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24240" windowHeight="11280" tabRatio="940" activeTab="5"/>
  </bookViews>
  <sheets>
    <sheet name="Elect Consumption Chart" sheetId="6" r:id="rId1"/>
    <sheet name="Gas Consumption Chart" sheetId="8" r:id="rId2"/>
    <sheet name="Heating Degree Days" sheetId="17" r:id="rId3"/>
    <sheet name="Cooling Degee Days " sheetId="18" r:id="rId4"/>
    <sheet name="Degree Days" sheetId="15" r:id="rId5"/>
    <sheet name="Load Analysis" sheetId="13" r:id="rId6"/>
    <sheet name="Electrical Data" sheetId="4" r:id="rId7"/>
    <sheet name="Gas Data" sheetId="2" r:id="rId8"/>
    <sheet name="Total Energy" sheetId="16" r:id="rId9"/>
    <sheet name="Normalized" sheetId="2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5621"/>
</workbook>
</file>

<file path=xl/calcChain.xml><?xml version="1.0" encoding="utf-8"?>
<calcChain xmlns="http://schemas.openxmlformats.org/spreadsheetml/2006/main">
  <c r="B95" i="16" l="1"/>
  <c r="C95" i="16"/>
  <c r="D95" i="16"/>
  <c r="E95" i="16"/>
  <c r="F95" i="16"/>
  <c r="G95" i="16"/>
  <c r="H95" i="16"/>
  <c r="I95" i="16"/>
  <c r="J95" i="16"/>
  <c r="K95" i="16"/>
  <c r="L95" i="16"/>
  <c r="M95" i="16"/>
  <c r="N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A2" i="16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A134" i="16"/>
  <c r="C125" i="16"/>
  <c r="G125" i="16"/>
  <c r="K125" i="16"/>
  <c r="I130" i="16"/>
  <c r="M130" i="16"/>
  <c r="G135" i="16"/>
  <c r="K135" i="16"/>
  <c r="N32" i="16"/>
  <c r="I64" i="15"/>
  <c r="J64" i="15"/>
  <c r="K64" i="15"/>
  <c r="L64" i="15"/>
  <c r="M64" i="15"/>
  <c r="H45" i="15"/>
  <c r="I45" i="15"/>
  <c r="J45" i="15"/>
  <c r="K45" i="15"/>
  <c r="L45" i="15"/>
  <c r="M45" i="15"/>
  <c r="C35" i="2"/>
  <c r="D35" i="2"/>
  <c r="E35" i="2"/>
  <c r="F35" i="2"/>
  <c r="G35" i="2"/>
  <c r="H35" i="2"/>
  <c r="I35" i="2"/>
  <c r="J35" i="2"/>
  <c r="K35" i="2"/>
  <c r="L35" i="2"/>
  <c r="M35" i="2"/>
  <c r="B35" i="2"/>
  <c r="N34" i="4"/>
  <c r="O34" i="4"/>
  <c r="D34" i="4"/>
  <c r="E34" i="4"/>
  <c r="F34" i="4"/>
  <c r="G34" i="4"/>
  <c r="H34" i="4"/>
  <c r="I34" i="4"/>
  <c r="J34" i="4"/>
  <c r="K34" i="4"/>
  <c r="L34" i="4"/>
  <c r="M34" i="4"/>
  <c r="C34" i="4"/>
  <c r="B77" i="15"/>
  <c r="C45" i="15"/>
  <c r="C46" i="15"/>
  <c r="D45" i="15"/>
  <c r="D46" i="15"/>
  <c r="E45" i="15"/>
  <c r="F45" i="15"/>
  <c r="G64" i="15"/>
  <c r="B45" i="15"/>
  <c r="D64" i="15"/>
  <c r="F64" i="15"/>
  <c r="B64" i="15"/>
  <c r="C64" i="15"/>
  <c r="N4" i="2"/>
  <c r="N8" i="2"/>
  <c r="N12" i="2"/>
  <c r="N16" i="2"/>
  <c r="H19" i="15"/>
  <c r="B135" i="16"/>
  <c r="C19" i="15"/>
  <c r="C20" i="15"/>
  <c r="D19" i="15"/>
  <c r="D20" i="15"/>
  <c r="E19" i="15"/>
  <c r="F19" i="15"/>
  <c r="G19" i="15"/>
  <c r="B19" i="15"/>
  <c r="G119" i="13"/>
  <c r="C34" i="2"/>
  <c r="D34" i="2"/>
  <c r="E34" i="2"/>
  <c r="F34" i="2"/>
  <c r="G34" i="2"/>
  <c r="H34" i="2"/>
  <c r="I34" i="2"/>
  <c r="J34" i="2"/>
  <c r="K34" i="2"/>
  <c r="L34" i="2"/>
  <c r="M34" i="2"/>
  <c r="B34" i="2"/>
  <c r="H130" i="16"/>
  <c r="D125" i="16"/>
  <c r="H125" i="16"/>
  <c r="O120" i="15"/>
  <c r="O121" i="15"/>
  <c r="O122" i="15"/>
  <c r="O123" i="15"/>
  <c r="O124" i="15"/>
  <c r="F20" i="15"/>
  <c r="D121" i="13"/>
  <c r="E121" i="13"/>
  <c r="C90" i="13"/>
  <c r="D90" i="13"/>
  <c r="E90" i="13"/>
  <c r="F90" i="13"/>
  <c r="G90" i="13"/>
  <c r="H90" i="13"/>
  <c r="I90" i="13"/>
  <c r="J90" i="13"/>
  <c r="K90" i="13"/>
  <c r="L90" i="13"/>
  <c r="M90" i="13"/>
  <c r="B90" i="13"/>
  <c r="N90" i="13"/>
  <c r="C89" i="13"/>
  <c r="D89" i="13"/>
  <c r="E89" i="13"/>
  <c r="F89" i="13"/>
  <c r="G89" i="13"/>
  <c r="H89" i="13"/>
  <c r="I89" i="13"/>
  <c r="J89" i="13"/>
  <c r="K89" i="13"/>
  <c r="L89" i="13"/>
  <c r="M89" i="13"/>
  <c r="B89" i="13"/>
  <c r="C88" i="13"/>
  <c r="D88" i="13"/>
  <c r="E88" i="13"/>
  <c r="F88" i="13"/>
  <c r="G88" i="13"/>
  <c r="H88" i="13"/>
  <c r="I88" i="13"/>
  <c r="J88" i="13"/>
  <c r="K88" i="13"/>
  <c r="L88" i="13"/>
  <c r="M88" i="13"/>
  <c r="B88" i="13"/>
  <c r="C87" i="13"/>
  <c r="D87" i="13"/>
  <c r="E87" i="13"/>
  <c r="F87" i="13"/>
  <c r="G87" i="13"/>
  <c r="H87" i="13"/>
  <c r="I87" i="13"/>
  <c r="J87" i="13"/>
  <c r="K87" i="13"/>
  <c r="L87" i="13"/>
  <c r="M87" i="13"/>
  <c r="B87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B120" i="13"/>
  <c r="M119" i="13"/>
  <c r="L119" i="13"/>
  <c r="K119" i="13"/>
  <c r="J119" i="13"/>
  <c r="I119" i="13"/>
  <c r="H119" i="13"/>
  <c r="F119" i="13"/>
  <c r="E119" i="13"/>
  <c r="D119" i="13"/>
  <c r="C119" i="13"/>
  <c r="B119" i="13"/>
  <c r="M118" i="13"/>
  <c r="L118" i="13"/>
  <c r="K118" i="13"/>
  <c r="J118" i="13"/>
  <c r="I118" i="13"/>
  <c r="H118" i="13"/>
  <c r="G118" i="13"/>
  <c r="F118" i="13"/>
  <c r="E118" i="13"/>
  <c r="D118" i="13"/>
  <c r="C118" i="13"/>
  <c r="B118" i="13"/>
  <c r="M121" i="13"/>
  <c r="L121" i="13"/>
  <c r="K121" i="13"/>
  <c r="J121" i="13"/>
  <c r="I121" i="13"/>
  <c r="H121" i="13"/>
  <c r="G121" i="13"/>
  <c r="F121" i="13"/>
  <c r="C121" i="13"/>
  <c r="B121" i="13"/>
  <c r="D135" i="16"/>
  <c r="C72" i="16"/>
  <c r="D72" i="16"/>
  <c r="E72" i="16"/>
  <c r="F72" i="16"/>
  <c r="G72" i="16"/>
  <c r="H72" i="16"/>
  <c r="I72" i="16"/>
  <c r="J72" i="16"/>
  <c r="K72" i="16"/>
  <c r="L72" i="16"/>
  <c r="M72" i="16"/>
  <c r="B72" i="16"/>
  <c r="B87" i="16"/>
  <c r="C87" i="16"/>
  <c r="B75" i="16"/>
  <c r="C75" i="16"/>
  <c r="M60" i="16"/>
  <c r="M62" i="16"/>
  <c r="C60" i="16"/>
  <c r="D60" i="16"/>
  <c r="E60" i="16"/>
  <c r="E62" i="16"/>
  <c r="F60" i="16"/>
  <c r="F62" i="16"/>
  <c r="G60" i="16"/>
  <c r="H60" i="16"/>
  <c r="H62" i="16"/>
  <c r="H66" i="16"/>
  <c r="H73" i="16"/>
  <c r="H89" i="16"/>
  <c r="I60" i="16"/>
  <c r="I62" i="16"/>
  <c r="I66" i="16"/>
  <c r="I73" i="16"/>
  <c r="I89" i="16"/>
  <c r="J60" i="16"/>
  <c r="J62" i="16"/>
  <c r="K60" i="16"/>
  <c r="K62" i="16"/>
  <c r="L60" i="16"/>
  <c r="L62" i="16"/>
  <c r="B60" i="16"/>
  <c r="E135" i="16"/>
  <c r="H135" i="16"/>
  <c r="I135" i="16"/>
  <c r="J135" i="16"/>
  <c r="L135" i="16"/>
  <c r="M135" i="16"/>
  <c r="N33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B41" i="16"/>
  <c r="B109" i="16"/>
  <c r="C41" i="16"/>
  <c r="C109" i="16"/>
  <c r="D41" i="16"/>
  <c r="D109" i="16"/>
  <c r="E41" i="16"/>
  <c r="F41" i="16"/>
  <c r="F109" i="16"/>
  <c r="G41" i="16"/>
  <c r="G109" i="16"/>
  <c r="H41" i="16"/>
  <c r="H109" i="16"/>
  <c r="I41" i="16"/>
  <c r="J41" i="16"/>
  <c r="J109" i="16"/>
  <c r="K41" i="16"/>
  <c r="K109" i="16"/>
  <c r="L41" i="16"/>
  <c r="L109" i="16"/>
  <c r="M41" i="16"/>
  <c r="N45" i="16"/>
  <c r="N46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B54" i="16"/>
  <c r="C54" i="16"/>
  <c r="C115" i="16"/>
  <c r="D54" i="16"/>
  <c r="D115" i="16"/>
  <c r="E54" i="16"/>
  <c r="E115" i="16"/>
  <c r="F54" i="16"/>
  <c r="F115" i="16"/>
  <c r="G54" i="16"/>
  <c r="G115" i="16"/>
  <c r="H54" i="16"/>
  <c r="I54" i="16"/>
  <c r="I115" i="16"/>
  <c r="J54" i="16"/>
  <c r="K54" i="16"/>
  <c r="K115" i="16"/>
  <c r="L54" i="16"/>
  <c r="L115" i="16"/>
  <c r="M54" i="16"/>
  <c r="M115" i="16"/>
  <c r="N58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B64" i="16"/>
  <c r="C64" i="16"/>
  <c r="D64" i="16"/>
  <c r="E64" i="16"/>
  <c r="F64" i="16"/>
  <c r="G64" i="16"/>
  <c r="H64" i="16"/>
  <c r="I64" i="16"/>
  <c r="B67" i="16"/>
  <c r="C67" i="16"/>
  <c r="C121" i="16"/>
  <c r="D67" i="16"/>
  <c r="D121" i="16"/>
  <c r="E67" i="16"/>
  <c r="E121" i="16"/>
  <c r="F67" i="16"/>
  <c r="G67" i="16"/>
  <c r="H67" i="16"/>
  <c r="H121" i="16"/>
  <c r="I67" i="16"/>
  <c r="I121" i="16"/>
  <c r="J67" i="16"/>
  <c r="K67" i="16"/>
  <c r="K121" i="16"/>
  <c r="L67" i="16"/>
  <c r="L121" i="16"/>
  <c r="M67" i="16"/>
  <c r="M121" i="16"/>
  <c r="N71" i="16"/>
  <c r="B77" i="16"/>
  <c r="C77" i="16"/>
  <c r="D77" i="16"/>
  <c r="B80" i="16"/>
  <c r="B126" i="16"/>
  <c r="C80" i="16"/>
  <c r="D80" i="16"/>
  <c r="D126" i="16"/>
  <c r="E80" i="16"/>
  <c r="E126" i="16"/>
  <c r="F80" i="16"/>
  <c r="G80" i="16"/>
  <c r="G126" i="16"/>
  <c r="H80" i="16"/>
  <c r="H126" i="16"/>
  <c r="I80" i="16"/>
  <c r="J80" i="16"/>
  <c r="K80" i="16"/>
  <c r="L80" i="16"/>
  <c r="L126" i="16"/>
  <c r="M80" i="16"/>
  <c r="B83" i="16"/>
  <c r="B90" i="16"/>
  <c r="C83" i="16"/>
  <c r="C92" i="16"/>
  <c r="D83" i="16"/>
  <c r="D90" i="16"/>
  <c r="E83" i="16"/>
  <c r="E92" i="16"/>
  <c r="F83" i="16"/>
  <c r="G83" i="16"/>
  <c r="G92" i="16"/>
  <c r="G131" i="16"/>
  <c r="G132" i="16"/>
  <c r="G152" i="16"/>
  <c r="H83" i="16"/>
  <c r="I83" i="16"/>
  <c r="J83" i="16"/>
  <c r="J92" i="16"/>
  <c r="K83" i="16"/>
  <c r="K92" i="16"/>
  <c r="K131" i="16"/>
  <c r="K132" i="16"/>
  <c r="K152" i="16"/>
  <c r="L83" i="16"/>
  <c r="L92" i="16"/>
  <c r="M83" i="16"/>
  <c r="M92" i="16"/>
  <c r="M131" i="16"/>
  <c r="M132" i="16"/>
  <c r="M152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E90" i="16"/>
  <c r="F90" i="16"/>
  <c r="G90" i="16"/>
  <c r="H90" i="16"/>
  <c r="I90" i="16"/>
  <c r="J90" i="16"/>
  <c r="K90" i="16"/>
  <c r="L90" i="16"/>
  <c r="M90" i="16"/>
  <c r="F92" i="16"/>
  <c r="F131" i="16"/>
  <c r="H92" i="16"/>
  <c r="H131" i="16"/>
  <c r="I92" i="16"/>
  <c r="I131" i="16"/>
  <c r="G136" i="16"/>
  <c r="B108" i="16"/>
  <c r="B110" i="16"/>
  <c r="C108" i="16"/>
  <c r="D108" i="16"/>
  <c r="E108" i="16"/>
  <c r="F108" i="16"/>
  <c r="F110" i="16"/>
  <c r="F144" i="16"/>
  <c r="G108" i="16"/>
  <c r="H108" i="16"/>
  <c r="I108" i="16"/>
  <c r="J108" i="16"/>
  <c r="J110" i="16"/>
  <c r="K108" i="16"/>
  <c r="L108" i="16"/>
  <c r="M108" i="16"/>
  <c r="E109" i="16"/>
  <c r="I109" i="16"/>
  <c r="M109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B115" i="16"/>
  <c r="H115" i="16"/>
  <c r="J115" i="16"/>
  <c r="B120" i="16"/>
  <c r="C120" i="16"/>
  <c r="D120" i="16"/>
  <c r="E120" i="16"/>
  <c r="F120" i="16"/>
  <c r="G120" i="16"/>
  <c r="H120" i="16"/>
  <c r="I120" i="16"/>
  <c r="I122" i="16"/>
  <c r="J120" i="16"/>
  <c r="K120" i="16"/>
  <c r="L120" i="16"/>
  <c r="M120" i="16"/>
  <c r="B121" i="16"/>
  <c r="F121" i="16"/>
  <c r="G121" i="16"/>
  <c r="J121" i="16"/>
  <c r="B125" i="16"/>
  <c r="E125" i="16"/>
  <c r="F125" i="16"/>
  <c r="I125" i="16"/>
  <c r="J125" i="16"/>
  <c r="L125" i="16"/>
  <c r="M125" i="16"/>
  <c r="C126" i="16"/>
  <c r="F126" i="16"/>
  <c r="J126" i="16"/>
  <c r="K126" i="16"/>
  <c r="B130" i="16"/>
  <c r="C130" i="16"/>
  <c r="F130" i="16"/>
  <c r="G130" i="16"/>
  <c r="J130" i="16"/>
  <c r="K130" i="16"/>
  <c r="L130" i="16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N30" i="2"/>
  <c r="N31" i="2"/>
  <c r="N32" i="2"/>
  <c r="N33" i="2"/>
  <c r="Q33" i="2"/>
  <c r="N39" i="2"/>
  <c r="O39" i="2"/>
  <c r="N40" i="2"/>
  <c r="O40" i="2"/>
  <c r="N41" i="2"/>
  <c r="O41" i="2"/>
  <c r="N42" i="2"/>
  <c r="O42" i="2"/>
  <c r="O3" i="4"/>
  <c r="O4" i="4"/>
  <c r="O5" i="4"/>
  <c r="O6" i="4"/>
  <c r="O9" i="4"/>
  <c r="O10" i="4"/>
  <c r="O11" i="4"/>
  <c r="O12" i="4"/>
  <c r="O16" i="4"/>
  <c r="O17" i="4"/>
  <c r="O18" i="4"/>
  <c r="O19" i="4"/>
  <c r="J64" i="16"/>
  <c r="K64" i="16"/>
  <c r="L64" i="16"/>
  <c r="M64" i="16"/>
  <c r="J65" i="16"/>
  <c r="K65" i="16"/>
  <c r="L65" i="16"/>
  <c r="M65" i="16"/>
  <c r="J66" i="16"/>
  <c r="J73" i="16"/>
  <c r="J89" i="16"/>
  <c r="L66" i="16"/>
  <c r="L73" i="16"/>
  <c r="L89" i="16"/>
  <c r="M66" i="16"/>
  <c r="M73" i="16"/>
  <c r="M89" i="16"/>
  <c r="C21" i="4"/>
  <c r="D21" i="4"/>
  <c r="E21" i="4"/>
  <c r="F21" i="4"/>
  <c r="G21" i="4"/>
  <c r="H21" i="4"/>
  <c r="I21" i="4"/>
  <c r="J21" i="4"/>
  <c r="B34" i="16"/>
  <c r="B36" i="16"/>
  <c r="B52" i="16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I31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M21" i="13"/>
  <c r="N21" i="13"/>
  <c r="M22" i="13"/>
  <c r="N22" i="13"/>
  <c r="P22" i="13"/>
  <c r="M23" i="13"/>
  <c r="N23" i="13"/>
  <c r="M24" i="13"/>
  <c r="N24" i="13"/>
  <c r="M25" i="13"/>
  <c r="N25" i="13"/>
  <c r="M26" i="13"/>
  <c r="P26" i="13"/>
  <c r="N26" i="13"/>
  <c r="M27" i="13"/>
  <c r="N27" i="13"/>
  <c r="M28" i="13"/>
  <c r="N28" i="13"/>
  <c r="P28" i="13"/>
  <c r="M29" i="13"/>
  <c r="P29" i="13"/>
  <c r="N29" i="13"/>
  <c r="M30" i="13"/>
  <c r="N30" i="13"/>
  <c r="P30" i="13"/>
  <c r="M31" i="13"/>
  <c r="N31" i="13"/>
  <c r="M32" i="13"/>
  <c r="N32" i="13"/>
  <c r="O32" i="13"/>
  <c r="B56" i="13"/>
  <c r="C56" i="13"/>
  <c r="C86" i="13"/>
  <c r="D56" i="13"/>
  <c r="D86" i="13"/>
  <c r="E56" i="13"/>
  <c r="E86" i="13"/>
  <c r="F56" i="13"/>
  <c r="G56" i="13"/>
  <c r="G86" i="13"/>
  <c r="H56" i="13"/>
  <c r="I56" i="13"/>
  <c r="I86" i="13"/>
  <c r="J56" i="13"/>
  <c r="J86" i="13"/>
  <c r="K56" i="13"/>
  <c r="K86" i="13"/>
  <c r="L56" i="13"/>
  <c r="L86" i="13"/>
  <c r="M56" i="13"/>
  <c r="M86" i="13"/>
  <c r="N56" i="13"/>
  <c r="N86" i="13"/>
  <c r="O56" i="13"/>
  <c r="P56" i="13"/>
  <c r="A57" i="13"/>
  <c r="A87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A58" i="13"/>
  <c r="A88" i="13"/>
  <c r="A119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A59" i="13"/>
  <c r="A89" i="13"/>
  <c r="A120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A60" i="13"/>
  <c r="A90" i="13"/>
  <c r="A121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B86" i="13"/>
  <c r="F86" i="13"/>
  <c r="H86" i="13"/>
  <c r="N89" i="13"/>
  <c r="N8" i="15"/>
  <c r="N9" i="15"/>
  <c r="N10" i="15"/>
  <c r="N11" i="15"/>
  <c r="N12" i="15"/>
  <c r="N13" i="15"/>
  <c r="N14" i="15"/>
  <c r="N15" i="15"/>
  <c r="N16" i="15"/>
  <c r="N17" i="15"/>
  <c r="H18" i="15"/>
  <c r="I18" i="15"/>
  <c r="J18" i="15"/>
  <c r="J20" i="15"/>
  <c r="K18" i="15"/>
  <c r="L18" i="15"/>
  <c r="N18" i="15"/>
  <c r="M18" i="15"/>
  <c r="M20" i="15"/>
  <c r="E20" i="15"/>
  <c r="G20" i="15"/>
  <c r="H20" i="15"/>
  <c r="K20" i="15"/>
  <c r="L20" i="15"/>
  <c r="N34" i="15"/>
  <c r="N35" i="15"/>
  <c r="N36" i="15"/>
  <c r="N37" i="15"/>
  <c r="N38" i="15"/>
  <c r="N39" i="15"/>
  <c r="N40" i="15"/>
  <c r="N41" i="15"/>
  <c r="N42" i="15"/>
  <c r="N43" i="15"/>
  <c r="G44" i="15"/>
  <c r="G63" i="15"/>
  <c r="H44" i="15"/>
  <c r="H63" i="15"/>
  <c r="I44" i="15"/>
  <c r="J44" i="15"/>
  <c r="K44" i="15"/>
  <c r="K63" i="15"/>
  <c r="L44" i="15"/>
  <c r="M44" i="15"/>
  <c r="E46" i="15"/>
  <c r="F46" i="15"/>
  <c r="G46" i="15"/>
  <c r="H46" i="15"/>
  <c r="I46" i="15"/>
  <c r="J46" i="15"/>
  <c r="K46" i="15"/>
  <c r="L46" i="15"/>
  <c r="M46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B56" i="15"/>
  <c r="C56" i="15"/>
  <c r="D56" i="15"/>
  <c r="E56" i="15"/>
  <c r="F56" i="15"/>
  <c r="G56" i="15"/>
  <c r="N56" i="15"/>
  <c r="H56" i="15"/>
  <c r="I56" i="15"/>
  <c r="J56" i="15"/>
  <c r="J144" i="16"/>
  <c r="K56" i="15"/>
  <c r="L56" i="15"/>
  <c r="M56" i="15"/>
  <c r="B57" i="15"/>
  <c r="C57" i="15"/>
  <c r="D57" i="15"/>
  <c r="E57" i="15"/>
  <c r="N57" i="15"/>
  <c r="F57" i="15"/>
  <c r="G57" i="15"/>
  <c r="H57" i="15"/>
  <c r="I57" i="15"/>
  <c r="J57" i="15"/>
  <c r="K57" i="15"/>
  <c r="L57" i="15"/>
  <c r="M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B60" i="15"/>
  <c r="C60" i="15"/>
  <c r="N60" i="15"/>
  <c r="D60" i="15"/>
  <c r="E60" i="15"/>
  <c r="F60" i="15"/>
  <c r="G60" i="15"/>
  <c r="H60" i="15"/>
  <c r="I60" i="15"/>
  <c r="J60" i="15"/>
  <c r="K60" i="15"/>
  <c r="L60" i="15"/>
  <c r="M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B62" i="15"/>
  <c r="C62" i="15"/>
  <c r="D62" i="15"/>
  <c r="N62" i="15"/>
  <c r="E62" i="15"/>
  <c r="F62" i="15"/>
  <c r="G62" i="15"/>
  <c r="I62" i="15"/>
  <c r="K62" i="15"/>
  <c r="L62" i="15"/>
  <c r="M62" i="15"/>
  <c r="B63" i="15"/>
  <c r="C63" i="15"/>
  <c r="D63" i="15"/>
  <c r="E63" i="15"/>
  <c r="F63" i="15"/>
  <c r="I63" i="15"/>
  <c r="J63" i="15"/>
  <c r="C69" i="15"/>
  <c r="D69" i="15"/>
  <c r="E69" i="15"/>
  <c r="F69" i="15"/>
  <c r="G69" i="15"/>
  <c r="H69" i="15"/>
  <c r="I69" i="15"/>
  <c r="J69" i="15"/>
  <c r="K69" i="15"/>
  <c r="L69" i="15"/>
  <c r="M69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C82" i="15"/>
  <c r="D82" i="15"/>
  <c r="E82" i="15"/>
  <c r="F82" i="15"/>
  <c r="G82" i="15"/>
  <c r="H82" i="15"/>
  <c r="I82" i="15"/>
  <c r="J82" i="15"/>
  <c r="K82" i="15"/>
  <c r="L82" i="15"/>
  <c r="M82" i="15"/>
  <c r="C83" i="15"/>
  <c r="D83" i="15"/>
  <c r="E83" i="15"/>
  <c r="F83" i="15"/>
  <c r="G83" i="15"/>
  <c r="H83" i="15"/>
  <c r="I83" i="15"/>
  <c r="J83" i="15"/>
  <c r="K83" i="15"/>
  <c r="L83" i="15"/>
  <c r="M83" i="15"/>
  <c r="C84" i="15"/>
  <c r="D84" i="15"/>
  <c r="E84" i="15"/>
  <c r="F84" i="15"/>
  <c r="G84" i="15"/>
  <c r="H84" i="15"/>
  <c r="I84" i="15"/>
  <c r="J84" i="15"/>
  <c r="K84" i="15"/>
  <c r="L84" i="15"/>
  <c r="M84" i="15"/>
  <c r="C85" i="15"/>
  <c r="D85" i="15"/>
  <c r="E85" i="15"/>
  <c r="F85" i="15"/>
  <c r="G85" i="15"/>
  <c r="H85" i="15"/>
  <c r="I85" i="15"/>
  <c r="J85" i="15"/>
  <c r="K85" i="15"/>
  <c r="L85" i="15"/>
  <c r="M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P31" i="13"/>
  <c r="P23" i="13"/>
  <c r="P21" i="13"/>
  <c r="O31" i="13"/>
  <c r="O30" i="13"/>
  <c r="O29" i="13"/>
  <c r="O28" i="13"/>
  <c r="O26" i="13"/>
  <c r="O25" i="13"/>
  <c r="O24" i="13"/>
  <c r="O23" i="13"/>
  <c r="O22" i="13"/>
  <c r="O21" i="13"/>
  <c r="N121" i="13"/>
  <c r="B79" i="16"/>
  <c r="C62" i="16"/>
  <c r="C78" i="16"/>
  <c r="N34" i="2"/>
  <c r="K66" i="16"/>
  <c r="K73" i="16"/>
  <c r="K89" i="16"/>
  <c r="C34" i="16"/>
  <c r="C36" i="16"/>
  <c r="B47" i="16"/>
  <c r="B49" i="16"/>
  <c r="C47" i="16"/>
  <c r="C49" i="16"/>
  <c r="C65" i="16"/>
  <c r="D34" i="16"/>
  <c r="D36" i="16"/>
  <c r="D47" i="16"/>
  <c r="D49" i="16"/>
  <c r="D65" i="16"/>
  <c r="E34" i="16"/>
  <c r="E36" i="16"/>
  <c r="E52" i="16"/>
  <c r="F34" i="16"/>
  <c r="F36" i="16"/>
  <c r="E47" i="16"/>
  <c r="E49" i="16"/>
  <c r="E65" i="16"/>
  <c r="G34" i="16"/>
  <c r="G36" i="16"/>
  <c r="F47" i="16"/>
  <c r="F49" i="16"/>
  <c r="F53" i="16"/>
  <c r="H34" i="16"/>
  <c r="H36" i="16"/>
  <c r="G47" i="16"/>
  <c r="G49" i="16"/>
  <c r="H47" i="16"/>
  <c r="H49" i="16"/>
  <c r="I34" i="16"/>
  <c r="I36" i="16"/>
  <c r="I52" i="16"/>
  <c r="J34" i="16"/>
  <c r="J36" i="16"/>
  <c r="J52" i="16"/>
  <c r="I47" i="16"/>
  <c r="I49" i="16"/>
  <c r="J47" i="16"/>
  <c r="J49" i="16"/>
  <c r="J53" i="16"/>
  <c r="K34" i="16"/>
  <c r="K36" i="16"/>
  <c r="K40" i="16"/>
  <c r="K47" i="16"/>
  <c r="K49" i="16"/>
  <c r="K53" i="16"/>
  <c r="L34" i="16"/>
  <c r="L36" i="16"/>
  <c r="L47" i="16"/>
  <c r="L49" i="16"/>
  <c r="L53" i="16"/>
  <c r="M34" i="16"/>
  <c r="M36" i="16"/>
  <c r="M47" i="16"/>
  <c r="M49" i="16"/>
  <c r="F132" i="16"/>
  <c r="N44" i="15"/>
  <c r="B20" i="15"/>
  <c r="I20" i="15"/>
  <c r="N46" i="15"/>
  <c r="M63" i="15"/>
  <c r="L63" i="15"/>
  <c r="N58" i="15"/>
  <c r="N53" i="15"/>
  <c r="B62" i="16"/>
  <c r="B66" i="16"/>
  <c r="B73" i="16"/>
  <c r="B89" i="16"/>
  <c r="E136" i="16"/>
  <c r="B92" i="13"/>
  <c r="F135" i="16"/>
  <c r="I136" i="16"/>
  <c r="I137" i="16"/>
  <c r="I154" i="16"/>
  <c r="F136" i="16"/>
  <c r="J136" i="16"/>
  <c r="D87" i="16"/>
  <c r="E87" i="16"/>
  <c r="F87" i="16"/>
  <c r="G62" i="16"/>
  <c r="G66" i="16"/>
  <c r="E53" i="16"/>
  <c r="P41" i="2"/>
  <c r="Q41" i="2"/>
  <c r="P39" i="2"/>
  <c r="Q39" i="2"/>
  <c r="P42" i="2"/>
  <c r="Q42" i="2"/>
  <c r="P40" i="2"/>
  <c r="Q40" i="2"/>
  <c r="D53" i="16"/>
  <c r="J137" i="16"/>
  <c r="J154" i="16"/>
  <c r="M53" i="16"/>
  <c r="E127" i="16"/>
  <c r="E150" i="16"/>
  <c r="K110" i="16"/>
  <c r="K144" i="16"/>
  <c r="G110" i="16"/>
  <c r="C110" i="16"/>
  <c r="H136" i="16"/>
  <c r="H137" i="16"/>
  <c r="H154" i="16"/>
  <c r="H116" i="16"/>
  <c r="H146" i="16"/>
  <c r="N114" i="16"/>
  <c r="L116" i="16"/>
  <c r="L146" i="16"/>
  <c r="D116" i="16"/>
  <c r="D146" i="16"/>
  <c r="N47" i="16"/>
  <c r="C136" i="16"/>
  <c r="M136" i="16"/>
  <c r="M137" i="16"/>
  <c r="M154" i="16"/>
  <c r="J116" i="16"/>
  <c r="J146" i="16"/>
  <c r="D52" i="16"/>
  <c r="D40" i="16"/>
  <c r="B53" i="16"/>
  <c r="B65" i="16"/>
  <c r="N49" i="16"/>
  <c r="I53" i="16"/>
  <c r="I65" i="16"/>
  <c r="B78" i="16"/>
  <c r="B85" i="16"/>
  <c r="J40" i="16"/>
  <c r="I148" i="16"/>
  <c r="B92" i="16"/>
  <c r="B131" i="16"/>
  <c r="B132" i="16"/>
  <c r="B152" i="16"/>
  <c r="K85" i="16"/>
  <c r="G85" i="16"/>
  <c r="C90" i="16"/>
  <c r="M116" i="16"/>
  <c r="M146" i="16"/>
  <c r="I116" i="16"/>
  <c r="I146" i="16"/>
  <c r="E116" i="16"/>
  <c r="B116" i="16"/>
  <c r="B146" i="16"/>
  <c r="F66" i="16"/>
  <c r="F73" i="16"/>
  <c r="F89" i="16"/>
  <c r="L40" i="16"/>
  <c r="L52" i="16"/>
  <c r="M52" i="16"/>
  <c r="M40" i="16"/>
  <c r="G52" i="16"/>
  <c r="G40" i="16"/>
  <c r="G65" i="16"/>
  <c r="G53" i="16"/>
  <c r="F40" i="16"/>
  <c r="F52" i="16"/>
  <c r="L127" i="16"/>
  <c r="G127" i="16"/>
  <c r="G150" i="16"/>
  <c r="J122" i="16"/>
  <c r="J148" i="16"/>
  <c r="J127" i="16"/>
  <c r="J150" i="16"/>
  <c r="B127" i="16"/>
  <c r="B150" i="16"/>
  <c r="N121" i="16"/>
  <c r="J85" i="16"/>
  <c r="F85" i="16"/>
  <c r="B40" i="16"/>
  <c r="N34" i="16"/>
  <c r="L122" i="16"/>
  <c r="L148" i="16"/>
  <c r="H122" i="16"/>
  <c r="H148" i="16"/>
  <c r="D122" i="16"/>
  <c r="D148" i="16"/>
  <c r="E66" i="16"/>
  <c r="E73" i="16"/>
  <c r="E89" i="16"/>
  <c r="B122" i="16"/>
  <c r="B148" i="16"/>
  <c r="N36" i="16"/>
  <c r="N52" i="16"/>
  <c r="B136" i="16"/>
  <c r="B137" i="16"/>
  <c r="B154" i="16"/>
  <c r="F127" i="16"/>
  <c r="F150" i="16"/>
  <c r="M110" i="16"/>
  <c r="M144" i="16"/>
  <c r="E110" i="16"/>
  <c r="E144" i="16"/>
  <c r="H85" i="16"/>
  <c r="E137" i="16"/>
  <c r="E154" i="16"/>
  <c r="F137" i="16"/>
  <c r="F154" i="16"/>
  <c r="E130" i="16"/>
  <c r="C135" i="16"/>
  <c r="N135" i="16"/>
  <c r="N137" i="16"/>
  <c r="N108" i="16"/>
  <c r="C144" i="16"/>
  <c r="F122" i="16"/>
  <c r="F148" i="16"/>
  <c r="H110" i="16"/>
  <c r="H144" i="16"/>
  <c r="M122" i="16"/>
  <c r="M148" i="16"/>
  <c r="E122" i="16"/>
  <c r="E148" i="16"/>
  <c r="L110" i="16"/>
  <c r="L144" i="16"/>
  <c r="D110" i="16"/>
  <c r="D144" i="16"/>
  <c r="G73" i="16"/>
  <c r="G89" i="16"/>
  <c r="N83" i="16"/>
  <c r="N35" i="2"/>
  <c r="E64" i="15"/>
  <c r="B46" i="15"/>
  <c r="C77" i="15"/>
  <c r="H64" i="15"/>
  <c r="G45" i="15"/>
  <c r="N45" i="15"/>
  <c r="D75" i="16"/>
  <c r="E75" i="16"/>
  <c r="F75" i="16"/>
  <c r="G75" i="16"/>
  <c r="H75" i="16"/>
  <c r="I75" i="16"/>
  <c r="J75" i="16"/>
  <c r="K75" i="16"/>
  <c r="L75" i="16"/>
  <c r="M75" i="16"/>
  <c r="C79" i="16"/>
  <c r="C85" i="16"/>
  <c r="B123" i="13"/>
  <c r="K136" i="16"/>
  <c r="K137" i="16"/>
  <c r="K154" i="16"/>
  <c r="C127" i="16"/>
  <c r="C150" i="16"/>
  <c r="N125" i="16"/>
  <c r="C66" i="16"/>
  <c r="C73" i="16"/>
  <c r="C89" i="16"/>
  <c r="D136" i="16"/>
  <c r="H65" i="16"/>
  <c r="H53" i="16"/>
  <c r="C52" i="16"/>
  <c r="C40" i="16"/>
  <c r="H40" i="16"/>
  <c r="H52" i="16"/>
  <c r="L136" i="16"/>
  <c r="L137" i="16"/>
  <c r="L154" i="16"/>
  <c r="N61" i="15"/>
  <c r="F116" i="16"/>
  <c r="F146" i="16"/>
  <c r="N115" i="16"/>
  <c r="N116" i="16"/>
  <c r="B91" i="13"/>
  <c r="N87" i="13"/>
  <c r="F65" i="16"/>
  <c r="F152" i="16"/>
  <c r="N54" i="15"/>
  <c r="N63" i="15"/>
  <c r="E146" i="16"/>
  <c r="I132" i="16"/>
  <c r="I152" i="16"/>
  <c r="K52" i="16"/>
  <c r="I40" i="16"/>
  <c r="E40" i="16"/>
  <c r="N55" i="15"/>
  <c r="G144" i="16"/>
  <c r="L85" i="16"/>
  <c r="B122" i="13"/>
  <c r="N119" i="13"/>
  <c r="C53" i="16"/>
  <c r="N59" i="15"/>
  <c r="B62" i="13"/>
  <c r="B61" i="13"/>
  <c r="P27" i="13"/>
  <c r="O27" i="13"/>
  <c r="N33" i="13"/>
  <c r="P25" i="13"/>
  <c r="N60" i="16"/>
  <c r="D62" i="16"/>
  <c r="N118" i="13"/>
  <c r="N88" i="13"/>
  <c r="P24" i="13"/>
  <c r="D127" i="16"/>
  <c r="D150" i="16"/>
  <c r="K116" i="16"/>
  <c r="K146" i="16"/>
  <c r="G116" i="16"/>
  <c r="G146" i="16"/>
  <c r="C116" i="16"/>
  <c r="C146" i="16"/>
  <c r="E85" i="16"/>
  <c r="O20" i="16"/>
  <c r="K127" i="16"/>
  <c r="K150" i="16"/>
  <c r="H127" i="16"/>
  <c r="H150" i="16"/>
  <c r="P32" i="13"/>
  <c r="L150" i="16"/>
  <c r="M85" i="16"/>
  <c r="M126" i="16"/>
  <c r="M127" i="16"/>
  <c r="M150" i="16"/>
  <c r="I85" i="16"/>
  <c r="I126" i="16"/>
  <c r="I127" i="16"/>
  <c r="I150" i="16"/>
  <c r="G137" i="16"/>
  <c r="G154" i="16"/>
  <c r="H132" i="16"/>
  <c r="H152" i="16"/>
  <c r="D130" i="16"/>
  <c r="N130" i="16"/>
  <c r="N19" i="15"/>
  <c r="N20" i="15"/>
  <c r="M33" i="13"/>
  <c r="K122" i="16"/>
  <c r="K148" i="16"/>
  <c r="G122" i="16"/>
  <c r="G148" i="16"/>
  <c r="N120" i="16"/>
  <c r="C122" i="16"/>
  <c r="C148" i="16"/>
  <c r="I110" i="16"/>
  <c r="I144" i="16"/>
  <c r="N54" i="16"/>
  <c r="N41" i="16"/>
  <c r="N109" i="16"/>
  <c r="D92" i="16"/>
  <c r="B91" i="16"/>
  <c r="C137" i="16"/>
  <c r="C154" i="16"/>
  <c r="N53" i="16"/>
  <c r="N40" i="16"/>
  <c r="N122" i="16"/>
  <c r="D77" i="15"/>
  <c r="N64" i="15"/>
  <c r="B90" i="15"/>
  <c r="N136" i="16"/>
  <c r="D79" i="16"/>
  <c r="D137" i="16"/>
  <c r="D154" i="16"/>
  <c r="N126" i="16"/>
  <c r="N127" i="16"/>
  <c r="P33" i="13"/>
  <c r="O33" i="13"/>
  <c r="D78" i="16"/>
  <c r="D66" i="16"/>
  <c r="D73" i="16"/>
  <c r="D89" i="16"/>
  <c r="D91" i="16"/>
  <c r="D131" i="16"/>
  <c r="D85" i="16"/>
  <c r="C90" i="15"/>
  <c r="E77" i="15"/>
  <c r="D132" i="16"/>
  <c r="D152" i="16"/>
  <c r="F77" i="15"/>
  <c r="D90" i="15"/>
  <c r="E90" i="15"/>
  <c r="G77" i="15"/>
  <c r="H77" i="15"/>
  <c r="F90" i="15"/>
  <c r="G90" i="15"/>
  <c r="I77" i="15"/>
  <c r="J77" i="15"/>
  <c r="H90" i="15"/>
  <c r="I90" i="15"/>
  <c r="K77" i="15"/>
  <c r="L77" i="15"/>
  <c r="M77" i="15"/>
  <c r="J90" i="15"/>
  <c r="K90" i="15"/>
  <c r="L90" i="15"/>
  <c r="M90" i="15"/>
  <c r="L131" i="16"/>
  <c r="L132" i="16"/>
  <c r="L152" i="16"/>
  <c r="N110" i="16"/>
  <c r="B144" i="16"/>
  <c r="E131" i="16"/>
  <c r="E132" i="16"/>
  <c r="E152" i="16"/>
  <c r="E91" i="16"/>
  <c r="G87" i="16"/>
  <c r="F91" i="16"/>
  <c r="J131" i="16"/>
  <c r="J132" i="16"/>
  <c r="J152" i="16"/>
  <c r="C131" i="16"/>
  <c r="C91" i="16"/>
  <c r="C132" i="16"/>
  <c r="C152" i="16"/>
  <c r="N131" i="16"/>
  <c r="N132" i="16"/>
  <c r="G91" i="16"/>
  <c r="H87" i="16"/>
  <c r="I87" i="16"/>
  <c r="H91" i="16"/>
  <c r="J87" i="16"/>
  <c r="I91" i="16"/>
  <c r="K87" i="16"/>
  <c r="J91" i="16"/>
  <c r="K91" i="16"/>
  <c r="L87" i="16"/>
  <c r="M87" i="16"/>
  <c r="M91" i="16"/>
  <c r="L91" i="16"/>
</calcChain>
</file>

<file path=xl/sharedStrings.xml><?xml version="1.0" encoding="utf-8"?>
<sst xmlns="http://schemas.openxmlformats.org/spreadsheetml/2006/main" count="423" uniqueCount="98">
  <si>
    <t>FY 05</t>
  </si>
  <si>
    <t>Total</t>
  </si>
  <si>
    <t>On-Peak</t>
  </si>
  <si>
    <t>Off-Peak</t>
  </si>
  <si>
    <t>Total Cons. (kwh)</t>
  </si>
  <si>
    <t>Demand (kw)</t>
  </si>
  <si>
    <t>Total Kwh Cost ($)</t>
  </si>
  <si>
    <t>Demand Cost ($)</t>
  </si>
  <si>
    <t>Total ($)</t>
  </si>
  <si>
    <t>Cost per Kwh ($/Kwh)</t>
  </si>
  <si>
    <t>Cost per Kw ($/Kw)</t>
  </si>
  <si>
    <t>Cost per mmBtu ($mmBtu)</t>
  </si>
  <si>
    <t>mmBtu</t>
  </si>
  <si>
    <t>FY 06</t>
  </si>
  <si>
    <t>FY 07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</si>
  <si>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</si>
  <si>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</si>
  <si>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</si>
  <si>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</si>
  <si>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</si>
  <si>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</si>
  <si>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</si>
  <si>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</si>
  <si>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</si>
  <si>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</si>
  <si>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</si>
  <si>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</si>
  <si>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Consumption by Month</t>
  </si>
  <si>
    <t>Cost</t>
  </si>
  <si>
    <t>Consumption</t>
  </si>
  <si>
    <t>Accumulated Consumption by Month</t>
  </si>
  <si>
    <t>Electrical Data- Main Campus</t>
  </si>
  <si>
    <t>Natural Gas Data- Data for the Entire Campus and Houses</t>
  </si>
  <si>
    <t>Electric</t>
  </si>
  <si>
    <t>FY06</t>
  </si>
  <si>
    <t>FY07</t>
  </si>
  <si>
    <t>Calender Year</t>
  </si>
  <si>
    <t>Peak</t>
  </si>
  <si>
    <t>Off Peak</t>
  </si>
  <si>
    <t>2005</t>
  </si>
  <si>
    <t>2006</t>
  </si>
  <si>
    <t>Ave</t>
  </si>
  <si>
    <t>MwH</t>
  </si>
  <si>
    <t>Demand</t>
  </si>
  <si>
    <t>Mw</t>
  </si>
  <si>
    <t>On Peak</t>
  </si>
  <si>
    <t xml:space="preserve">Off Peak </t>
  </si>
  <si>
    <t>Ave (kw)</t>
  </si>
  <si>
    <t>2006 (kwh)</t>
  </si>
  <si>
    <t>2005 (kwh)</t>
  </si>
  <si>
    <t>Olin College Load Data</t>
  </si>
  <si>
    <t>% on peak</t>
  </si>
  <si>
    <t>Utility Tracking System</t>
  </si>
  <si>
    <t>Norwood Airport, MA</t>
  </si>
  <si>
    <t>Heating Degree days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</si>
  <si>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</si>
  <si>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</si>
  <si>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</si>
  <si>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</si>
  <si>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</si>
  <si>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</si>
  <si>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</si>
  <si>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</si>
  <si>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</si>
  <si>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</si>
  <si>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</si>
  <si>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Totals</t>
  </si>
  <si>
    <t>Franklin W. Olin College</t>
  </si>
  <si>
    <t>1000 Olin Way</t>
  </si>
  <si>
    <t>Cooling Degree Days</t>
  </si>
  <si>
    <t>Needham, MA 02492-1200</t>
  </si>
  <si>
    <t>Fiscal Year</t>
  </si>
  <si>
    <t>Natural Gas</t>
  </si>
  <si>
    <t>FY 08</t>
  </si>
  <si>
    <t>FY08</t>
  </si>
  <si>
    <t>FY09</t>
  </si>
  <si>
    <t>FY05</t>
  </si>
  <si>
    <t>FY10</t>
  </si>
  <si>
    <t>FY 09</t>
  </si>
  <si>
    <t>FY 10</t>
  </si>
  <si>
    <t xml:space="preserve">FY10 </t>
  </si>
  <si>
    <t>FY11</t>
  </si>
  <si>
    <t>FY12</t>
  </si>
  <si>
    <t>FY 11</t>
  </si>
  <si>
    <t>average</t>
  </si>
  <si>
    <t>FY 12</t>
  </si>
  <si>
    <t>On-Peak Base Load</t>
  </si>
  <si>
    <t>Off-Peak Base Load</t>
  </si>
  <si>
    <t>MMBtu/Degree Day</t>
  </si>
  <si>
    <t>FY 13</t>
  </si>
  <si>
    <t>FY13</t>
  </si>
  <si>
    <t xml:space="preserve">August </t>
  </si>
  <si>
    <t>FY13 Total</t>
  </si>
  <si>
    <t>Link:</t>
  </si>
  <si>
    <t>Degree Days</t>
  </si>
  <si>
    <t>Cumulative Heating Degree Days</t>
  </si>
  <si>
    <t xml:space="preserve"> Cumulative Cooling Degree Days</t>
  </si>
  <si>
    <t>Total Degree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</si>
</sst>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70" formatCode="_(* #,##0_);_(* \(#,##0\);_(* &quot;-&quot;??_);_(@_)"/>
    <numFmt numFmtId="171" formatCode="&quot;$&quot;#,##0.00"/>
    <numFmt numFmtId="173" formatCode="0.0"/>
    <numFmt numFmtId="175" formatCode="&quot;$&quot;#,##0"/>
    <numFmt numFmtId="192" formatCode="_(&quot;$&quot;* #,##0_);_(&quot;$&quot;* \(#,##0\);_(&quot;$&quot;* &quot;-&quot;??_);_(@_)"/>
  </numFmts>
  <fonts count="22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2"/>
      <name val="Times New Roman"/>
      <family val="1"/>
    </font>
    <font>
      <b/>
      <i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1"/>
      <name val="Times New Roman"/>
      <family val="1"/>
    </font>
    <font>
      <b/>
      <u/>
      <sz val="10"/>
      <name val="Times New Roman"/>
      <family val="1"/>
    </font>
    <font>
      <b/>
      <sz val="14"/>
      <name val="Times New Roman"/>
      <family val="1"/>
    </font>
    <font>
      <b/>
      <sz val="11"/>
      <name val="Arial"/>
      <family val="2"/>
    </font>
    <font>
      <sz val="10"/>
      <color indexed="8"/>
      <name val="Arial"/>
    </font>
    <font>
      <sz val="10"/>
      <color indexed="8"/>
      <name val="Calibri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Border="1"/>
    <xf numFmtId="3" fontId="5" fillId="2" borderId="0" xfId="0" applyNumberFormat="1" applyFont="1" applyFill="1"/>
    <xf numFmtId="3" fontId="5" fillId="0" borderId="0" xfId="0" applyNumberFormat="1" applyFont="1"/>
    <xf numFmtId="0" fontId="5" fillId="0" borderId="0" xfId="0" applyFont="1"/>
    <xf numFmtId="3" fontId="5" fillId="0" borderId="0" xfId="0" applyNumberFormat="1" applyFont="1" applyFill="1"/>
    <xf numFmtId="44" fontId="5" fillId="2" borderId="0" xfId="0" applyNumberFormat="1" applyFont="1" applyFill="1"/>
    <xf numFmtId="44" fontId="5" fillId="0" borderId="0" xfId="0" applyNumberFormat="1" applyFont="1"/>
    <xf numFmtId="44" fontId="5" fillId="0" borderId="0" xfId="0" applyNumberFormat="1" applyFont="1" applyFill="1"/>
    <xf numFmtId="0" fontId="5" fillId="0" borderId="0" xfId="0" applyFont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5" fillId="0" borderId="0" xfId="0" applyNumberFormat="1" applyFont="1" applyAlignment="1">
      <alignment horizontal="right"/>
    </xf>
    <xf numFmtId="0" fontId="6" fillId="0" borderId="0" xfId="0" applyFont="1" applyFill="1" applyBorder="1"/>
    <xf numFmtId="17" fontId="4" fillId="0" borderId="1" xfId="0" applyNumberFormat="1" applyFont="1" applyBorder="1" applyAlignment="1">
      <alignment horizontal="center"/>
    </xf>
    <xf numFmtId="44" fontId="0" fillId="0" borderId="0" xfId="0" applyNumberFormat="1"/>
    <xf numFmtId="171" fontId="5" fillId="0" borderId="0" xfId="0" applyNumberFormat="1" applyFont="1"/>
    <xf numFmtId="171" fontId="0" fillId="0" borderId="0" xfId="0" applyNumberFormat="1"/>
    <xf numFmtId="0" fontId="2" fillId="0" borderId="0" xfId="0" applyFont="1"/>
    <xf numFmtId="0" fontId="8" fillId="0" borderId="0" xfId="0" applyFont="1"/>
    <xf numFmtId="0" fontId="9" fillId="0" borderId="0" xfId="0" applyFont="1"/>
    <xf numFmtId="173" fontId="2" fillId="0" borderId="0" xfId="0" applyNumberFormat="1" applyFont="1"/>
    <xf numFmtId="171" fontId="5" fillId="2" borderId="0" xfId="0" applyNumberFormat="1" applyFont="1" applyFill="1"/>
    <xf numFmtId="2" fontId="2" fillId="0" borderId="0" xfId="0" applyNumberFormat="1" applyFont="1"/>
    <xf numFmtId="3" fontId="0" fillId="0" borderId="0" xfId="0" applyNumberFormat="1"/>
    <xf numFmtId="10" fontId="0" fillId="0" borderId="0" xfId="0" applyNumberFormat="1"/>
    <xf numFmtId="0" fontId="6" fillId="0" borderId="0" xfId="0" applyFont="1" applyAlignment="1">
      <alignment horizontal="right"/>
    </xf>
    <xf numFmtId="1" fontId="0" fillId="0" borderId="0" xfId="0" applyNumberFormat="1"/>
    <xf numFmtId="0" fontId="6" fillId="0" borderId="4" xfId="0" applyFont="1" applyBorder="1" applyAlignment="1">
      <alignment horizontal="center"/>
    </xf>
    <xf numFmtId="173" fontId="2" fillId="3" borderId="4" xfId="0" applyNumberFormat="1" applyFont="1" applyFill="1" applyBorder="1" applyAlignment="1">
      <alignment horizontal="center"/>
    </xf>
    <xf numFmtId="173" fontId="2" fillId="4" borderId="4" xfId="0" applyNumberFormat="1" applyFon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173" fontId="2" fillId="3" borderId="5" xfId="0" applyNumberFormat="1" applyFont="1" applyFill="1" applyBorder="1" applyAlignment="1">
      <alignment horizontal="center"/>
    </xf>
    <xf numFmtId="173" fontId="2" fillId="4" borderId="5" xfId="0" applyNumberFormat="1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173" fontId="2" fillId="3" borderId="10" xfId="0" applyNumberFormat="1" applyFont="1" applyFill="1" applyBorder="1" applyAlignment="1">
      <alignment horizontal="center"/>
    </xf>
    <xf numFmtId="173" fontId="2" fillId="4" borderId="10" xfId="0" applyNumberFormat="1" applyFont="1" applyFill="1" applyBorder="1" applyAlignment="1">
      <alignment horizontal="center"/>
    </xf>
    <xf numFmtId="173" fontId="2" fillId="0" borderId="10" xfId="0" applyNumberFormat="1" applyFont="1" applyBorder="1" applyAlignment="1">
      <alignment horizontal="center"/>
    </xf>
    <xf numFmtId="10" fontId="7" fillId="4" borderId="10" xfId="0" applyNumberFormat="1" applyFont="1" applyFill="1" applyBorder="1" applyAlignment="1">
      <alignment horizontal="center"/>
    </xf>
    <xf numFmtId="173" fontId="2" fillId="3" borderId="11" xfId="0" applyNumberFormat="1" applyFont="1" applyFill="1" applyBorder="1" applyAlignment="1">
      <alignment horizontal="center"/>
    </xf>
    <xf numFmtId="173" fontId="2" fillId="4" borderId="11" xfId="0" applyNumberFormat="1" applyFont="1" applyFill="1" applyBorder="1" applyAlignment="1">
      <alignment horizontal="center"/>
    </xf>
    <xf numFmtId="173" fontId="2" fillId="0" borderId="11" xfId="0" applyNumberFormat="1" applyFont="1" applyBorder="1" applyAlignment="1">
      <alignment horizontal="center"/>
    </xf>
    <xf numFmtId="10" fontId="7" fillId="4" borderId="11" xfId="0" applyNumberFormat="1" applyFont="1" applyFill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3" fontId="5" fillId="4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3" fontId="0" fillId="0" borderId="4" xfId="0" applyNumberFormat="1" applyBorder="1"/>
    <xf numFmtId="0" fontId="5" fillId="0" borderId="4" xfId="0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4" borderId="4" xfId="0" applyNumberFormat="1" applyFill="1" applyBorder="1" applyAlignment="1">
      <alignment horizontal="center"/>
    </xf>
    <xf numFmtId="0" fontId="6" fillId="0" borderId="12" xfId="0" applyFont="1" applyFill="1" applyBorder="1"/>
    <xf numFmtId="0" fontId="0" fillId="0" borderId="13" xfId="0" applyBorder="1"/>
    <xf numFmtId="0" fontId="0" fillId="0" borderId="14" xfId="0" applyBorder="1"/>
    <xf numFmtId="0" fontId="6" fillId="0" borderId="15" xfId="0" applyFont="1" applyFill="1" applyBorder="1"/>
    <xf numFmtId="0" fontId="4" fillId="0" borderId="2" xfId="0" applyFont="1" applyBorder="1" applyAlignment="1">
      <alignment horizontal="center"/>
    </xf>
    <xf numFmtId="0" fontId="6" fillId="0" borderId="15" xfId="0" applyFont="1" applyBorder="1"/>
    <xf numFmtId="171" fontId="5" fillId="0" borderId="0" xfId="0" applyNumberFormat="1" applyFont="1" applyBorder="1"/>
    <xf numFmtId="171" fontId="5" fillId="0" borderId="16" xfId="0" applyNumberFormat="1" applyFont="1" applyBorder="1"/>
    <xf numFmtId="0" fontId="6" fillId="0" borderId="8" xfId="0" applyFont="1" applyBorder="1"/>
    <xf numFmtId="17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5" xfId="0" applyBorder="1"/>
    <xf numFmtId="0" fontId="6" fillId="0" borderId="12" xfId="0" applyFont="1" applyBorder="1"/>
    <xf numFmtId="44" fontId="5" fillId="0" borderId="0" xfId="0" applyNumberFormat="1" applyFont="1" applyBorder="1" applyAlignment="1">
      <alignment horizontal="right"/>
    </xf>
    <xf numFmtId="44" fontId="5" fillId="0" borderId="16" xfId="0" applyNumberFormat="1" applyFont="1" applyBorder="1" applyAlignment="1">
      <alignment horizontal="right"/>
    </xf>
    <xf numFmtId="3" fontId="5" fillId="0" borderId="19" xfId="0" applyNumberFormat="1" applyFont="1" applyBorder="1" applyAlignment="1">
      <alignment horizontal="right"/>
    </xf>
    <xf numFmtId="3" fontId="5" fillId="0" borderId="20" xfId="0" applyNumberFormat="1" applyFont="1" applyBorder="1" applyAlignment="1">
      <alignment horizontal="right"/>
    </xf>
    <xf numFmtId="0" fontId="0" fillId="0" borderId="21" xfId="0" applyBorder="1"/>
    <xf numFmtId="0" fontId="0" fillId="4" borderId="21" xfId="0" applyFill="1" applyBorder="1"/>
    <xf numFmtId="0" fontId="4" fillId="0" borderId="2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3" fontId="5" fillId="0" borderId="0" xfId="0" applyNumberFormat="1" applyFont="1" applyBorder="1" applyAlignment="1">
      <alignment horizontal="center"/>
    </xf>
    <xf numFmtId="173" fontId="5" fillId="0" borderId="0" xfId="0" applyNumberFormat="1" applyFont="1" applyBorder="1"/>
    <xf numFmtId="0" fontId="4" fillId="0" borderId="23" xfId="0" applyFont="1" applyBorder="1" applyAlignment="1">
      <alignment horizontal="center"/>
    </xf>
    <xf numFmtId="173" fontId="0" fillId="0" borderId="0" xfId="0" applyNumberFormat="1"/>
    <xf numFmtId="2" fontId="5" fillId="0" borderId="0" xfId="0" applyNumberFormat="1" applyFont="1"/>
    <xf numFmtId="0" fontId="6" fillId="0" borderId="0" xfId="0" applyFont="1" applyBorder="1"/>
    <xf numFmtId="2" fontId="5" fillId="0" borderId="0" xfId="0" applyNumberFormat="1" applyFont="1" applyBorder="1"/>
    <xf numFmtId="17" fontId="4" fillId="0" borderId="4" xfId="0" applyNumberFormat="1" applyFont="1" applyBorder="1" applyAlignment="1">
      <alignment horizontal="center"/>
    </xf>
    <xf numFmtId="0" fontId="6" fillId="0" borderId="19" xfId="0" applyFont="1" applyBorder="1"/>
    <xf numFmtId="2" fontId="5" fillId="0" borderId="0" xfId="0" applyNumberFormat="1" applyFont="1" applyAlignment="1">
      <alignment horizontal="right"/>
    </xf>
    <xf numFmtId="4" fontId="2" fillId="0" borderId="0" xfId="0" applyNumberFormat="1" applyFont="1"/>
    <xf numFmtId="4" fontId="0" fillId="0" borderId="0" xfId="0" applyNumberFormat="1"/>
    <xf numFmtId="171" fontId="5" fillId="0" borderId="0" xfId="0" applyNumberFormat="1" applyFont="1" applyFill="1"/>
    <xf numFmtId="37" fontId="2" fillId="0" borderId="0" xfId="0" applyNumberFormat="1" applyFont="1"/>
    <xf numFmtId="37" fontId="5" fillId="0" borderId="0" xfId="0" applyNumberFormat="1" applyFont="1"/>
    <xf numFmtId="170" fontId="0" fillId="0" borderId="0" xfId="1" applyNumberFormat="1" applyFont="1"/>
    <xf numFmtId="170" fontId="5" fillId="0" borderId="0" xfId="1" applyNumberFormat="1" applyFont="1"/>
    <xf numFmtId="170" fontId="5" fillId="0" borderId="0" xfId="0" applyNumberFormat="1" applyFont="1"/>
    <xf numFmtId="1" fontId="5" fillId="0" borderId="22" xfId="0" applyNumberFormat="1" applyFont="1" applyBorder="1"/>
    <xf numFmtId="1" fontId="5" fillId="0" borderId="4" xfId="0" applyNumberFormat="1" applyFont="1" applyBorder="1"/>
    <xf numFmtId="1" fontId="5" fillId="0" borderId="0" xfId="0" applyNumberFormat="1" applyFont="1"/>
    <xf numFmtId="1" fontId="5" fillId="0" borderId="22" xfId="0" applyNumberFormat="1" applyFont="1" applyBorder="1" applyAlignment="1">
      <alignment horizontal="right"/>
    </xf>
    <xf numFmtId="1" fontId="5" fillId="0" borderId="4" xfId="0" applyNumberFormat="1" applyFont="1" applyBorder="1" applyAlignment="1">
      <alignment horizontal="right"/>
    </xf>
    <xf numFmtId="0" fontId="4" fillId="0" borderId="17" xfId="0" applyFont="1" applyBorder="1" applyAlignment="1">
      <alignment horizontal="center"/>
    </xf>
    <xf numFmtId="170" fontId="6" fillId="0" borderId="0" xfId="0" applyNumberFormat="1" applyFont="1" applyAlignment="1">
      <alignment horizontal="center"/>
    </xf>
    <xf numFmtId="170" fontId="12" fillId="0" borderId="0" xfId="1" applyNumberFormat="1" applyFont="1" applyAlignment="1">
      <alignment horizontal="center"/>
    </xf>
    <xf numFmtId="170" fontId="12" fillId="0" borderId="0" xfId="1" applyNumberFormat="1" applyFont="1" applyAlignment="1">
      <alignment vertical="center"/>
    </xf>
    <xf numFmtId="170" fontId="12" fillId="0" borderId="0" xfId="1" applyNumberFormat="1" applyFont="1"/>
    <xf numFmtId="170" fontId="12" fillId="0" borderId="0" xfId="1" applyNumberFormat="1" applyFont="1" applyAlignment="1">
      <alignment horizontal="right"/>
    </xf>
    <xf numFmtId="3" fontId="12" fillId="0" borderId="0" xfId="0" applyNumberFormat="1" applyFont="1" applyAlignment="1">
      <alignment vertical="center"/>
    </xf>
    <xf numFmtId="3" fontId="12" fillId="0" borderId="0" xfId="0" applyNumberFormat="1" applyFont="1" applyAlignment="1">
      <alignment horizontal="right"/>
    </xf>
    <xf numFmtId="170" fontId="12" fillId="0" borderId="0" xfId="1" applyNumberFormat="1" applyFont="1" applyAlignment="1"/>
    <xf numFmtId="170" fontId="12" fillId="0" borderId="0" xfId="0" applyNumberFormat="1" applyFont="1" applyAlignment="1">
      <alignment horizontal="center"/>
    </xf>
    <xf numFmtId="173" fontId="12" fillId="0" borderId="0" xfId="0" applyNumberFormat="1" applyFont="1" applyAlignment="1">
      <alignment horizontal="right"/>
    </xf>
    <xf numFmtId="173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4" fontId="5" fillId="0" borderId="0" xfId="3" applyFont="1"/>
    <xf numFmtId="0" fontId="0" fillId="0" borderId="1" xfId="0" applyBorder="1"/>
    <xf numFmtId="170" fontId="0" fillId="0" borderId="0" xfId="0" applyNumberFormat="1"/>
    <xf numFmtId="4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4" fontId="5" fillId="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5" fillId="0" borderId="0" xfId="3" applyFont="1" applyAlignment="1">
      <alignment horizontal="center" vertical="center"/>
    </xf>
    <xf numFmtId="44" fontId="0" fillId="0" borderId="0" xfId="3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70" fontId="2" fillId="0" borderId="0" xfId="1" applyNumberFormat="1" applyFont="1" applyAlignment="1">
      <alignment horizontal="center" vertical="center"/>
    </xf>
    <xf numFmtId="170" fontId="13" fillId="0" borderId="0" xfId="1" applyNumberFormat="1" applyFont="1" applyFill="1" applyBorder="1" applyAlignment="1">
      <alignment horizontal="center" vertical="center"/>
    </xf>
    <xf numFmtId="170" fontId="13" fillId="0" borderId="0" xfId="0" applyNumberFormat="1" applyFont="1" applyAlignment="1">
      <alignment horizontal="center" vertical="center"/>
    </xf>
    <xf numFmtId="170" fontId="13" fillId="0" borderId="0" xfId="1" applyNumberFormat="1" applyFont="1" applyAlignment="1">
      <alignment horizontal="center" vertical="center"/>
    </xf>
    <xf numFmtId="9" fontId="21" fillId="0" borderId="0" xfId="7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71" fontId="5" fillId="5" borderId="0" xfId="0" applyNumberFormat="1" applyFont="1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1" fontId="0" fillId="5" borderId="0" xfId="0" applyNumberFormat="1" applyFill="1" applyAlignment="1">
      <alignment horizontal="center" vertical="center"/>
    </xf>
    <xf numFmtId="3" fontId="5" fillId="0" borderId="19" xfId="0" applyNumberFormat="1" applyFont="1" applyBorder="1"/>
    <xf numFmtId="192" fontId="5" fillId="0" borderId="0" xfId="3" applyNumberFormat="1" applyFont="1" applyFill="1"/>
    <xf numFmtId="192" fontId="5" fillId="0" borderId="0" xfId="3" applyNumberFormat="1" applyFont="1"/>
    <xf numFmtId="192" fontId="0" fillId="0" borderId="0" xfId="3" applyNumberFormat="1" applyFont="1"/>
    <xf numFmtId="170" fontId="5" fillId="0" borderId="0" xfId="1" applyNumberFormat="1" applyFont="1" applyBorder="1"/>
    <xf numFmtId="170" fontId="5" fillId="0" borderId="19" xfId="1" applyNumberFormat="1" applyFont="1" applyBorder="1"/>
    <xf numFmtId="170" fontId="5" fillId="0" borderId="20" xfId="1" applyNumberFormat="1" applyFont="1" applyBorder="1"/>
    <xf numFmtId="175" fontId="0" fillId="0" borderId="0" xfId="0" applyNumberFormat="1"/>
    <xf numFmtId="1" fontId="12" fillId="0" borderId="0" xfId="0" applyNumberFormat="1" applyFont="1" applyAlignment="1">
      <alignment horizontal="right"/>
    </xf>
    <xf numFmtId="44" fontId="5" fillId="0" borderId="0" xfId="3" applyFont="1" applyFill="1"/>
    <xf numFmtId="0" fontId="10" fillId="5" borderId="0" xfId="0" applyFont="1" applyFill="1"/>
    <xf numFmtId="0" fontId="5" fillId="5" borderId="0" xfId="0" applyFont="1" applyFill="1"/>
    <xf numFmtId="0" fontId="10" fillId="5" borderId="0" xfId="0" applyFont="1" applyFill="1" applyAlignment="1">
      <alignment horizontal="right"/>
    </xf>
    <xf numFmtId="0" fontId="0" fillId="5" borderId="0" xfId="0" applyFill="1"/>
    <xf numFmtId="0" fontId="3" fillId="5" borderId="0" xfId="5" applyFill="1" applyAlignment="1" applyProtection="1"/>
    <xf numFmtId="0" fontId="5" fillId="5" borderId="0" xfId="0" applyFont="1" applyFill="1" applyAlignment="1">
      <alignment horizontal="center"/>
    </xf>
    <xf numFmtId="0" fontId="11" fillId="5" borderId="0" xfId="0" applyFont="1" applyFill="1" applyBorder="1" applyAlignment="1">
      <alignment horizontal="center"/>
    </xf>
    <xf numFmtId="3" fontId="5" fillId="5" borderId="0" xfId="0" applyNumberFormat="1" applyFont="1" applyFill="1"/>
    <xf numFmtId="0" fontId="4" fillId="5" borderId="0" xfId="0" applyFont="1" applyFill="1" applyBorder="1" applyAlignment="1">
      <alignment horizontal="center"/>
    </xf>
    <xf numFmtId="3" fontId="0" fillId="5" borderId="0" xfId="0" applyNumberFormat="1" applyFill="1"/>
    <xf numFmtId="0" fontId="16" fillId="5" borderId="0" xfId="0" applyFont="1" applyFill="1" applyBorder="1" applyAlignment="1">
      <alignment horizontal="right"/>
    </xf>
    <xf numFmtId="0" fontId="4" fillId="5" borderId="0" xfId="0" applyFont="1" applyFill="1" applyBorder="1"/>
    <xf numFmtId="0" fontId="14" fillId="5" borderId="0" xfId="0" applyFont="1" applyFill="1"/>
    <xf numFmtId="0" fontId="6" fillId="5" borderId="0" xfId="0" applyFont="1" applyFill="1"/>
    <xf numFmtId="0" fontId="15" fillId="5" borderId="0" xfId="0" applyFont="1" applyFill="1" applyBorder="1" applyAlignment="1">
      <alignment horizontal="left"/>
    </xf>
    <xf numFmtId="0" fontId="5" fillId="5" borderId="4" xfId="0" applyFont="1" applyFill="1" applyBorder="1"/>
    <xf numFmtId="3" fontId="5" fillId="5" borderId="4" xfId="0" applyNumberFormat="1" applyFont="1" applyFill="1" applyBorder="1" applyAlignment="1">
      <alignment horizontal="right"/>
    </xf>
    <xf numFmtId="3" fontId="5" fillId="5" borderId="4" xfId="0" applyNumberFormat="1" applyFont="1" applyFill="1" applyBorder="1"/>
    <xf numFmtId="0" fontId="0" fillId="5" borderId="4" xfId="0" applyFill="1" applyBorder="1"/>
    <xf numFmtId="3" fontId="0" fillId="5" borderId="4" xfId="0" applyNumberFormat="1" applyFill="1" applyBorder="1"/>
    <xf numFmtId="0" fontId="4" fillId="5" borderId="24" xfId="0" applyFont="1" applyFill="1" applyBorder="1" applyAlignment="1">
      <alignment horizontal="center"/>
    </xf>
    <xf numFmtId="3" fontId="5" fillId="5" borderId="25" xfId="0" applyNumberFormat="1" applyFont="1" applyFill="1" applyBorder="1"/>
    <xf numFmtId="3" fontId="0" fillId="5" borderId="25" xfId="0" applyNumberFormat="1" applyFill="1" applyBorder="1"/>
    <xf numFmtId="0" fontId="4" fillId="5" borderId="26" xfId="0" applyFont="1" applyFill="1" applyBorder="1" applyAlignment="1">
      <alignment horizontal="center"/>
    </xf>
    <xf numFmtId="3" fontId="0" fillId="5" borderId="27" xfId="0" applyNumberFormat="1" applyFill="1" applyBorder="1"/>
    <xf numFmtId="0" fontId="6" fillId="5" borderId="24" xfId="0" applyFont="1" applyFill="1" applyBorder="1" applyAlignment="1">
      <alignment horizontal="center"/>
    </xf>
    <xf numFmtId="0" fontId="0" fillId="5" borderId="25" xfId="0" applyFill="1" applyBorder="1"/>
    <xf numFmtId="0" fontId="6" fillId="5" borderId="24" xfId="0" applyFont="1" applyFill="1" applyBorder="1" applyAlignment="1">
      <alignment horizontal="center" vertical="center"/>
    </xf>
    <xf numFmtId="3" fontId="0" fillId="5" borderId="28" xfId="0" applyNumberFormat="1" applyFill="1" applyBorder="1"/>
    <xf numFmtId="3" fontId="5" fillId="5" borderId="28" xfId="0" applyNumberFormat="1" applyFont="1" applyFill="1" applyBorder="1"/>
    <xf numFmtId="0" fontId="5" fillId="5" borderId="25" xfId="0" applyFont="1" applyFill="1" applyBorder="1"/>
    <xf numFmtId="3" fontId="5" fillId="5" borderId="27" xfId="0" applyNumberFormat="1" applyFont="1" applyFill="1" applyBorder="1"/>
    <xf numFmtId="0" fontId="4" fillId="5" borderId="29" xfId="0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right"/>
    </xf>
    <xf numFmtId="3" fontId="5" fillId="5" borderId="30" xfId="0" applyNumberFormat="1" applyFont="1" applyFill="1" applyBorder="1" applyAlignment="1">
      <alignment horizontal="right"/>
    </xf>
    <xf numFmtId="0" fontId="4" fillId="5" borderId="6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3" fontId="0" fillId="5" borderId="5" xfId="0" applyNumberFormat="1" applyFill="1" applyBorder="1"/>
    <xf numFmtId="3" fontId="0" fillId="5" borderId="30" xfId="0" applyNumberFormat="1" applyFill="1" applyBorder="1"/>
    <xf numFmtId="0" fontId="6" fillId="5" borderId="29" xfId="0" applyFont="1" applyFill="1" applyBorder="1" applyAlignment="1">
      <alignment horizontal="center"/>
    </xf>
    <xf numFmtId="0" fontId="0" fillId="5" borderId="5" xfId="0" applyFill="1" applyBorder="1"/>
    <xf numFmtId="0" fontId="0" fillId="5" borderId="30" xfId="0" applyFill="1" applyBorder="1"/>
    <xf numFmtId="0" fontId="12" fillId="5" borderId="32" xfId="0" applyFont="1" applyFill="1" applyBorder="1"/>
    <xf numFmtId="3" fontId="5" fillId="5" borderId="5" xfId="0" applyNumberFormat="1" applyFont="1" applyFill="1" applyBorder="1"/>
    <xf numFmtId="3" fontId="5" fillId="5" borderId="30" xfId="0" applyNumberFormat="1" applyFont="1" applyFill="1" applyBorder="1"/>
    <xf numFmtId="0" fontId="4" fillId="0" borderId="0" xfId="0" applyFont="1" applyFill="1" applyBorder="1" applyAlignment="1">
      <alignment horizontal="left"/>
    </xf>
    <xf numFmtId="44" fontId="0" fillId="0" borderId="0" xfId="3" applyFont="1"/>
    <xf numFmtId="0" fontId="0" fillId="0" borderId="0" xfId="0" applyBorder="1"/>
    <xf numFmtId="0" fontId="17" fillId="6" borderId="33" xfId="0" applyFont="1" applyFill="1" applyBorder="1" applyAlignment="1">
      <alignment horizontal="center" vertical="center"/>
    </xf>
    <xf numFmtId="0" fontId="17" fillId="6" borderId="34" xfId="0" applyFont="1" applyFill="1" applyBorder="1" applyAlignment="1">
      <alignment horizontal="center" vertical="center"/>
    </xf>
    <xf numFmtId="0" fontId="17" fillId="6" borderId="35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/>
    </xf>
    <xf numFmtId="0" fontId="18" fillId="6" borderId="33" xfId="0" applyFont="1" applyFill="1" applyBorder="1" applyAlignment="1">
      <alignment horizontal="center" vertical="center"/>
    </xf>
    <xf numFmtId="0" fontId="18" fillId="6" borderId="34" xfId="0" applyFont="1" applyFill="1" applyBorder="1" applyAlignment="1">
      <alignment horizontal="center" vertical="center"/>
    </xf>
    <xf numFmtId="0" fontId="18" fillId="6" borderId="3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13" xfId="0" applyFont="1" applyBorder="1" applyAlignment="1">
      <alignment horizontal="center" vertical="center"/>
    </xf>
  </cellXfs>
  <cellStyles count="8">
    <cellStyle name="Comma" xfId="1" builtinId="3"/>
    <cellStyle name="Comma 2" xfId="2"/>
    <cellStyle name="Currency" xfId="3" builtinId="4"/>
    <cellStyle name="Currency 2" xfId="4"/>
    <cellStyle name="Hyperlink" xfId="5" builtinId="8"/>
    <cellStyle name="Normal" xfId="0" builtinId="0"/>
    <cellStyle name="Normal 2" xfId="6"/>
    <cellStyle name="Percent" xfId="7" builtinId="5"/>
  </cellStyles>
  <dxfs count="4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3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1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6.xml"/><Relationship Id="rId19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4358911476443"/>
          <c:y val="0.11743821711320455"/>
          <c:w val="0.8325892857142857"/>
          <c:h val="0.630631779429772"/>
        </c:manualLayout>
      </c:layout>
      <c:lineChart>
        <c:grouping val="standard"/>
        <c:varyColors val="0"/>
        <c:ser>
          <c:idx val="1"/>
          <c:order val="0"/>
          <c:tx>
            <c:strRef>
              <c:f>'Electrical Data'!$B$27</c:f>
              <c:strCache>
                <c:ptCount val="1"/>
                <c:pt idx="0">
                  <c:v>FY 06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multiLvlStrRef>
              <c:f>'Electrical Data'!#REF!</c:f>
            </c:multiLvlStrRef>
          </c:cat>
          <c:val>
            <c:numRef>
              <c:f>'Electrical Data'!$C$27:$N$27</c:f>
              <c:numCache>
                <c:formatCode>#,##0</c:formatCode>
                <c:ptCount val="12"/>
                <c:pt idx="0">
                  <c:v>695760</c:v>
                </c:pt>
                <c:pt idx="1">
                  <c:v>1386240</c:v>
                </c:pt>
                <c:pt idx="2">
                  <c:v>2109600</c:v>
                </c:pt>
                <c:pt idx="3">
                  <c:v>2706480</c:v>
                </c:pt>
                <c:pt idx="4">
                  <c:v>3206640</c:v>
                </c:pt>
                <c:pt idx="5">
                  <c:v>3723600</c:v>
                </c:pt>
                <c:pt idx="6">
                  <c:v>4139040</c:v>
                </c:pt>
                <c:pt idx="7">
                  <c:v>4662960</c:v>
                </c:pt>
                <c:pt idx="8">
                  <c:v>5122800</c:v>
                </c:pt>
                <c:pt idx="9">
                  <c:v>5599680</c:v>
                </c:pt>
                <c:pt idx="10">
                  <c:v>6174240</c:v>
                </c:pt>
                <c:pt idx="11">
                  <c:v>6797520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'Electrical Data'!$B$30</c:f>
              <c:strCache>
                <c:ptCount val="1"/>
                <c:pt idx="0">
                  <c:v>FY 09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multiLvlStrRef>
              <c:f>'Electrical Data'!#REF!</c:f>
            </c:multiLvlStrRef>
          </c:cat>
          <c:val>
            <c:numRef>
              <c:f>'Electrical Data'!$C$30:$N$30</c:f>
              <c:numCache>
                <c:formatCode>#,##0</c:formatCode>
                <c:ptCount val="12"/>
                <c:pt idx="0">
                  <c:v>547200</c:v>
                </c:pt>
                <c:pt idx="1">
                  <c:v>953760</c:v>
                </c:pt>
                <c:pt idx="2">
                  <c:v>1422720</c:v>
                </c:pt>
                <c:pt idx="3">
                  <c:v>1855680</c:v>
                </c:pt>
                <c:pt idx="4">
                  <c:v>2208000</c:v>
                </c:pt>
                <c:pt idx="5">
                  <c:v>2541120</c:v>
                </c:pt>
                <c:pt idx="6">
                  <c:v>2859360</c:v>
                </c:pt>
                <c:pt idx="7">
                  <c:v>3224160</c:v>
                </c:pt>
                <c:pt idx="8">
                  <c:v>3576480</c:v>
                </c:pt>
                <c:pt idx="9" formatCode="_(* #,##0_);_(* \(#,##0\);_(* &quot;-&quot;??_);_(@_)">
                  <c:v>3950880</c:v>
                </c:pt>
                <c:pt idx="10" formatCode="_(* #,##0_);_(* \(#,##0\);_(* &quot;-&quot;??_);_(@_)">
                  <c:v>4269600</c:v>
                </c:pt>
                <c:pt idx="11" formatCode="_(* #,##0_);_(* \(#,##0\);_(* &quot;-&quot;??_);_(@_)">
                  <c:v>4623840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'Electrical Data'!$B$31</c:f>
              <c:strCache>
                <c:ptCount val="1"/>
                <c:pt idx="0">
                  <c:v>FY 10</c:v>
                </c:pt>
              </c:strCache>
            </c:strRef>
          </c:tx>
          <c:marker>
            <c:symbol val="circle"/>
            <c:size val="4"/>
          </c:marker>
          <c:cat>
            <c:multiLvlStrRef>
              <c:f>'Electrical Data'!#REF!</c:f>
            </c:multiLvlStrRef>
          </c:cat>
          <c:val>
            <c:numRef>
              <c:f>'Electrical Data'!$C$31:$N$31</c:f>
              <c:numCache>
                <c:formatCode>#,##0</c:formatCode>
                <c:ptCount val="12"/>
                <c:pt idx="0">
                  <c:v>385920</c:v>
                </c:pt>
                <c:pt idx="1">
                  <c:v>794400</c:v>
                </c:pt>
                <c:pt idx="2">
                  <c:v>1205280</c:v>
                </c:pt>
                <c:pt idx="3">
                  <c:v>1601280</c:v>
                </c:pt>
                <c:pt idx="4">
                  <c:v>1950240</c:v>
                </c:pt>
                <c:pt idx="5">
                  <c:v>2278560</c:v>
                </c:pt>
                <c:pt idx="6">
                  <c:v>2581920</c:v>
                </c:pt>
                <c:pt idx="7">
                  <c:v>2941440</c:v>
                </c:pt>
                <c:pt idx="8">
                  <c:v>3247680</c:v>
                </c:pt>
                <c:pt idx="9" formatCode="_(* #,##0_);_(* \(#,##0\);_(* &quot;-&quot;??_);_(@_)">
                  <c:v>3612960</c:v>
                </c:pt>
                <c:pt idx="10" formatCode="_(* #,##0_);_(* \(#,##0\);_(* &quot;-&quot;??_);_(@_)">
                  <c:v>3951840</c:v>
                </c:pt>
                <c:pt idx="11" formatCode="_(* #,##0_);_(* \(#,##0\);_(* &quot;-&quot;??_);_(@_)">
                  <c:v>4321920</c:v>
                </c:pt>
              </c:numCache>
            </c:numRef>
          </c:val>
          <c:smooth val="0"/>
        </c:ser>
        <c:ser>
          <c:idx val="2"/>
          <c:order val="3"/>
          <c:tx>
            <c:v>FY11</c:v>
          </c:tx>
          <c:spPr>
            <a:ln>
              <a:solidFill>
                <a:srgbClr val="FFFF00"/>
              </a:solidFill>
            </a:ln>
          </c:spPr>
          <c:marker>
            <c:symbol val="triangle"/>
            <c:size val="5"/>
            <c:spPr>
              <a:solidFill>
                <a:srgbClr val="FFFF00"/>
              </a:solidFill>
              <a:ln w="6350">
                <a:solidFill>
                  <a:srgbClr val="FFFF00"/>
                </a:solidFill>
              </a:ln>
            </c:spPr>
          </c:marker>
          <c:val>
            <c:numRef>
              <c:f>'Electrical Data'!$C$32:$N$32</c:f>
              <c:numCache>
                <c:formatCode>#,##0</c:formatCode>
                <c:ptCount val="12"/>
                <c:pt idx="0">
                  <c:v>391200</c:v>
                </c:pt>
                <c:pt idx="1">
                  <c:v>770400</c:v>
                </c:pt>
                <c:pt idx="2">
                  <c:v>1216320</c:v>
                </c:pt>
                <c:pt idx="3">
                  <c:v>1558560</c:v>
                </c:pt>
                <c:pt idx="4">
                  <c:v>1903680</c:v>
                </c:pt>
                <c:pt idx="5">
                  <c:v>2166720</c:v>
                </c:pt>
                <c:pt idx="6">
                  <c:v>2432640</c:v>
                </c:pt>
                <c:pt idx="7">
                  <c:v>2768640</c:v>
                </c:pt>
                <c:pt idx="8">
                  <c:v>3050880</c:v>
                </c:pt>
                <c:pt idx="9" formatCode="_(* #,##0_);_(* \(#,##0\);_(* &quot;-&quot;??_);_(@_)">
                  <c:v>3376800</c:v>
                </c:pt>
                <c:pt idx="10" formatCode="_(* #,##0_);_(* \(#,##0\);_(* &quot;-&quot;??_);_(@_)">
                  <c:v>3695520</c:v>
                </c:pt>
                <c:pt idx="11" formatCode="_(* #,##0_);_(* \(#,##0\);_(* &quot;-&quot;??_);_(@_)">
                  <c:v>4033440</c:v>
                </c:pt>
              </c:numCache>
            </c:numRef>
          </c:val>
          <c:smooth val="0"/>
        </c:ser>
        <c:ser>
          <c:idx val="3"/>
          <c:order val="4"/>
          <c:tx>
            <c:v>FY12</c:v>
          </c:tx>
          <c:val>
            <c:numRef>
              <c:f>'Electrical Data'!$C$33:$N$33</c:f>
              <c:numCache>
                <c:formatCode>#,##0</c:formatCode>
                <c:ptCount val="12"/>
                <c:pt idx="0">
                  <c:v>426720</c:v>
                </c:pt>
                <c:pt idx="1">
                  <c:v>942240</c:v>
                </c:pt>
                <c:pt idx="2">
                  <c:v>1460160</c:v>
                </c:pt>
                <c:pt idx="3">
                  <c:v>1886400</c:v>
                </c:pt>
                <c:pt idx="4">
                  <c:v>2219520</c:v>
                </c:pt>
                <c:pt idx="5">
                  <c:v>2484000</c:v>
                </c:pt>
                <c:pt idx="6">
                  <c:v>2750880</c:v>
                </c:pt>
                <c:pt idx="7">
                  <c:v>3050880</c:v>
                </c:pt>
                <c:pt idx="8">
                  <c:v>3329760</c:v>
                </c:pt>
                <c:pt idx="9">
                  <c:v>3677280</c:v>
                </c:pt>
                <c:pt idx="10">
                  <c:v>3997440</c:v>
                </c:pt>
                <c:pt idx="11">
                  <c:v>4384320</c:v>
                </c:pt>
              </c:numCache>
            </c:numRef>
          </c:val>
          <c:smooth val="0"/>
        </c:ser>
        <c:ser>
          <c:idx val="5"/>
          <c:order val="5"/>
          <c:tx>
            <c:v>FY13</c:v>
          </c:tx>
          <c:val>
            <c:numRef>
              <c:f>'Electrical Data'!$C$34:$N$34</c:f>
              <c:numCache>
                <c:formatCode>#,##0</c:formatCode>
                <c:ptCount val="12"/>
                <c:pt idx="0">
                  <c:v>471840</c:v>
                </c:pt>
                <c:pt idx="1">
                  <c:v>870720</c:v>
                </c:pt>
                <c:pt idx="2">
                  <c:v>1236000</c:v>
                </c:pt>
                <c:pt idx="3">
                  <c:v>1581120</c:v>
                </c:pt>
                <c:pt idx="4">
                  <c:v>1860000</c:v>
                </c:pt>
                <c:pt idx="5">
                  <c:v>2117280</c:v>
                </c:pt>
                <c:pt idx="6">
                  <c:v>2365440</c:v>
                </c:pt>
                <c:pt idx="7">
                  <c:v>2675520</c:v>
                </c:pt>
                <c:pt idx="8">
                  <c:v>2985209</c:v>
                </c:pt>
                <c:pt idx="9">
                  <c:v>3322649</c:v>
                </c:pt>
                <c:pt idx="10">
                  <c:v>3639449</c:v>
                </c:pt>
                <c:pt idx="11">
                  <c:v>4044089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9200"/>
        <c:axId val="120245632"/>
      </c:lineChart>
      <c:catAx>
        <c:axId val="6449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4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24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kWh</a:t>
                </a:r>
              </a:p>
            </c:rich>
          </c:tx>
          <c:layout>
            <c:manualLayout>
              <c:xMode val="edge"/>
              <c:yMode val="edge"/>
              <c:x val="8.1720886773833795E-3"/>
              <c:y val="0.40070244401114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49920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legend>
      <c:legendPos val="b"/>
      <c:layout>
        <c:manualLayout>
          <c:xMode val="edge"/>
          <c:yMode val="edge"/>
          <c:x val="0.2659361148675069"/>
          <c:y val="0.90018230861321269"/>
          <c:w val="0.46699900619812096"/>
          <c:h val="3.1921051103452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700" b="0" i="0" baseline="0">
                <a:latin typeface="Tahoma" panose="020B0604030504040204" pitchFamily="34" charset="0"/>
              </a:rPr>
              <a:t>Olin College Electrical Data, 2013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ymbol val="circle"/>
            <c:size val="7"/>
            <c:spPr>
              <a:effectLst/>
            </c:spPr>
          </c:marker>
          <c:cat>
            <c:strRef>
              <c:f>'Load Analysis'!$B$117:$M$117</c:f>
              <c:strCache>
                <c:ptCount val="12"/>
                <c:pt idx="0">
                  <c:v>July</c:v>
                </c:pt>
                <c:pt idx="1">
                  <c:v>August 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'Load Analysis'!$B$120:$M$120</c:f>
              <c:numCache>
                <c:formatCode>#,##0</c:formatCode>
                <c:ptCount val="12"/>
                <c:pt idx="0">
                  <c:v>471840</c:v>
                </c:pt>
                <c:pt idx="1">
                  <c:v>398880</c:v>
                </c:pt>
                <c:pt idx="2">
                  <c:v>365280</c:v>
                </c:pt>
                <c:pt idx="3">
                  <c:v>345120</c:v>
                </c:pt>
                <c:pt idx="4">
                  <c:v>278880</c:v>
                </c:pt>
                <c:pt idx="5">
                  <c:v>257280</c:v>
                </c:pt>
                <c:pt idx="6">
                  <c:v>248160</c:v>
                </c:pt>
                <c:pt idx="7">
                  <c:v>310080</c:v>
                </c:pt>
                <c:pt idx="8">
                  <c:v>309689</c:v>
                </c:pt>
                <c:pt idx="9">
                  <c:v>337440</c:v>
                </c:pt>
                <c:pt idx="10">
                  <c:v>316800</c:v>
                </c:pt>
                <c:pt idx="11">
                  <c:v>404640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4816"/>
        <c:axId val="142726208"/>
      </c:lineChart>
      <c:catAx>
        <c:axId val="61794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aseline="0">
                <a:latin typeface="Arial" panose="020B0604020202020204" pitchFamily="34" charset="0"/>
              </a:defRPr>
            </a:pPr>
            <a:endParaRPr lang="en-US"/>
          </a:p>
        </c:txPr>
        <c:crossAx val="142726208"/>
        <c:crosses val="autoZero"/>
        <c:auto val="1"/>
        <c:lblAlgn val="ctr"/>
        <c:lblOffset val="100"/>
        <c:noMultiLvlLbl val="0"/>
      </c:catAx>
      <c:valAx>
        <c:axId val="14272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Electrical</a:t>
                </a:r>
                <a:r>
                  <a:rPr lang="en-US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Usage (</a:t>
                </a:r>
                <a:r>
                  <a:rPr lang="en-US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kWh)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Arial" panose="020B0604020202020204" pitchFamily="34" charset="0"/>
              </a:defRPr>
            </a:pPr>
            <a:endParaRPr lang="en-US"/>
          </a:p>
        </c:txPr>
        <c:crossAx val="61794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02987126609175"/>
          <c:y val="0.1352140877311527"/>
          <c:w val="0.74002094182671596"/>
          <c:h val="0.48950508156708084"/>
        </c:manualLayout>
      </c:layout>
      <c:lineChart>
        <c:grouping val="standard"/>
        <c:varyColors val="0"/>
        <c:ser>
          <c:idx val="1"/>
          <c:order val="0"/>
          <c:tx>
            <c:v>FY 06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'Degree Days'!$C$52:$M$52</c:f>
              <c:strCache>
                <c:ptCount val="11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</c:strCache>
            </c:strRef>
          </c:cat>
          <c:val>
            <c:numRef>
              <c:f>'Total Energy'!$B$146:$M$146</c:f>
              <c:numCache>
                <c:formatCode>0.0</c:formatCode>
                <c:ptCount val="12"/>
                <c:pt idx="0">
                  <c:v>18.385256108597286</c:v>
                </c:pt>
                <c:pt idx="1">
                  <c:v>13.776522834645668</c:v>
                </c:pt>
                <c:pt idx="2">
                  <c:v>30.325018439716317</c:v>
                </c:pt>
                <c:pt idx="3">
                  <c:v>11.094989147286821</c:v>
                </c:pt>
                <c:pt idx="4">
                  <c:v>6.8473493001555221</c:v>
                </c:pt>
                <c:pt idx="5">
                  <c:v>5.6191040871934606</c:v>
                </c:pt>
                <c:pt idx="6">
                  <c:v>5.5036103448275853</c:v>
                </c:pt>
                <c:pt idx="7">
                  <c:v>5.8371501519756839</c:v>
                </c:pt>
                <c:pt idx="8">
                  <c:v>5.5482789413118532</c:v>
                </c:pt>
                <c:pt idx="9">
                  <c:v>7.2563172932330815</c:v>
                </c:pt>
                <c:pt idx="10">
                  <c:v>12.278092307692306</c:v>
                </c:pt>
                <c:pt idx="11">
                  <c:v>15.347592523364485</c:v>
                </c:pt>
              </c:numCache>
            </c:numRef>
          </c:val>
          <c:smooth val="0"/>
        </c:ser>
        <c:ser>
          <c:idx val="2"/>
          <c:order val="1"/>
          <c:tx>
            <c:v>FY 10</c:v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dPt>
            <c:idx val="9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tx2">
                      <a:lumMod val="60000"/>
                      <a:lumOff val="40000"/>
                    </a:schemeClr>
                  </a:solidFill>
                  <a:headEnd w="sm" len="med"/>
                </a:ln>
              </c:spPr>
            </c:marker>
            <c:bubble3D val="0"/>
            <c:spPr>
              <a:ln w="254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cat>
            <c:strRef>
              <c:f>'Degree Days'!$C$52:$M$52</c:f>
              <c:strCache>
                <c:ptCount val="11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</c:strCache>
            </c:strRef>
          </c:cat>
          <c:val>
            <c:numRef>
              <c:f>'Total Energy'!$B$148:$M$148</c:f>
              <c:numCache>
                <c:formatCode>0.0</c:formatCode>
                <c:ptCount val="12"/>
                <c:pt idx="0">
                  <c:v>10.21013554054054</c:v>
                </c:pt>
                <c:pt idx="1">
                  <c:v>6.1154630278884454</c:v>
                </c:pt>
                <c:pt idx="2">
                  <c:v>9.4945838755980851</c:v>
                </c:pt>
                <c:pt idx="3">
                  <c:v>5.5497688176352709</c:v>
                </c:pt>
                <c:pt idx="4">
                  <c:v>5.3592322939068096</c:v>
                </c:pt>
                <c:pt idx="5">
                  <c:v>3.9549458117890381</c:v>
                </c:pt>
                <c:pt idx="6">
                  <c:v>3.2825931355932201</c:v>
                </c:pt>
                <c:pt idx="7">
                  <c:v>3.7073536284889315</c:v>
                </c:pt>
                <c:pt idx="8">
                  <c:v>3.8972870588235291</c:v>
                </c:pt>
                <c:pt idx="9">
                  <c:v>5.640901124694377</c:v>
                </c:pt>
                <c:pt idx="10">
                  <c:v>7.3426386854460102</c:v>
                </c:pt>
                <c:pt idx="11">
                  <c:v>7.5439252820512817</c:v>
                </c:pt>
              </c:numCache>
            </c:numRef>
          </c:val>
          <c:smooth val="0"/>
        </c:ser>
        <c:ser>
          <c:idx val="3"/>
          <c:order val="2"/>
          <c:tx>
            <c:v>FY 11</c:v>
          </c:tx>
          <c:spPr>
            <a:ln>
              <a:solidFill>
                <a:srgbClr val="FFFF00"/>
              </a:solidFill>
            </a:ln>
          </c:spPr>
          <c:marker>
            <c:symbol val="triangle"/>
            <c:size val="6"/>
            <c:spPr>
              <a:ln w="25400">
                <a:solidFill>
                  <a:srgbClr val="FFFF00"/>
                </a:solidFill>
              </a:ln>
            </c:spPr>
          </c:marker>
          <c:dPt>
            <c:idx val="1"/>
            <c:bubble3D val="0"/>
          </c:dPt>
          <c:cat>
            <c:strRef>
              <c:f>'Degree Days'!$C$52:$M$52</c:f>
              <c:strCache>
                <c:ptCount val="11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</c:strCache>
            </c:strRef>
          </c:cat>
          <c:val>
            <c:numRef>
              <c:f>'Total Energy'!$B$150:$M$150</c:f>
              <c:numCache>
                <c:formatCode>0.0</c:formatCode>
                <c:ptCount val="12"/>
                <c:pt idx="0">
                  <c:v>4.8973300955414008</c:v>
                </c:pt>
                <c:pt idx="1">
                  <c:v>7.6699563541666658</c:v>
                </c:pt>
                <c:pt idx="2">
                  <c:v>8.9485005454545448</c:v>
                </c:pt>
                <c:pt idx="3">
                  <c:v>5.3301498375870064</c:v>
                </c:pt>
                <c:pt idx="4">
                  <c:v>4.1036450886766707</c:v>
                </c:pt>
                <c:pt idx="5">
                  <c:v>3.3724452203065134</c:v>
                </c:pt>
                <c:pt idx="6">
                  <c:v>3.1073165718562872</c:v>
                </c:pt>
                <c:pt idx="7">
                  <c:v>3.7073624131627056</c:v>
                </c:pt>
                <c:pt idx="8">
                  <c:v>3.3243753375527425</c:v>
                </c:pt>
                <c:pt idx="9">
                  <c:v>5.8260377083333328</c:v>
                </c:pt>
                <c:pt idx="10">
                  <c:v>6.8003275524475519</c:v>
                </c:pt>
                <c:pt idx="11">
                  <c:v>7.8383502424242426</c:v>
                </c:pt>
              </c:numCache>
            </c:numRef>
          </c:val>
          <c:smooth val="0"/>
        </c:ser>
        <c:ser>
          <c:idx val="0"/>
          <c:order val="3"/>
          <c:tx>
            <c:v>FY12</c:v>
          </c:tx>
          <c:spPr>
            <a:ln>
              <a:solidFill>
                <a:srgbClr val="C00000"/>
              </a:solidFill>
            </a:ln>
          </c:spPr>
          <c:cat>
            <c:strRef>
              <c:f>'Degree Days'!$C$52:$M$52</c:f>
              <c:strCache>
                <c:ptCount val="11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</c:strCache>
            </c:strRef>
          </c:cat>
          <c:val>
            <c:numRef>
              <c:f>'Total Energy'!$B$152:$M$152</c:f>
              <c:numCache>
                <c:formatCode>0.0</c:formatCode>
                <c:ptCount val="12"/>
                <c:pt idx="0">
                  <c:v>5.9967421245421235</c:v>
                </c:pt>
                <c:pt idx="1">
                  <c:v>10.7697621182266</c:v>
                </c:pt>
                <c:pt idx="2">
                  <c:v>17.523751538461539</c:v>
                </c:pt>
                <c:pt idx="3">
                  <c:v>9.7108324242424242</c:v>
                </c:pt>
                <c:pt idx="4">
                  <c:v>5.6620257142857149</c:v>
                </c:pt>
                <c:pt idx="5">
                  <c:v>3.6124507444168734</c:v>
                </c:pt>
                <c:pt idx="6">
                  <c:v>3.2860858913934425</c:v>
                </c:pt>
                <c:pt idx="7">
                  <c:v>3.8188509175377465</c:v>
                </c:pt>
                <c:pt idx="8">
                  <c:v>4.4661847260273966</c:v>
                </c:pt>
                <c:pt idx="9">
                  <c:v>5.4751134505494505</c:v>
                </c:pt>
                <c:pt idx="10">
                  <c:v>8.91906703125</c:v>
                </c:pt>
                <c:pt idx="11">
                  <c:v>8.9068157458563526</c:v>
                </c:pt>
              </c:numCache>
            </c:numRef>
          </c:val>
          <c:smooth val="0"/>
        </c:ser>
        <c:ser>
          <c:idx val="4"/>
          <c:order val="4"/>
          <c:tx>
            <c:v>FY13</c:v>
          </c:tx>
          <c:val>
            <c:numRef>
              <c:f>'Total Energy'!$B$154:$I$154</c:f>
              <c:numCache>
                <c:formatCode>0.0</c:formatCode>
                <c:ptCount val="8"/>
                <c:pt idx="0">
                  <c:v>6.4799797849462362</c:v>
                </c:pt>
                <c:pt idx="1">
                  <c:v>5.693054524714829</c:v>
                </c:pt>
                <c:pt idx="2">
                  <c:v>10.01296962162162</c:v>
                </c:pt>
                <c:pt idx="3">
                  <c:v>7.2915285802469123</c:v>
                </c:pt>
                <c:pt idx="4">
                  <c:v>3.8744319174434088</c:v>
                </c:pt>
                <c:pt idx="5">
                  <c:v>3.4769638004750592</c:v>
                </c:pt>
                <c:pt idx="6">
                  <c:v>3.1692378518518516</c:v>
                </c:pt>
                <c:pt idx="7">
                  <c:v>3.8000607934893185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69024"/>
        <c:axId val="159297472"/>
      </c:lineChart>
      <c:catAx>
        <c:axId val="1127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97472"/>
        <c:crosses val="autoZero"/>
        <c:auto val="1"/>
        <c:lblAlgn val="ctr"/>
        <c:lblOffset val="100"/>
        <c:tickMarkSkip val="1"/>
        <c:noMultiLvlLbl val="0"/>
      </c:catAx>
      <c:valAx>
        <c:axId val="159297472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6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163301602225093"/>
          <c:y val="0.9104510812552925"/>
          <c:w val="0.52385798043901222"/>
          <c:h val="5.07142225199378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MMBtu /Degree Day</a:t>
            </a:r>
          </a:p>
        </c:rich>
      </c:tx>
      <c:layout>
        <c:manualLayout>
          <c:xMode val="edge"/>
          <c:yMode val="edge"/>
          <c:x val="0.38374741440382598"/>
          <c:y val="4.2707217651605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4932842762602"/>
          <c:y val="0.14455442631842649"/>
          <c:w val="0.86982693754702789"/>
          <c:h val="0.49651033550753615"/>
        </c:manualLayout>
      </c:layout>
      <c:lineChart>
        <c:grouping val="standard"/>
        <c:varyColors val="0"/>
        <c:ser>
          <c:idx val="1"/>
          <c:order val="0"/>
          <c:tx>
            <c:v>FY 06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'Degree Days'!$C$52:$M$52</c:f>
              <c:strCache>
                <c:ptCount val="11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</c:strCache>
            </c:strRef>
          </c:cat>
          <c:val>
            <c:numRef>
              <c:f>'Total Energy'!$B$146:$M$146</c:f>
              <c:numCache>
                <c:formatCode>0.0</c:formatCode>
                <c:ptCount val="12"/>
                <c:pt idx="0">
                  <c:v>18.385256108597286</c:v>
                </c:pt>
                <c:pt idx="1">
                  <c:v>13.776522834645668</c:v>
                </c:pt>
                <c:pt idx="2">
                  <c:v>30.325018439716317</c:v>
                </c:pt>
                <c:pt idx="3">
                  <c:v>11.094989147286821</c:v>
                </c:pt>
                <c:pt idx="4">
                  <c:v>6.8473493001555221</c:v>
                </c:pt>
                <c:pt idx="5">
                  <c:v>5.6191040871934606</c:v>
                </c:pt>
                <c:pt idx="6">
                  <c:v>5.5036103448275853</c:v>
                </c:pt>
                <c:pt idx="7">
                  <c:v>5.8371501519756839</c:v>
                </c:pt>
                <c:pt idx="8">
                  <c:v>5.5482789413118532</c:v>
                </c:pt>
                <c:pt idx="9">
                  <c:v>7.2563172932330815</c:v>
                </c:pt>
                <c:pt idx="10">
                  <c:v>12.278092307692306</c:v>
                </c:pt>
                <c:pt idx="11">
                  <c:v>15.347592523364485</c:v>
                </c:pt>
              </c:numCache>
            </c:numRef>
          </c:val>
          <c:smooth val="0"/>
        </c:ser>
        <c:ser>
          <c:idx val="2"/>
          <c:order val="1"/>
          <c:tx>
            <c:v>FY 10</c:v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dPt>
            <c:idx val="9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tx2">
                      <a:lumMod val="60000"/>
                      <a:lumOff val="40000"/>
                    </a:schemeClr>
                  </a:solidFill>
                  <a:headEnd w="sm" len="med"/>
                </a:ln>
              </c:spPr>
            </c:marker>
            <c:bubble3D val="0"/>
            <c:spPr>
              <a:ln w="254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cat>
            <c:strRef>
              <c:f>'Degree Days'!$C$52:$M$52</c:f>
              <c:strCache>
                <c:ptCount val="11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</c:strCache>
            </c:strRef>
          </c:cat>
          <c:val>
            <c:numRef>
              <c:f>'Total Energy'!$B$148:$M$148</c:f>
              <c:numCache>
                <c:formatCode>0.0</c:formatCode>
                <c:ptCount val="12"/>
                <c:pt idx="0">
                  <c:v>10.21013554054054</c:v>
                </c:pt>
                <c:pt idx="1">
                  <c:v>6.1154630278884454</c:v>
                </c:pt>
                <c:pt idx="2">
                  <c:v>9.4945838755980851</c:v>
                </c:pt>
                <c:pt idx="3">
                  <c:v>5.5497688176352709</c:v>
                </c:pt>
                <c:pt idx="4">
                  <c:v>5.3592322939068096</c:v>
                </c:pt>
                <c:pt idx="5">
                  <c:v>3.9549458117890381</c:v>
                </c:pt>
                <c:pt idx="6">
                  <c:v>3.2825931355932201</c:v>
                </c:pt>
                <c:pt idx="7">
                  <c:v>3.7073536284889315</c:v>
                </c:pt>
                <c:pt idx="8">
                  <c:v>3.8972870588235291</c:v>
                </c:pt>
                <c:pt idx="9">
                  <c:v>5.640901124694377</c:v>
                </c:pt>
                <c:pt idx="10">
                  <c:v>7.3426386854460102</c:v>
                </c:pt>
                <c:pt idx="11">
                  <c:v>7.5439252820512817</c:v>
                </c:pt>
              </c:numCache>
            </c:numRef>
          </c:val>
          <c:smooth val="0"/>
        </c:ser>
        <c:ser>
          <c:idx val="3"/>
          <c:order val="2"/>
          <c:tx>
            <c:v>FY 11</c:v>
          </c:tx>
          <c:spPr>
            <a:ln>
              <a:solidFill>
                <a:srgbClr val="FFFF00"/>
              </a:solidFill>
            </a:ln>
          </c:spPr>
          <c:marker>
            <c:symbol val="triangle"/>
            <c:size val="6"/>
            <c:spPr>
              <a:ln w="25400">
                <a:solidFill>
                  <a:srgbClr val="FFFF00"/>
                </a:solidFill>
              </a:ln>
            </c:spPr>
          </c:marker>
          <c:dPt>
            <c:idx val="1"/>
            <c:bubble3D val="0"/>
          </c:dPt>
          <c:cat>
            <c:strRef>
              <c:f>'Degree Days'!$C$52:$M$52</c:f>
              <c:strCache>
                <c:ptCount val="11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</c:strCache>
            </c:strRef>
          </c:cat>
          <c:val>
            <c:numRef>
              <c:f>'Total Energy'!$B$150:$M$150</c:f>
              <c:numCache>
                <c:formatCode>0.0</c:formatCode>
                <c:ptCount val="12"/>
                <c:pt idx="0">
                  <c:v>4.8973300955414008</c:v>
                </c:pt>
                <c:pt idx="1">
                  <c:v>7.6699563541666658</c:v>
                </c:pt>
                <c:pt idx="2">
                  <c:v>8.9485005454545448</c:v>
                </c:pt>
                <c:pt idx="3">
                  <c:v>5.3301498375870064</c:v>
                </c:pt>
                <c:pt idx="4">
                  <c:v>4.1036450886766707</c:v>
                </c:pt>
                <c:pt idx="5">
                  <c:v>3.3724452203065134</c:v>
                </c:pt>
                <c:pt idx="6">
                  <c:v>3.1073165718562872</c:v>
                </c:pt>
                <c:pt idx="7">
                  <c:v>3.7073624131627056</c:v>
                </c:pt>
                <c:pt idx="8">
                  <c:v>3.3243753375527425</c:v>
                </c:pt>
                <c:pt idx="9">
                  <c:v>5.8260377083333328</c:v>
                </c:pt>
                <c:pt idx="10">
                  <c:v>6.8003275524475519</c:v>
                </c:pt>
                <c:pt idx="11">
                  <c:v>7.8383502424242426</c:v>
                </c:pt>
              </c:numCache>
            </c:numRef>
          </c:val>
          <c:smooth val="0"/>
        </c:ser>
        <c:ser>
          <c:idx val="0"/>
          <c:order val="3"/>
          <c:tx>
            <c:v>FY12</c:v>
          </c:tx>
          <c:cat>
            <c:strRef>
              <c:f>'Degree Days'!$C$52:$M$52</c:f>
              <c:strCache>
                <c:ptCount val="11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</c:strCache>
            </c:strRef>
          </c:cat>
          <c:val>
            <c:numRef>
              <c:f>'Total Energy'!$B$152:$M$152</c:f>
              <c:numCache>
                <c:formatCode>0.0</c:formatCode>
                <c:ptCount val="12"/>
                <c:pt idx="0">
                  <c:v>5.9967421245421235</c:v>
                </c:pt>
                <c:pt idx="1">
                  <c:v>10.7697621182266</c:v>
                </c:pt>
                <c:pt idx="2">
                  <c:v>17.523751538461539</c:v>
                </c:pt>
                <c:pt idx="3">
                  <c:v>9.7108324242424242</c:v>
                </c:pt>
                <c:pt idx="4">
                  <c:v>5.6620257142857149</c:v>
                </c:pt>
                <c:pt idx="5">
                  <c:v>3.6124507444168734</c:v>
                </c:pt>
                <c:pt idx="6">
                  <c:v>3.2860858913934425</c:v>
                </c:pt>
                <c:pt idx="7">
                  <c:v>3.8188509175377465</c:v>
                </c:pt>
                <c:pt idx="8">
                  <c:v>4.4661847260273966</c:v>
                </c:pt>
                <c:pt idx="9">
                  <c:v>5.4751134505494505</c:v>
                </c:pt>
                <c:pt idx="10">
                  <c:v>8.91906703125</c:v>
                </c:pt>
                <c:pt idx="11">
                  <c:v>8.9068157458563526</c:v>
                </c:pt>
              </c:numCache>
            </c:numRef>
          </c:val>
          <c:smooth val="0"/>
        </c:ser>
        <c:ser>
          <c:idx val="4"/>
          <c:order val="4"/>
          <c:tx>
            <c:v>FY13</c:v>
          </c:tx>
          <c:val>
            <c:numRef>
              <c:f>'Total Energy'!$B$154:$I$154</c:f>
              <c:numCache>
                <c:formatCode>0.0</c:formatCode>
                <c:ptCount val="8"/>
                <c:pt idx="0">
                  <c:v>6.4799797849462362</c:v>
                </c:pt>
                <c:pt idx="1">
                  <c:v>5.693054524714829</c:v>
                </c:pt>
                <c:pt idx="2">
                  <c:v>10.01296962162162</c:v>
                </c:pt>
                <c:pt idx="3">
                  <c:v>7.2915285802469123</c:v>
                </c:pt>
                <c:pt idx="4">
                  <c:v>3.8744319174434088</c:v>
                </c:pt>
                <c:pt idx="5">
                  <c:v>3.4769638004750592</c:v>
                </c:pt>
                <c:pt idx="6">
                  <c:v>3.1692378518518516</c:v>
                </c:pt>
                <c:pt idx="7">
                  <c:v>3.8000607934893185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24832"/>
        <c:axId val="159295744"/>
      </c:lineChart>
      <c:catAx>
        <c:axId val="1400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95744"/>
        <c:crosses val="autoZero"/>
        <c:auto val="1"/>
        <c:lblAlgn val="ctr"/>
        <c:lblOffset val="100"/>
        <c:tickMarkSkip val="1"/>
        <c:noMultiLvlLbl val="0"/>
      </c:catAx>
      <c:valAx>
        <c:axId val="159295744"/>
        <c:scaling>
          <c:orientation val="minMax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4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</c:plotArea>
    <c:legend>
      <c:legendPos val="b"/>
      <c:layout>
        <c:manualLayout>
          <c:xMode val="edge"/>
          <c:yMode val="edge"/>
          <c:x val="0.27163304122947507"/>
          <c:y val="0.91045121601952217"/>
          <c:w val="0.3736029864016418"/>
          <c:h val="3.58719285649832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4791484397784"/>
          <c:y val="0.14189027842107971"/>
          <c:w val="0.70508428113152521"/>
          <c:h val="0.60665575559192575"/>
        </c:manualLayout>
      </c:layout>
      <c:lineChart>
        <c:grouping val="standard"/>
        <c:varyColors val="0"/>
        <c:ser>
          <c:idx val="1"/>
          <c:order val="0"/>
          <c:tx>
            <c:strRef>
              <c:f>'[6]Gas Data'!$A$43</c:f>
              <c:strCache>
                <c:ptCount val="1"/>
                <c:pt idx="0">
                  <c:v>FY 06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'Gas Data'!$B$26:$M$26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'Gas Data'!$B$28:$M$28</c:f>
              <c:numCache>
                <c:formatCode>_(* #,##0_);_(* \(#,##0\);_(* "-"??_);_(@_)</c:formatCode>
                <c:ptCount val="12"/>
                <c:pt idx="0">
                  <c:v>16906</c:v>
                </c:pt>
                <c:pt idx="1">
                  <c:v>28353</c:v>
                </c:pt>
                <c:pt idx="2">
                  <c:v>46444.7</c:v>
                </c:pt>
                <c:pt idx="3">
                  <c:v>69028.7</c:v>
                </c:pt>
                <c:pt idx="4">
                  <c:v>96001.7</c:v>
                </c:pt>
                <c:pt idx="5">
                  <c:v>140239.70000000001</c:v>
                </c:pt>
                <c:pt idx="6">
                  <c:v>177146.7</c:v>
                </c:pt>
                <c:pt idx="7">
                  <c:v>216893.7</c:v>
                </c:pt>
                <c:pt idx="8">
                  <c:v>249427.7</c:v>
                </c:pt>
                <c:pt idx="9">
                  <c:v>271769.7</c:v>
                </c:pt>
                <c:pt idx="10">
                  <c:v>288888.7</c:v>
                </c:pt>
                <c:pt idx="11">
                  <c:v>300478.7</c:v>
                </c:pt>
              </c:numCache>
            </c:numRef>
          </c:val>
          <c:smooth val="0"/>
        </c:ser>
        <c:ser>
          <c:idx val="0"/>
          <c:order val="1"/>
          <c:tx>
            <c:v>FY 09</c:v>
          </c:tx>
          <c:spPr>
            <a:ln w="12700">
              <a:solidFill>
                <a:srgbClr val="00206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'Gas Data'!$B$26:$M$26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'Gas Data'!$B$31:$M$31</c:f>
              <c:numCache>
                <c:formatCode>_(* #,##0_);_(* \(#,##0\);_(* "-"??_);_(@_)</c:formatCode>
                <c:ptCount val="12"/>
                <c:pt idx="0">
                  <c:v>1736</c:v>
                </c:pt>
                <c:pt idx="1">
                  <c:v>3511</c:v>
                </c:pt>
                <c:pt idx="2">
                  <c:v>10908</c:v>
                </c:pt>
                <c:pt idx="3">
                  <c:v>26545</c:v>
                </c:pt>
                <c:pt idx="4">
                  <c:v>44524</c:v>
                </c:pt>
                <c:pt idx="5">
                  <c:v>69075</c:v>
                </c:pt>
                <c:pt idx="6">
                  <c:v>99525</c:v>
                </c:pt>
                <c:pt idx="7">
                  <c:v>123210</c:v>
                </c:pt>
                <c:pt idx="8">
                  <c:v>142877</c:v>
                </c:pt>
                <c:pt idx="9">
                  <c:v>154850</c:v>
                </c:pt>
                <c:pt idx="10">
                  <c:v>158268</c:v>
                </c:pt>
                <c:pt idx="11">
                  <c:v>159624</c:v>
                </c:pt>
              </c:numCache>
            </c:numRef>
          </c:val>
          <c:smooth val="0"/>
        </c:ser>
        <c:ser>
          <c:idx val="4"/>
          <c:order val="2"/>
          <c:tx>
            <c:v>FY 10</c:v>
          </c:tx>
          <c:marker>
            <c:symbol val="circle"/>
            <c:size val="5"/>
          </c:marker>
          <c:cat>
            <c:strRef>
              <c:f>'Gas Data'!$B$26:$M$26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'Gas Data'!$B$32:$M$32</c:f>
              <c:numCache>
                <c:formatCode>_(* #,##0_);_(* \(#,##0\);_(* "-"??_);_(@_)</c:formatCode>
                <c:ptCount val="12"/>
                <c:pt idx="0">
                  <c:v>1554</c:v>
                </c:pt>
                <c:pt idx="1">
                  <c:v>2519</c:v>
                </c:pt>
                <c:pt idx="2">
                  <c:v>8089</c:v>
                </c:pt>
                <c:pt idx="3">
                  <c:v>21866</c:v>
                </c:pt>
                <c:pt idx="4">
                  <c:v>39519</c:v>
                </c:pt>
                <c:pt idx="5">
                  <c:v>66140</c:v>
                </c:pt>
                <c:pt idx="6">
                  <c:v>94188</c:v>
                </c:pt>
                <c:pt idx="7">
                  <c:v>120194</c:v>
                </c:pt>
                <c:pt idx="8">
                  <c:v>137992</c:v>
                </c:pt>
                <c:pt idx="9">
                  <c:v>148398</c:v>
                </c:pt>
                <c:pt idx="10">
                  <c:v>152265</c:v>
                </c:pt>
                <c:pt idx="11">
                  <c:v>153993</c:v>
                </c:pt>
              </c:numCache>
            </c:numRef>
          </c:val>
          <c:smooth val="0"/>
        </c:ser>
        <c:ser>
          <c:idx val="2"/>
          <c:order val="3"/>
          <c:tx>
            <c:v>FY 11</c:v>
          </c:tx>
          <c:spPr>
            <a:ln>
              <a:solidFill>
                <a:srgbClr val="FFFF00"/>
              </a:solidFill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'Gas Data'!$B$33:$M$33</c:f>
              <c:numCache>
                <c:formatCode>_(* #,##0_);_(* \(#,##0\);_(* "-"??_);_(@_)</c:formatCode>
                <c:ptCount val="12"/>
                <c:pt idx="0">
                  <c:v>1599</c:v>
                </c:pt>
                <c:pt idx="1">
                  <c:v>3119</c:v>
                </c:pt>
                <c:pt idx="2" formatCode="#,##0">
                  <c:v>7388</c:v>
                </c:pt>
                <c:pt idx="3" formatCode="#,##0">
                  <c:v>18544</c:v>
                </c:pt>
                <c:pt idx="4">
                  <c:v>36679</c:v>
                </c:pt>
                <c:pt idx="5">
                  <c:v>62771</c:v>
                </c:pt>
                <c:pt idx="6">
                  <c:v>95100</c:v>
                </c:pt>
                <c:pt idx="7">
                  <c:v>124047</c:v>
                </c:pt>
                <c:pt idx="8">
                  <c:v>145806</c:v>
                </c:pt>
                <c:pt idx="9">
                  <c:v>159743</c:v>
                </c:pt>
                <c:pt idx="10">
                  <c:v>168176</c:v>
                </c:pt>
                <c:pt idx="11">
                  <c:v>169368</c:v>
                </c:pt>
              </c:numCache>
            </c:numRef>
          </c:val>
          <c:smooth val="0"/>
        </c:ser>
        <c:ser>
          <c:idx val="3"/>
          <c:order val="4"/>
          <c:tx>
            <c:v>FY12</c:v>
          </c:tx>
          <c:val>
            <c:numRef>
              <c:f>'Gas Data'!$B$34:$M$34</c:f>
              <c:numCache>
                <c:formatCode>0</c:formatCode>
                <c:ptCount val="12"/>
                <c:pt idx="0">
                  <c:v>1403.59</c:v>
                </c:pt>
                <c:pt idx="1">
                  <c:v>4673.9599999999991</c:v>
                </c:pt>
                <c:pt idx="2">
                  <c:v>13151.31</c:v>
                </c:pt>
                <c:pt idx="3">
                  <c:v>26134.09</c:v>
                </c:pt>
                <c:pt idx="4">
                  <c:v>45584.57</c:v>
                </c:pt>
                <c:pt idx="5">
                  <c:v>63847.789999999994</c:v>
                </c:pt>
                <c:pt idx="6">
                  <c:v>83580.11</c:v>
                </c:pt>
                <c:pt idx="7">
                  <c:v>101586.917</c:v>
                </c:pt>
                <c:pt idx="8">
                  <c:v>114741.897</c:v>
                </c:pt>
                <c:pt idx="9">
                  <c:v>124768.167</c:v>
                </c:pt>
                <c:pt idx="10">
                  <c:v>128120.757</c:v>
                </c:pt>
                <c:pt idx="11">
                  <c:v>129946.747</c:v>
                </c:pt>
              </c:numCache>
            </c:numRef>
          </c:val>
          <c:smooth val="0"/>
        </c:ser>
        <c:ser>
          <c:idx val="5"/>
          <c:order val="5"/>
          <c:tx>
            <c:v>FY13</c:v>
          </c:tx>
          <c:val>
            <c:numRef>
              <c:f>'Gas Data'!$B$35:$M$35</c:f>
              <c:numCache>
                <c:formatCode>0</c:formatCode>
                <c:ptCount val="12"/>
                <c:pt idx="0">
                  <c:v>1728</c:v>
                </c:pt>
                <c:pt idx="1">
                  <c:v>2836</c:v>
                </c:pt>
                <c:pt idx="2">
                  <c:v>8851</c:v>
                </c:pt>
                <c:pt idx="3">
                  <c:v>21077.620000000003</c:v>
                </c:pt>
                <c:pt idx="4">
                  <c:v>41764.080000000002</c:v>
                </c:pt>
                <c:pt idx="5">
                  <c:v>63476.92</c:v>
                </c:pt>
                <c:pt idx="6">
                  <c:v>90642.92</c:v>
                </c:pt>
                <c:pt idx="7">
                  <c:v>118742.92</c:v>
                </c:pt>
                <c:pt idx="8">
                  <c:v>140377.91999999998</c:v>
                </c:pt>
                <c:pt idx="9">
                  <c:v>148767.87999999998</c:v>
                </c:pt>
                <c:pt idx="10">
                  <c:v>153117.87999999998</c:v>
                </c:pt>
                <c:pt idx="11">
                  <c:v>154507.87999999998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45984"/>
        <c:axId val="120249088"/>
      </c:lineChart>
      <c:catAx>
        <c:axId val="11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4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24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therms</a:t>
                </a:r>
              </a:p>
            </c:rich>
          </c:tx>
          <c:layout>
            <c:manualLayout>
              <c:xMode val="edge"/>
              <c:yMode val="edge"/>
              <c:x val="1.4831854945717344E-3"/>
              <c:y val="0.423895189762488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5984"/>
        <c:crosses val="autoZero"/>
        <c:crossBetween val="between"/>
      </c:valAx>
      <c:spPr>
        <a:solidFill>
          <a:schemeClr val="bg1">
            <a:lumMod val="7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49680898340032"/>
          <c:y val="0.29779391675401251"/>
          <c:w val="7.528151212660894E-2"/>
          <c:h val="0.191213009191827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FY13</a:t>
            </a:r>
            <a:r>
              <a:rPr lang="en-US" sz="2800" baseline="0"/>
              <a:t> </a:t>
            </a:r>
            <a:r>
              <a:rPr lang="en-US" sz="2800"/>
              <a:t>Heating Degree Days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2006</c:v>
          </c:tx>
          <c:spPr>
            <a:ln>
              <a:solidFill>
                <a:srgbClr val="FF00FF"/>
              </a:solidFill>
            </a:ln>
          </c:spPr>
          <c:marker>
            <c:spPr>
              <a:solidFill>
                <a:srgbClr val="FF00FF"/>
              </a:solidFill>
            </c:spPr>
          </c:marker>
          <c:cat>
            <c:strRef>
              <c:f>'Degree Days'!$B$68:$M$68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'Degree Days'!$B$70:$M$70</c:f>
              <c:numCache>
                <c:formatCode>General</c:formatCode>
                <c:ptCount val="12"/>
                <c:pt idx="0">
                  <c:v>12</c:v>
                </c:pt>
                <c:pt idx="1">
                  <c:v>4</c:v>
                </c:pt>
                <c:pt idx="2">
                  <c:v>89</c:v>
                </c:pt>
                <c:pt idx="3">
                  <c:v>455</c:v>
                </c:pt>
                <c:pt idx="4">
                  <c:v>1098</c:v>
                </c:pt>
                <c:pt idx="5">
                  <c:v>2199</c:v>
                </c:pt>
                <c:pt idx="6">
                  <c:v>3127</c:v>
                </c:pt>
                <c:pt idx="7">
                  <c:v>4114</c:v>
                </c:pt>
                <c:pt idx="8">
                  <c:v>4983</c:v>
                </c:pt>
                <c:pt idx="9">
                  <c:v>5514</c:v>
                </c:pt>
                <c:pt idx="10">
                  <c:v>5789</c:v>
                </c:pt>
                <c:pt idx="11">
                  <c:v>5843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'Degree Days'!$A$73</c:f>
              <c:strCache>
                <c:ptCount val="1"/>
                <c:pt idx="0">
                  <c:v>2009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7"/>
            <c:spPr>
              <a:solidFill>
                <a:srgbClr val="002060"/>
              </a:solidFill>
            </c:spPr>
          </c:marker>
          <c:cat>
            <c:strRef>
              <c:f>'Degree Days'!$B$68:$M$68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'Degree Days'!$B$73:$M$73</c:f>
              <c:numCache>
                <c:formatCode>General</c:formatCode>
                <c:ptCount val="12"/>
                <c:pt idx="0">
                  <c:v>0</c:v>
                </c:pt>
                <c:pt idx="1">
                  <c:v>21</c:v>
                </c:pt>
                <c:pt idx="2">
                  <c:v>174</c:v>
                </c:pt>
                <c:pt idx="3">
                  <c:v>678</c:v>
                </c:pt>
                <c:pt idx="4">
                  <c:v>1416</c:v>
                </c:pt>
                <c:pt idx="5">
                  <c:v>2312</c:v>
                </c:pt>
                <c:pt idx="6">
                  <c:v>3652</c:v>
                </c:pt>
                <c:pt idx="7">
                  <c:v>4615</c:v>
                </c:pt>
                <c:pt idx="8">
                  <c:v>5483</c:v>
                </c:pt>
                <c:pt idx="9">
                  <c:v>5964</c:v>
                </c:pt>
                <c:pt idx="10">
                  <c:v>6192</c:v>
                </c:pt>
                <c:pt idx="11">
                  <c:v>6289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'Degree Days'!$A$74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</c:spPr>
          </c:marker>
          <c:val>
            <c:numRef>
              <c:f>'Degree Days'!$B$74:$M$74</c:f>
              <c:numCache>
                <c:formatCode>General</c:formatCode>
                <c:ptCount val="12"/>
                <c:pt idx="0">
                  <c:v>24</c:v>
                </c:pt>
                <c:pt idx="1">
                  <c:v>48</c:v>
                </c:pt>
                <c:pt idx="2">
                  <c:v>246</c:v>
                </c:pt>
                <c:pt idx="3">
                  <c:v>745</c:v>
                </c:pt>
                <c:pt idx="4">
                  <c:v>1303</c:v>
                </c:pt>
                <c:pt idx="5">
                  <c:v>2270</c:v>
                </c:pt>
                <c:pt idx="6">
                  <c:v>3450</c:v>
                </c:pt>
                <c:pt idx="7">
                  <c:v>4489</c:v>
                </c:pt>
                <c:pt idx="8">
                  <c:v>5220</c:v>
                </c:pt>
                <c:pt idx="9">
                  <c:v>5628</c:v>
                </c:pt>
                <c:pt idx="10">
                  <c:v>5792</c:v>
                </c:pt>
                <c:pt idx="11">
                  <c:v>5831</c:v>
                </c:pt>
              </c:numCache>
            </c:numRef>
          </c:val>
          <c:smooth val="0"/>
        </c:ser>
        <c:ser>
          <c:idx val="2"/>
          <c:order val="3"/>
          <c:tx>
            <c:v>2011</c:v>
          </c:tx>
          <c:spPr>
            <a:ln>
              <a:solidFill>
                <a:srgbClr val="FFFF00"/>
              </a:solidFill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'Degree Days'!$B$75:$M$75</c:f>
              <c:numCache>
                <c:formatCode>General</c:formatCode>
                <c:ptCount val="12"/>
                <c:pt idx="0">
                  <c:v>4</c:v>
                </c:pt>
                <c:pt idx="1">
                  <c:v>12</c:v>
                </c:pt>
                <c:pt idx="2">
                  <c:v>128</c:v>
                </c:pt>
                <c:pt idx="3">
                  <c:v>543</c:v>
                </c:pt>
                <c:pt idx="4">
                  <c:v>1276</c:v>
                </c:pt>
                <c:pt idx="5">
                  <c:v>2320</c:v>
                </c:pt>
                <c:pt idx="6">
                  <c:v>3656</c:v>
                </c:pt>
                <c:pt idx="7">
                  <c:v>4750</c:v>
                </c:pt>
                <c:pt idx="8">
                  <c:v>5698</c:v>
                </c:pt>
                <c:pt idx="9">
                  <c:v>6127</c:v>
                </c:pt>
                <c:pt idx="10">
                  <c:v>6355</c:v>
                </c:pt>
                <c:pt idx="11">
                  <c:v>6424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'Degree Days'!$A$18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'Degree Days'!$B$76:$M$76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69</c:v>
                </c:pt>
                <c:pt idx="3">
                  <c:v>394</c:v>
                </c:pt>
                <c:pt idx="4">
                  <c:v>891</c:v>
                </c:pt>
                <c:pt idx="5">
                  <c:v>1697</c:v>
                </c:pt>
                <c:pt idx="6">
                  <c:v>2673</c:v>
                </c:pt>
                <c:pt idx="7">
                  <c:v>3534</c:v>
                </c:pt>
                <c:pt idx="8">
                  <c:v>4113</c:v>
                </c:pt>
                <c:pt idx="9">
                  <c:v>4553</c:v>
                </c:pt>
                <c:pt idx="10">
                  <c:v>4693</c:v>
                </c:pt>
                <c:pt idx="11">
                  <c:v>4774</c:v>
                </c:pt>
              </c:numCache>
            </c:numRef>
          </c:val>
          <c:smooth val="0"/>
        </c:ser>
        <c:ser>
          <c:idx val="5"/>
          <c:order val="5"/>
          <c:tx>
            <c:v>2013</c:v>
          </c:tx>
          <c:val>
            <c:numRef>
              <c:f>'Degree Days'!$B$77:$M$77</c:f>
              <c:numCache>
                <c:formatCode>#,##0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132</c:v>
                </c:pt>
                <c:pt idx="3">
                  <c:v>449</c:v>
                </c:pt>
                <c:pt idx="4">
                  <c:v>1200</c:v>
                </c:pt>
                <c:pt idx="5">
                  <c:v>2042</c:v>
                </c:pt>
                <c:pt idx="6">
                  <c:v>3122</c:v>
                </c:pt>
                <c:pt idx="7">
                  <c:v>4105</c:v>
                </c:pt>
                <c:pt idx="8">
                  <c:v>4967</c:v>
                </c:pt>
                <c:pt idx="9">
                  <c:v>5473</c:v>
                </c:pt>
                <c:pt idx="10">
                  <c:v>5716</c:v>
                </c:pt>
                <c:pt idx="11">
                  <c:v>5752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42400"/>
        <c:axId val="158769152"/>
      </c:lineChart>
      <c:catAx>
        <c:axId val="1127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769152"/>
        <c:crosses val="autoZero"/>
        <c:auto val="1"/>
        <c:lblAlgn val="ctr"/>
        <c:lblOffset val="100"/>
        <c:noMultiLvlLbl val="0"/>
      </c:catAx>
      <c:valAx>
        <c:axId val="15876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Degree Days</a:t>
                </a:r>
              </a:p>
            </c:rich>
          </c:tx>
          <c:layout>
            <c:manualLayout>
              <c:xMode val="edge"/>
              <c:yMode val="edge"/>
              <c:x val="1.1734486170832503E-2"/>
              <c:y val="0.45972544341048277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274240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legend>
      <c:legendPos val="r"/>
      <c:layout/>
      <c:overlay val="0"/>
      <c:spPr>
        <a:solidFill>
          <a:sysClr val="window" lastClr="FFFFFF"/>
        </a:solidFill>
        <a:ln>
          <a:solidFill>
            <a:schemeClr val="tx1"/>
          </a:solidFill>
        </a:ln>
      </c:spPr>
      <c:txPr>
        <a:bodyPr/>
        <a:lstStyle/>
        <a:p>
          <a:pPr>
            <a:defRPr sz="71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FY13</a:t>
            </a:r>
            <a:r>
              <a:rPr lang="en-US" sz="2800" baseline="0"/>
              <a:t> </a:t>
            </a:r>
            <a:r>
              <a:rPr lang="en-US" sz="2800"/>
              <a:t>Cooling</a:t>
            </a:r>
            <a:r>
              <a:rPr lang="en-US" sz="2800" baseline="0"/>
              <a:t> Degree Days</a:t>
            </a:r>
            <a:endParaRPr lang="en-US" sz="2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'Degree Days'!$A$83</c:f>
              <c:strCache>
                <c:ptCount val="1"/>
                <c:pt idx="0">
                  <c:v>2006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pPr>
              <a:solidFill>
                <a:srgbClr val="FF00FF"/>
              </a:solidFill>
            </c:spPr>
          </c:marker>
          <c:cat>
            <c:strRef>
              <c:f>'Degree Days'!$B$81:$M$81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'Degree Days'!$B$83:$M$83</c:f>
              <c:numCache>
                <c:formatCode>#,##0</c:formatCode>
                <c:ptCount val="12"/>
                <c:pt idx="0">
                  <c:v>209</c:v>
                </c:pt>
                <c:pt idx="1">
                  <c:v>459</c:v>
                </c:pt>
                <c:pt idx="2">
                  <c:v>515</c:v>
                </c:pt>
                <c:pt idx="3">
                  <c:v>536</c:v>
                </c:pt>
                <c:pt idx="4">
                  <c:v>536</c:v>
                </c:pt>
                <c:pt idx="5">
                  <c:v>536</c:v>
                </c:pt>
                <c:pt idx="6">
                  <c:v>536</c:v>
                </c:pt>
                <c:pt idx="7">
                  <c:v>536</c:v>
                </c:pt>
                <c:pt idx="8">
                  <c:v>536</c:v>
                </c:pt>
                <c:pt idx="9">
                  <c:v>537</c:v>
                </c:pt>
                <c:pt idx="10">
                  <c:v>561</c:v>
                </c:pt>
                <c:pt idx="11">
                  <c:v>721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'Degree Days'!$A$86</c:f>
              <c:strCache>
                <c:ptCount val="1"/>
                <c:pt idx="0">
                  <c:v>2009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7"/>
            <c:spPr>
              <a:solidFill>
                <a:srgbClr val="002060"/>
              </a:solidFill>
            </c:spPr>
          </c:marker>
          <c:cat>
            <c:strRef>
              <c:f>'Degree Days'!$B$81:$M$81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'Degree Days'!$B$86:$M$86</c:f>
              <c:numCache>
                <c:formatCode>#,##0</c:formatCode>
                <c:ptCount val="12"/>
                <c:pt idx="0">
                  <c:v>248</c:v>
                </c:pt>
                <c:pt idx="1">
                  <c:v>333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398</c:v>
                </c:pt>
                <c:pt idx="10">
                  <c:v>412</c:v>
                </c:pt>
                <c:pt idx="11">
                  <c:v>436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'Degree Days'!$A$87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</c:spPr>
          </c:marker>
          <c:val>
            <c:numRef>
              <c:f>'Degree Days'!$B$87:$M$87</c:f>
              <c:numCache>
                <c:formatCode>#,##0</c:formatCode>
                <c:ptCount val="12"/>
                <c:pt idx="0">
                  <c:v>124</c:v>
                </c:pt>
                <c:pt idx="1">
                  <c:v>351</c:v>
                </c:pt>
                <c:pt idx="2">
                  <c:v>362</c:v>
                </c:pt>
                <c:pt idx="3">
                  <c:v>362</c:v>
                </c:pt>
                <c:pt idx="4">
                  <c:v>362</c:v>
                </c:pt>
                <c:pt idx="5">
                  <c:v>362</c:v>
                </c:pt>
                <c:pt idx="6">
                  <c:v>362</c:v>
                </c:pt>
                <c:pt idx="7">
                  <c:v>362</c:v>
                </c:pt>
                <c:pt idx="8">
                  <c:v>362</c:v>
                </c:pt>
                <c:pt idx="9">
                  <c:v>363</c:v>
                </c:pt>
                <c:pt idx="10">
                  <c:v>412</c:v>
                </c:pt>
                <c:pt idx="11">
                  <c:v>568</c:v>
                </c:pt>
              </c:numCache>
            </c:numRef>
          </c:val>
          <c:smooth val="0"/>
        </c:ser>
        <c:ser>
          <c:idx val="2"/>
          <c:order val="3"/>
          <c:tx>
            <c:v>2011</c:v>
          </c:tx>
          <c:spPr>
            <a:ln>
              <a:solidFill>
                <a:srgbClr val="FFFF00"/>
              </a:solidFill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'Degree Days'!$B$88:$M$88</c:f>
              <c:numCache>
                <c:formatCode>#,##0</c:formatCode>
                <c:ptCount val="12"/>
                <c:pt idx="0">
                  <c:v>310</c:v>
                </c:pt>
                <c:pt idx="1">
                  <c:v>494</c:v>
                </c:pt>
                <c:pt idx="2">
                  <c:v>598</c:v>
                </c:pt>
                <c:pt idx="3">
                  <c:v>614</c:v>
                </c:pt>
                <c:pt idx="4">
                  <c:v>614</c:v>
                </c:pt>
                <c:pt idx="5">
                  <c:v>614</c:v>
                </c:pt>
                <c:pt idx="6">
                  <c:v>614</c:v>
                </c:pt>
                <c:pt idx="7">
                  <c:v>614</c:v>
                </c:pt>
                <c:pt idx="8">
                  <c:v>614</c:v>
                </c:pt>
                <c:pt idx="9">
                  <c:v>617</c:v>
                </c:pt>
                <c:pt idx="10">
                  <c:v>675</c:v>
                </c:pt>
                <c:pt idx="11">
                  <c:v>771</c:v>
                </c:pt>
              </c:numCache>
            </c:numRef>
          </c:val>
          <c:smooth val="0"/>
        </c:ser>
        <c:ser>
          <c:idx val="3"/>
          <c:order val="4"/>
          <c:tx>
            <c:v>2012</c:v>
          </c:tx>
          <c:val>
            <c:numRef>
              <c:f>'Degree Days'!$B$89:$M$89</c:f>
              <c:numCache>
                <c:formatCode>#,##0</c:formatCode>
                <c:ptCount val="12"/>
                <c:pt idx="0">
                  <c:v>273</c:v>
                </c:pt>
                <c:pt idx="1">
                  <c:v>475</c:v>
                </c:pt>
                <c:pt idx="2">
                  <c:v>589</c:v>
                </c:pt>
                <c:pt idx="3">
                  <c:v>594</c:v>
                </c:pt>
                <c:pt idx="4">
                  <c:v>594</c:v>
                </c:pt>
                <c:pt idx="5">
                  <c:v>594</c:v>
                </c:pt>
                <c:pt idx="6">
                  <c:v>594</c:v>
                </c:pt>
                <c:pt idx="7">
                  <c:v>594</c:v>
                </c:pt>
                <c:pt idx="8">
                  <c:v>599</c:v>
                </c:pt>
                <c:pt idx="9">
                  <c:v>614</c:v>
                </c:pt>
                <c:pt idx="10">
                  <c:v>666</c:v>
                </c:pt>
                <c:pt idx="11">
                  <c:v>766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'Degree Days'!$A$90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'Degree Days'!$B$90:$M$90</c:f>
              <c:numCache>
                <c:formatCode>#,##0</c:formatCode>
                <c:ptCount val="12"/>
                <c:pt idx="0">
                  <c:v>277</c:v>
                </c:pt>
                <c:pt idx="1">
                  <c:v>538</c:v>
                </c:pt>
                <c:pt idx="2">
                  <c:v>595</c:v>
                </c:pt>
                <c:pt idx="3">
                  <c:v>602</c:v>
                </c:pt>
                <c:pt idx="4">
                  <c:v>602</c:v>
                </c:pt>
                <c:pt idx="5">
                  <c:v>602</c:v>
                </c:pt>
                <c:pt idx="6">
                  <c:v>602</c:v>
                </c:pt>
                <c:pt idx="7">
                  <c:v>602</c:v>
                </c:pt>
                <c:pt idx="8">
                  <c:v>602</c:v>
                </c:pt>
                <c:pt idx="9">
                  <c:v>602</c:v>
                </c:pt>
                <c:pt idx="10">
                  <c:v>639</c:v>
                </c:pt>
                <c:pt idx="11">
                  <c:v>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0960"/>
        <c:axId val="120244480"/>
      </c:lineChart>
      <c:catAx>
        <c:axId val="1200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244480"/>
        <c:crosses val="autoZero"/>
        <c:auto val="1"/>
        <c:lblAlgn val="ctr"/>
        <c:lblOffset val="100"/>
        <c:noMultiLvlLbl val="0"/>
      </c:catAx>
      <c:valAx>
        <c:axId val="12024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Degree</a:t>
                </a:r>
                <a:r>
                  <a:rPr lang="en-US" sz="1200" baseline="0"/>
                  <a:t> Days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0267712733466348E-2"/>
              <c:y val="0.46751336553975975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04096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 sz="71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2006 Electrical Load Data</a:t>
            </a:r>
          </a:p>
        </c:rich>
      </c:tx>
      <c:layout>
        <c:manualLayout>
          <c:xMode val="edge"/>
          <c:yMode val="edge"/>
          <c:x val="0.32129963898916969"/>
          <c:y val="3.4920634920634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70036101083034"/>
          <c:y val="0.21269907210773842"/>
          <c:w val="0.76353790613718409"/>
          <c:h val="0.51746192169494576"/>
        </c:manualLayout>
      </c:layout>
      <c:barChart>
        <c:barDir val="col"/>
        <c:grouping val="stacked"/>
        <c:varyColors val="0"/>
        <c:ser>
          <c:idx val="0"/>
          <c:order val="0"/>
          <c:tx>
            <c:v>On Peak 2006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'Load Analysis'!$B$4:$B$15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'Load Analysis'!$H$21:$H$32</c:f>
              <c:numCache>
                <c:formatCode>#,##0</c:formatCode>
                <c:ptCount val="12"/>
                <c:pt idx="0">
                  <c:v>180788</c:v>
                </c:pt>
                <c:pt idx="1">
                  <c:v>221296</c:v>
                </c:pt>
                <c:pt idx="2">
                  <c:v>215298</c:v>
                </c:pt>
                <c:pt idx="3">
                  <c:v>215617</c:v>
                </c:pt>
                <c:pt idx="4">
                  <c:v>246776</c:v>
                </c:pt>
                <c:pt idx="5">
                  <c:v>205873</c:v>
                </c:pt>
                <c:pt idx="6">
                  <c:v>194066</c:v>
                </c:pt>
                <c:pt idx="7">
                  <c:v>154813</c:v>
                </c:pt>
                <c:pt idx="8">
                  <c:v>125362</c:v>
                </c:pt>
                <c:pt idx="9">
                  <c:v>268929</c:v>
                </c:pt>
                <c:pt idx="10">
                  <c:v>189437</c:v>
                </c:pt>
                <c:pt idx="11">
                  <c:v>177134</c:v>
                </c:pt>
              </c:numCache>
            </c:numRef>
          </c:val>
        </c:ser>
        <c:ser>
          <c:idx val="1"/>
          <c:order val="1"/>
          <c:tx>
            <c:v>Off Peak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'Load Analysis'!$B$4:$B$15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'Load Analysis'!$I$21:$I$32</c:f>
              <c:numCache>
                <c:formatCode>#,##0</c:formatCode>
                <c:ptCount val="12"/>
                <c:pt idx="0">
                  <c:v>234652</c:v>
                </c:pt>
                <c:pt idx="1">
                  <c:v>302624</c:v>
                </c:pt>
                <c:pt idx="2">
                  <c:v>244542</c:v>
                </c:pt>
                <c:pt idx="3">
                  <c:v>261263</c:v>
                </c:pt>
                <c:pt idx="4">
                  <c:v>327784</c:v>
                </c:pt>
                <c:pt idx="5">
                  <c:v>417407</c:v>
                </c:pt>
                <c:pt idx="6">
                  <c:v>393694</c:v>
                </c:pt>
                <c:pt idx="7">
                  <c:v>315587</c:v>
                </c:pt>
                <c:pt idx="8">
                  <c:v>292958</c:v>
                </c:pt>
                <c:pt idx="9">
                  <c:v>310671</c:v>
                </c:pt>
                <c:pt idx="10">
                  <c:v>273283</c:v>
                </c:pt>
                <c:pt idx="11">
                  <c:v>205906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68512"/>
        <c:axId val="158770304"/>
      </c:barChart>
      <c:catAx>
        <c:axId val="1127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7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kwh</a:t>
                </a:r>
              </a:p>
            </c:rich>
          </c:tx>
          <c:layout>
            <c:manualLayout>
              <c:xMode val="edge"/>
              <c:yMode val="edge"/>
              <c:x val="3.2490974729241874E-2"/>
              <c:y val="0.422223555388909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68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14801444043323"/>
          <c:y val="4.7619047619047616E-2"/>
          <c:w val="0.1859205776173285"/>
          <c:h val="0.139682539682539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Analysis Average 05-06</a:t>
            </a:r>
          </a:p>
        </c:rich>
      </c:tx>
      <c:layout>
        <c:manualLayout>
          <c:xMode val="edge"/>
          <c:yMode val="edge"/>
          <c:x val="0.2960289463817023"/>
          <c:y val="3.4920634920634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9025270758122"/>
          <c:y val="0.21269907210773842"/>
          <c:w val="0.66245487364620936"/>
          <c:h val="0.51746192169494576"/>
        </c:manualLayout>
      </c:layout>
      <c:barChart>
        <c:barDir val="col"/>
        <c:grouping val="stacked"/>
        <c:varyColors val="0"/>
        <c:ser>
          <c:idx val="0"/>
          <c:order val="0"/>
          <c:tx>
            <c:v>On Peak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'Load Analysis'!$L$21:$L$32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'Load Analysis'!$M$21:$M$32</c:f>
              <c:numCache>
                <c:formatCode>#,##0</c:formatCode>
                <c:ptCount val="12"/>
                <c:pt idx="0">
                  <c:v>191266</c:v>
                </c:pt>
                <c:pt idx="1">
                  <c:v>234148</c:v>
                </c:pt>
                <c:pt idx="2">
                  <c:v>219612.5</c:v>
                </c:pt>
                <c:pt idx="3">
                  <c:v>221057</c:v>
                </c:pt>
                <c:pt idx="4">
                  <c:v>239843</c:v>
                </c:pt>
                <c:pt idx="5">
                  <c:v>199929</c:v>
                </c:pt>
                <c:pt idx="6">
                  <c:v>203059.5</c:v>
                </c:pt>
                <c:pt idx="7">
                  <c:v>179813</c:v>
                </c:pt>
                <c:pt idx="8">
                  <c:v>178391</c:v>
                </c:pt>
                <c:pt idx="9">
                  <c:v>259296</c:v>
                </c:pt>
                <c:pt idx="10">
                  <c:v>200282</c:v>
                </c:pt>
                <c:pt idx="11">
                  <c:v>203082.5</c:v>
                </c:pt>
              </c:numCache>
            </c:numRef>
          </c:val>
        </c:ser>
        <c:ser>
          <c:idx val="1"/>
          <c:order val="1"/>
          <c:tx>
            <c:v>Off Peak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'Load Analysis'!$L$21:$L$32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'Load Analysis'!$N$21:$N$32</c:f>
              <c:numCache>
                <c:formatCode>General</c:formatCode>
                <c:ptCount val="12"/>
                <c:pt idx="0">
                  <c:v>258494</c:v>
                </c:pt>
                <c:pt idx="1">
                  <c:v>304412</c:v>
                </c:pt>
                <c:pt idx="2">
                  <c:v>262907.5</c:v>
                </c:pt>
                <c:pt idx="3">
                  <c:v>287503</c:v>
                </c:pt>
                <c:pt idx="4">
                  <c:v>296077</c:v>
                </c:pt>
                <c:pt idx="5">
                  <c:v>402351</c:v>
                </c:pt>
                <c:pt idx="6">
                  <c:v>438700.5</c:v>
                </c:pt>
                <c:pt idx="7">
                  <c:v>400627</c:v>
                </c:pt>
                <c:pt idx="8">
                  <c:v>392449</c:v>
                </c:pt>
                <c:pt idx="9">
                  <c:v>328944</c:v>
                </c:pt>
                <c:pt idx="10">
                  <c:v>281158</c:v>
                </c:pt>
                <c:pt idx="11">
                  <c:v>246917.5</c:v>
                </c:pt>
              </c:numCache>
            </c:numRef>
          </c:val>
        </c:ser>
        <c:ser>
          <c:idx val="3"/>
          <c:order val="2"/>
          <c:tx>
            <c:v>Demand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'Load Analysis'!$K$4:$K$15</c:f>
              <c:numCache>
                <c:formatCode>General</c:formatCode>
                <c:ptCount val="12"/>
                <c:pt idx="0">
                  <c:v>985.4</c:v>
                </c:pt>
                <c:pt idx="1">
                  <c:v>990.75</c:v>
                </c:pt>
                <c:pt idx="2">
                  <c:v>1093.5999999999999</c:v>
                </c:pt>
                <c:pt idx="3">
                  <c:v>1436.85</c:v>
                </c:pt>
                <c:pt idx="4">
                  <c:v>1513.2</c:v>
                </c:pt>
                <c:pt idx="5">
                  <c:v>1505.1</c:v>
                </c:pt>
                <c:pt idx="6">
                  <c:v>1357.7</c:v>
                </c:pt>
                <c:pt idx="7">
                  <c:v>1360.9</c:v>
                </c:pt>
                <c:pt idx="8">
                  <c:v>1426.95</c:v>
                </c:pt>
                <c:pt idx="9">
                  <c:v>1494.3</c:v>
                </c:pt>
                <c:pt idx="10">
                  <c:v>1081.8</c:v>
                </c:pt>
                <c:pt idx="11">
                  <c:v>957.35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79168"/>
        <c:axId val="158772608"/>
      </c:barChart>
      <c:catAx>
        <c:axId val="1198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77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kwh</a:t>
                </a:r>
              </a:p>
            </c:rich>
          </c:tx>
          <c:layout>
            <c:manualLayout>
              <c:xMode val="edge"/>
              <c:yMode val="edge"/>
              <c:x val="2.8880839895013125E-2"/>
              <c:y val="0.422223555388909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87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40067491563554"/>
          <c:y val="0.37142857142857144"/>
          <c:w val="0.12815883014623175"/>
          <c:h val="0.203174603174603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FTY11 Electrical Load Data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Off-Peak</c:v>
          </c:tx>
          <c:spPr>
            <a:ln w="12700" cap="rnd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'Load Analysis'!$B$56:$M$56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'Load Analysis'!$B$58:$M$58</c:f>
              <c:numCache>
                <c:formatCode>General</c:formatCode>
                <c:ptCount val="12"/>
                <c:pt idx="0">
                  <c:v>256612</c:v>
                </c:pt>
                <c:pt idx="1">
                  <c:v>242314</c:v>
                </c:pt>
                <c:pt idx="2">
                  <c:v>281353</c:v>
                </c:pt>
                <c:pt idx="3">
                  <c:v>169046</c:v>
                </c:pt>
                <c:pt idx="4">
                  <c:v>184785</c:v>
                </c:pt>
                <c:pt idx="5">
                  <c:v>142464</c:v>
                </c:pt>
                <c:pt idx="6">
                  <c:v>142105</c:v>
                </c:pt>
                <c:pt idx="7">
                  <c:v>179269</c:v>
                </c:pt>
                <c:pt idx="8">
                  <c:v>143794</c:v>
                </c:pt>
                <c:pt idx="9">
                  <c:v>157018</c:v>
                </c:pt>
                <c:pt idx="10">
                  <c:v>177949</c:v>
                </c:pt>
                <c:pt idx="11">
                  <c:v>212984</c:v>
                </c:pt>
              </c:numCache>
            </c:numRef>
          </c:val>
        </c:ser>
        <c:ser>
          <c:idx val="0"/>
          <c:order val="1"/>
          <c:tx>
            <c:v>On Peak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'Load Analysis'!$B$56:$M$56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'Load Analysis'!$B$57:$M$57</c:f>
              <c:numCache>
                <c:formatCode>General</c:formatCode>
                <c:ptCount val="12"/>
                <c:pt idx="0">
                  <c:v>134588</c:v>
                </c:pt>
                <c:pt idx="1">
                  <c:v>136886</c:v>
                </c:pt>
                <c:pt idx="2">
                  <c:v>164567</c:v>
                </c:pt>
                <c:pt idx="3">
                  <c:v>173194</c:v>
                </c:pt>
                <c:pt idx="4">
                  <c:v>160335</c:v>
                </c:pt>
                <c:pt idx="5">
                  <c:v>120576</c:v>
                </c:pt>
                <c:pt idx="6">
                  <c:v>123815</c:v>
                </c:pt>
                <c:pt idx="7">
                  <c:v>156731</c:v>
                </c:pt>
                <c:pt idx="8">
                  <c:v>138446</c:v>
                </c:pt>
                <c:pt idx="9">
                  <c:v>168902</c:v>
                </c:pt>
                <c:pt idx="10">
                  <c:v>140771</c:v>
                </c:pt>
                <c:pt idx="11">
                  <c:v>124936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2744448"/>
        <c:axId val="158774336"/>
      </c:barChart>
      <c:catAx>
        <c:axId val="1127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77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4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FTY12 Electrical Load Data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Off-Peak</c:v>
          </c:tx>
          <c:spPr>
            <a:ln w="12700" cap="rnd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'Load Analysis'!$B$56:$M$56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'Load Analysis'!$B$88:$M$88</c:f>
              <c:numCache>
                <c:formatCode>#,##0</c:formatCode>
                <c:ptCount val="12"/>
                <c:pt idx="0">
                  <c:v>270837</c:v>
                </c:pt>
                <c:pt idx="1">
                  <c:v>350549</c:v>
                </c:pt>
                <c:pt idx="2">
                  <c:v>332811</c:v>
                </c:pt>
                <c:pt idx="3">
                  <c:v>216731</c:v>
                </c:pt>
                <c:pt idx="4">
                  <c:v>177261</c:v>
                </c:pt>
                <c:pt idx="5">
                  <c:v>140733</c:v>
                </c:pt>
                <c:pt idx="6">
                  <c:v>147699</c:v>
                </c:pt>
                <c:pt idx="7">
                  <c:v>153894</c:v>
                </c:pt>
                <c:pt idx="8">
                  <c:v>141323</c:v>
                </c:pt>
                <c:pt idx="9">
                  <c:v>181537</c:v>
                </c:pt>
                <c:pt idx="10">
                  <c:v>170481</c:v>
                </c:pt>
                <c:pt idx="11">
                  <c:v>255870</c:v>
                </c:pt>
              </c:numCache>
            </c:numRef>
          </c:val>
        </c:ser>
        <c:ser>
          <c:idx val="0"/>
          <c:order val="1"/>
          <c:tx>
            <c:v>On Peak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'Load Analysis'!$B$56:$M$56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'Load Analysis'!$B$87:$M$87</c:f>
              <c:numCache>
                <c:formatCode>#,##0</c:formatCode>
                <c:ptCount val="12"/>
                <c:pt idx="0">
                  <c:v>155883</c:v>
                </c:pt>
                <c:pt idx="1">
                  <c:v>164971</c:v>
                </c:pt>
                <c:pt idx="2">
                  <c:v>185109</c:v>
                </c:pt>
                <c:pt idx="3">
                  <c:v>209509</c:v>
                </c:pt>
                <c:pt idx="4">
                  <c:v>155859</c:v>
                </c:pt>
                <c:pt idx="5">
                  <c:v>123747</c:v>
                </c:pt>
                <c:pt idx="6">
                  <c:v>119181</c:v>
                </c:pt>
                <c:pt idx="7">
                  <c:v>146106</c:v>
                </c:pt>
                <c:pt idx="8">
                  <c:v>137557</c:v>
                </c:pt>
                <c:pt idx="9">
                  <c:v>165983</c:v>
                </c:pt>
                <c:pt idx="10">
                  <c:v>149679</c:v>
                </c:pt>
                <c:pt idx="11">
                  <c:v>131010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2766976"/>
        <c:axId val="158776064"/>
      </c:barChart>
      <c:catAx>
        <c:axId val="1127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77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66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FTY13 Electrical Load Data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Off-Peak</c:v>
          </c:tx>
          <c:spPr>
            <a:ln w="12700" cap="rnd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'Load Analysis'!$B$56:$M$56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'Load Analysis'!$B$119:$M$119</c:f>
              <c:numCache>
                <c:formatCode>#,##0</c:formatCode>
                <c:ptCount val="12"/>
                <c:pt idx="0">
                  <c:v>322775</c:v>
                </c:pt>
                <c:pt idx="1">
                  <c:v>263691</c:v>
                </c:pt>
                <c:pt idx="2">
                  <c:v>222127</c:v>
                </c:pt>
                <c:pt idx="3">
                  <c:v>189906</c:v>
                </c:pt>
                <c:pt idx="4">
                  <c:v>153680</c:v>
                </c:pt>
                <c:pt idx="5">
                  <c:v>153065</c:v>
                </c:pt>
                <c:pt idx="6">
                  <c:v>137994</c:v>
                </c:pt>
                <c:pt idx="7">
                  <c:v>167658</c:v>
                </c:pt>
                <c:pt idx="8">
                  <c:v>141706</c:v>
                </c:pt>
                <c:pt idx="9">
                  <c:v>185444</c:v>
                </c:pt>
                <c:pt idx="10">
                  <c:v>170384</c:v>
                </c:pt>
                <c:pt idx="11">
                  <c:v>278317</c:v>
                </c:pt>
              </c:numCache>
            </c:numRef>
          </c:val>
        </c:ser>
        <c:ser>
          <c:idx val="0"/>
          <c:order val="1"/>
          <c:tx>
            <c:v>On Peak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'Load Analysis'!$B$56:$M$56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'Load Analysis'!$B$118:$M$118</c:f>
              <c:numCache>
                <c:formatCode>#,##0</c:formatCode>
                <c:ptCount val="12"/>
                <c:pt idx="0">
                  <c:v>149065</c:v>
                </c:pt>
                <c:pt idx="1">
                  <c:v>135189</c:v>
                </c:pt>
                <c:pt idx="2">
                  <c:v>143153</c:v>
                </c:pt>
                <c:pt idx="3">
                  <c:v>155214</c:v>
                </c:pt>
                <c:pt idx="4">
                  <c:v>125200</c:v>
                </c:pt>
                <c:pt idx="5">
                  <c:v>104215</c:v>
                </c:pt>
                <c:pt idx="6">
                  <c:v>110166</c:v>
                </c:pt>
                <c:pt idx="7">
                  <c:v>142422</c:v>
                </c:pt>
                <c:pt idx="8">
                  <c:v>126614</c:v>
                </c:pt>
                <c:pt idx="9">
                  <c:v>151996</c:v>
                </c:pt>
                <c:pt idx="10">
                  <c:v>146416</c:v>
                </c:pt>
                <c:pt idx="11">
                  <c:v>126323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2767488"/>
        <c:axId val="159294016"/>
      </c:barChart>
      <c:catAx>
        <c:axId val="1127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9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9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6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/>
  </sheetViews>
  <pageMargins left="0.75" right="0.75" top="1" bottom="1" header="0.5" footer="0.5"/>
  <pageSetup orientation="landscape" horizontalDpi="4294967293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/>
  </sheetViews>
  <pageMargins left="0.75" right="0.75" top="1" bottom="1" header="0.5" footer="0.5"/>
  <pageSetup orientation="landscape" horizontalDpi="4294967293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81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0.22222</cdr:x>
      <cdr:y>0.02162</cdr:y>
    </cdr:from>
    <cdr:to>
      <cdr:x>0.7865</cdr:x>
      <cdr:y>0.11105</cdr:y>
    </cdr:to>
    <cdr:sp macro="" textlink="">
      <cdr:nvSpPr>
        <cdr:cNvPr id="5150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66621" y="122921"/>
          <a:ext cx="4839261" cy="514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0.32832</cdr:x>
      <cdr:y>0</cdr:y>
    </cdr:from>
    <cdr:to>
      <cdr:x>0.7241</cdr:x>
      <cdr:y>0.1137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11411" y="-23044"/>
          <a:ext cx="3389052" cy="661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000" b="1">
              <a:latin typeface="Arial" pitchFamily="34" charset="0"/>
              <a:cs typeface="Arial" pitchFamily="34" charset="0"/>
            </a:rPr>
            <a:t>Cumulative Electrical</a:t>
          </a:r>
          <a:r>
            <a:rPr lang="en-US" sz="2000" b="1" baseline="0">
              <a:latin typeface="Arial" pitchFamily="34" charset="0"/>
              <a:cs typeface="Arial" pitchFamily="34" charset="0"/>
            </a:rPr>
            <a:t> Consumption</a:t>
          </a:r>
          <a:endParaRPr lang="en-US" sz="20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0.30233</cdr:x>
      <cdr:y>0.01932</cdr:y>
    </cdr:from>
    <cdr:to>
      <cdr:x>0.69767</cdr:x>
      <cdr:y>0.13283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119" y="112457"/>
          <a:ext cx="3377687" cy="660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 b="1">
              <a:latin typeface="Arial" pitchFamily="34" charset="0"/>
              <a:cs typeface="Arial" pitchFamily="34" charset="0"/>
            </a:rPr>
            <a:t>Cumulative Gas Consumption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35</xdr:row>
      <xdr:rowOff>38100</xdr:rowOff>
    </xdr:from>
    <xdr:to>
      <xdr:col>18</xdr:col>
      <xdr:colOff>19050</xdr:colOff>
      <xdr:row>53</xdr:row>
      <xdr:rowOff>123825</xdr:rowOff>
    </xdr:to>
    <xdr:graphicFrame macro="">
      <xdr:nvGraphicFramePr>
        <xdr:cNvPr id="192940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34</xdr:row>
      <xdr:rowOff>38100</xdr:rowOff>
    </xdr:from>
    <xdr:to>
      <xdr:col>7</xdr:col>
      <xdr:colOff>466725</xdr:colOff>
      <xdr:row>52</xdr:row>
      <xdr:rowOff>123825</xdr:rowOff>
    </xdr:to>
    <xdr:graphicFrame macro="">
      <xdr:nvGraphicFramePr>
        <xdr:cNvPr id="192940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62</xdr:row>
      <xdr:rowOff>28575</xdr:rowOff>
    </xdr:from>
    <xdr:to>
      <xdr:col>13</xdr:col>
      <xdr:colOff>400050</xdr:colOff>
      <xdr:row>80</xdr:row>
      <xdr:rowOff>114300</xdr:rowOff>
    </xdr:to>
    <xdr:graphicFrame macro="">
      <xdr:nvGraphicFramePr>
        <xdr:cNvPr id="19294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1314450</xdr:colOff>
      <xdr:row>92</xdr:row>
      <xdr:rowOff>76200</xdr:rowOff>
    </xdr:from>
    <xdr:to>
      <xdr:col>10</xdr:col>
      <xdr:colOff>276225</xdr:colOff>
      <xdr:row>111</xdr:row>
      <xdr:rowOff>9525</xdr:rowOff>
    </xdr:to>
    <xdr:graphicFrame macro="">
      <xdr:nvGraphicFramePr>
        <xdr:cNvPr id="19294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1466850</xdr:colOff>
      <xdr:row>124</xdr:row>
      <xdr:rowOff>95250</xdr:rowOff>
    </xdr:from>
    <xdr:to>
      <xdr:col>10</xdr:col>
      <xdr:colOff>428625</xdr:colOff>
      <xdr:row>143</xdr:row>
      <xdr:rowOff>19050</xdr:rowOff>
    </xdr:to>
    <xdr:graphicFrame macro="">
      <xdr:nvGraphicFramePr>
        <xdr:cNvPr id="19294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472109</xdr:colOff>
      <xdr:row>144</xdr:row>
      <xdr:rowOff>44726</xdr:rowOff>
    </xdr:from>
    <xdr:to>
      <xdr:col>9</xdr:col>
      <xdr:colOff>447261</xdr:colOff>
      <xdr:row>175</xdr:row>
      <xdr:rowOff>16565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168</xdr:row>
      <xdr:rowOff>76200</xdr:rowOff>
    </xdr:from>
    <xdr:to>
      <xdr:col>11</xdr:col>
      <xdr:colOff>609600</xdr:colOff>
      <xdr:row>205</xdr:row>
      <xdr:rowOff>19050</xdr:rowOff>
    </xdr:to>
    <xdr:graphicFrame macro="">
      <xdr:nvGraphicFramePr>
        <xdr:cNvPr id="35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9525</xdr:rowOff>
    </xdr:from>
    <xdr:to>
      <xdr:col>21</xdr:col>
      <xdr:colOff>238125</xdr:colOff>
      <xdr:row>39</xdr:row>
      <xdr:rowOff>66675</xdr:rowOff>
    </xdr:to>
    <xdr:graphicFrame macro="">
      <xdr:nvGraphicFramePr>
        <xdr:cNvPr id="9996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cMgmt/Utility%20Tracking/Gas/Gas_Summary_Ol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acMgmt/Utility%20Tracking/Electric/FY12%20Electric%20Data/FY12%20Electric%20Data%20Campus%20&amp;%20Hous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Meter%20Read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Y13%20Electric%20Data%20Campus%20&amp;%20Hous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cavicchi/My%20Documents/Monthly%20Meter%20Read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s%20and_Data_FY13%20(ccavicchi%20v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acMgmt/Utility%20Tracking/Electric/FY14%20Electric%20Data/Charts%20and_Data_FY14%20(ccavicchi%20v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FY 2013 Gas "/>
      <sheetName val="Summary Gas"/>
      <sheetName val="FY 2002 Gas"/>
      <sheetName val="FY 2003 Gas"/>
      <sheetName val="FY 2004 Gas"/>
      <sheetName val="FY 2005 Gas"/>
      <sheetName val="FY 2006 Gas"/>
      <sheetName val="FY 2007 Gas"/>
      <sheetName val="FY 2008 Gas"/>
      <sheetName val="FY 2009 Gas"/>
      <sheetName val="FY 2010 Gas"/>
      <sheetName val="FY 2011 Gas "/>
      <sheetName val="FY 2012 Gas "/>
      <sheetName val="Emissions"/>
      <sheetName val="Supplier Analysis"/>
      <sheetName val="Emissions (201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0">
          <cell r="D30">
            <v>1403.59</v>
          </cell>
          <cell r="E30">
            <v>4673.9599999999991</v>
          </cell>
          <cell r="F30">
            <v>13151.31</v>
          </cell>
          <cell r="G30">
            <v>26134.09</v>
          </cell>
          <cell r="H30">
            <v>45584.57</v>
          </cell>
          <cell r="I30">
            <v>63847.789999999994</v>
          </cell>
          <cell r="J30">
            <v>83580.11</v>
          </cell>
          <cell r="K30">
            <v>101586.917</v>
          </cell>
          <cell r="L30">
            <v>114741.897</v>
          </cell>
          <cell r="M30">
            <v>124768.167</v>
          </cell>
          <cell r="N30">
            <v>128120.757</v>
          </cell>
          <cell r="O30">
            <v>129946.747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FY12 Elec Sum "/>
      <sheetName val="FY12"/>
      <sheetName val="FY11"/>
      <sheetName val="FY10"/>
      <sheetName val="FY09"/>
      <sheetName val="FY08"/>
      <sheetName val="FY07"/>
      <sheetName val="FY06"/>
      <sheetName val="FY05"/>
      <sheetName val="FY04"/>
      <sheetName val="FY03"/>
      <sheetName val="FY02"/>
      <sheetName val="FY01"/>
      <sheetName val="Sheet1"/>
      <sheetName val="Sheet2"/>
    </sheetNames>
    <sheetDataSet>
      <sheetData sheetId="0"/>
      <sheetData sheetId="1">
        <row r="6">
          <cell r="P6">
            <v>4384320</v>
          </cell>
        </row>
        <row r="7">
          <cell r="D7">
            <v>1164.5</v>
          </cell>
          <cell r="E7">
            <v>1288.3</v>
          </cell>
          <cell r="F7">
            <v>1465.9</v>
          </cell>
          <cell r="G7">
            <v>1385</v>
          </cell>
          <cell r="H7">
            <v>866.9</v>
          </cell>
          <cell r="I7">
            <v>643.20000000000005</v>
          </cell>
          <cell r="J7">
            <v>736.2</v>
          </cell>
          <cell r="K7">
            <v>716.2</v>
          </cell>
          <cell r="L7">
            <v>684.5</v>
          </cell>
          <cell r="M7">
            <v>980.2</v>
          </cell>
          <cell r="N7">
            <v>929.3</v>
          </cell>
          <cell r="O7">
            <v>954.2</v>
          </cell>
        </row>
        <row r="17">
          <cell r="D17">
            <v>426720</v>
          </cell>
          <cell r="E17">
            <v>942240</v>
          </cell>
          <cell r="F17">
            <v>1460160</v>
          </cell>
          <cell r="G17">
            <v>1886400</v>
          </cell>
          <cell r="H17">
            <v>2219520</v>
          </cell>
          <cell r="I17">
            <v>2484000</v>
          </cell>
          <cell r="J17">
            <v>2750880</v>
          </cell>
          <cell r="K17">
            <v>3050880</v>
          </cell>
          <cell r="L17">
            <v>3329760</v>
          </cell>
          <cell r="M17">
            <v>3677280</v>
          </cell>
          <cell r="N17">
            <v>3997440</v>
          </cell>
          <cell r="O17">
            <v>4384320</v>
          </cell>
        </row>
        <row r="90">
          <cell r="D90">
            <v>436660</v>
          </cell>
          <cell r="E90">
            <v>521631</v>
          </cell>
          <cell r="F90">
            <v>522558</v>
          </cell>
          <cell r="G90">
            <v>429670</v>
          </cell>
          <cell r="H90">
            <v>336958</v>
          </cell>
          <cell r="I90">
            <v>269030</v>
          </cell>
          <cell r="J90">
            <v>270563</v>
          </cell>
          <cell r="K90">
            <v>303704</v>
          </cell>
          <cell r="L90">
            <v>282068</v>
          </cell>
          <cell r="M90">
            <v>351782</v>
          </cell>
          <cell r="N90">
            <v>325707</v>
          </cell>
          <cell r="O90">
            <v>393265</v>
          </cell>
        </row>
      </sheetData>
      <sheetData sheetId="2">
        <row r="1">
          <cell r="D1" t="str">
            <v>July</v>
          </cell>
          <cell r="E1" t="str">
            <v>August</v>
          </cell>
          <cell r="F1" t="str">
            <v>September</v>
          </cell>
          <cell r="G1" t="str">
            <v>October</v>
          </cell>
          <cell r="H1" t="str">
            <v>November</v>
          </cell>
          <cell r="I1" t="str">
            <v>December</v>
          </cell>
          <cell r="J1" t="str">
            <v>January</v>
          </cell>
          <cell r="K1" t="str">
            <v>February</v>
          </cell>
          <cell r="L1" t="str">
            <v>March</v>
          </cell>
          <cell r="M1" t="str">
            <v>April</v>
          </cell>
          <cell r="N1" t="str">
            <v>May</v>
          </cell>
          <cell r="O1" t="str">
            <v>June</v>
          </cell>
          <cell r="P1" t="str">
            <v>FY Total</v>
          </cell>
          <cell r="Q1" t="str">
            <v>1st Qrt.</v>
          </cell>
          <cell r="R1" t="str">
            <v>2nd Qtr.</v>
          </cell>
        </row>
        <row r="4">
          <cell r="C4" t="str">
            <v>On-Peak</v>
          </cell>
          <cell r="D4">
            <v>134588</v>
          </cell>
          <cell r="E4">
            <v>136886</v>
          </cell>
          <cell r="F4">
            <v>164567</v>
          </cell>
          <cell r="G4">
            <v>173194</v>
          </cell>
          <cell r="H4">
            <v>160335</v>
          </cell>
          <cell r="I4">
            <v>120576</v>
          </cell>
          <cell r="J4">
            <v>123815</v>
          </cell>
          <cell r="K4">
            <v>156731</v>
          </cell>
          <cell r="L4">
            <v>138446</v>
          </cell>
          <cell r="M4">
            <v>168902</v>
          </cell>
          <cell r="N4">
            <v>140771</v>
          </cell>
          <cell r="O4">
            <v>124936</v>
          </cell>
          <cell r="P4">
            <v>1743747</v>
          </cell>
          <cell r="Q4">
            <v>436041</v>
          </cell>
          <cell r="R4">
            <v>454105</v>
          </cell>
        </row>
        <row r="5">
          <cell r="C5" t="str">
            <v>Off-Peak</v>
          </cell>
          <cell r="D5">
            <v>256612</v>
          </cell>
          <cell r="E5">
            <v>242314</v>
          </cell>
          <cell r="F5">
            <v>281353</v>
          </cell>
          <cell r="G5">
            <v>169046</v>
          </cell>
          <cell r="H5">
            <v>184785</v>
          </cell>
          <cell r="I5">
            <v>142464</v>
          </cell>
          <cell r="J5">
            <v>142105</v>
          </cell>
          <cell r="K5">
            <v>179269</v>
          </cell>
          <cell r="L5">
            <v>143794</v>
          </cell>
          <cell r="M5">
            <v>157018</v>
          </cell>
          <cell r="N5">
            <v>177949</v>
          </cell>
          <cell r="O5">
            <v>212984</v>
          </cell>
          <cell r="P5">
            <v>2289693</v>
          </cell>
          <cell r="Q5">
            <v>780279</v>
          </cell>
          <cell r="R5">
            <v>496295</v>
          </cell>
        </row>
        <row r="6">
          <cell r="C6" t="str">
            <v>Total Cons. (kwh)</v>
          </cell>
          <cell r="D6">
            <v>391200</v>
          </cell>
          <cell r="E6">
            <v>379200</v>
          </cell>
          <cell r="F6">
            <v>445920</v>
          </cell>
          <cell r="G6">
            <v>342240</v>
          </cell>
          <cell r="H6">
            <v>345120</v>
          </cell>
          <cell r="I6">
            <v>263040</v>
          </cell>
          <cell r="J6">
            <v>265920</v>
          </cell>
          <cell r="K6">
            <v>336000</v>
          </cell>
          <cell r="L6">
            <v>282240</v>
          </cell>
          <cell r="M6">
            <v>325920</v>
          </cell>
          <cell r="N6">
            <v>318720</v>
          </cell>
          <cell r="O6">
            <v>337920</v>
          </cell>
          <cell r="P6">
            <v>4033440</v>
          </cell>
          <cell r="Q6">
            <v>1216320</v>
          </cell>
          <cell r="R6">
            <v>950400</v>
          </cell>
        </row>
        <row r="7">
          <cell r="C7" t="str">
            <v>Demand (kw)</v>
          </cell>
          <cell r="D7">
            <v>958.1</v>
          </cell>
          <cell r="E7">
            <v>1144.3</v>
          </cell>
          <cell r="F7">
            <v>1132</v>
          </cell>
          <cell r="G7">
            <v>1038.7</v>
          </cell>
          <cell r="H7">
            <v>750</v>
          </cell>
          <cell r="I7">
            <v>725</v>
          </cell>
          <cell r="J7">
            <v>659</v>
          </cell>
          <cell r="K7">
            <v>681</v>
          </cell>
          <cell r="L7">
            <v>679</v>
          </cell>
          <cell r="M7">
            <v>1270</v>
          </cell>
          <cell r="N7">
            <v>898</v>
          </cell>
          <cell r="O7">
            <v>788</v>
          </cell>
          <cell r="P7">
            <v>10723.1</v>
          </cell>
          <cell r="Q7">
            <v>3234.4</v>
          </cell>
          <cell r="R7">
            <v>2513.6999999999998</v>
          </cell>
        </row>
      </sheetData>
      <sheetData sheetId="3">
        <row r="7">
          <cell r="D7">
            <v>933</v>
          </cell>
          <cell r="E7">
            <v>1100.2</v>
          </cell>
          <cell r="F7">
            <v>1170</v>
          </cell>
          <cell r="G7">
            <v>1083</v>
          </cell>
          <cell r="H7">
            <v>1028</v>
          </cell>
          <cell r="I7">
            <v>840</v>
          </cell>
          <cell r="J7">
            <v>745</v>
          </cell>
          <cell r="K7">
            <v>694</v>
          </cell>
          <cell r="L7">
            <v>862</v>
          </cell>
          <cell r="M7">
            <v>1114</v>
          </cell>
          <cell r="N7">
            <v>1021</v>
          </cell>
          <cell r="O7">
            <v>1017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2"/>
      <sheetName val="FY11"/>
      <sheetName val="Sheet3"/>
      <sheetName val="FY13"/>
    </sheetNames>
    <sheetDataSet>
      <sheetData sheetId="0">
        <row r="93">
          <cell r="B93">
            <v>273</v>
          </cell>
          <cell r="G93">
            <v>0</v>
          </cell>
          <cell r="H93">
            <v>0</v>
          </cell>
          <cell r="I93">
            <v>0</v>
          </cell>
          <cell r="J93">
            <v>5</v>
          </cell>
          <cell r="K93">
            <v>15</v>
          </cell>
          <cell r="L93">
            <v>52</v>
          </cell>
          <cell r="M93">
            <v>100</v>
          </cell>
        </row>
        <row r="94">
          <cell r="B94">
            <v>0</v>
          </cell>
          <cell r="H94">
            <v>976</v>
          </cell>
          <cell r="I94">
            <v>861</v>
          </cell>
          <cell r="J94">
            <v>579</v>
          </cell>
          <cell r="K94">
            <v>440</v>
          </cell>
          <cell r="L94">
            <v>140</v>
          </cell>
          <cell r="M94">
            <v>81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FY13 Elec Sum "/>
      <sheetName val="FY13"/>
      <sheetName val="FY12"/>
      <sheetName val="FY11"/>
      <sheetName val="FY10"/>
      <sheetName val="FY09"/>
      <sheetName val="FY08"/>
      <sheetName val="FY07"/>
      <sheetName val="FY06"/>
      <sheetName val="FY05"/>
      <sheetName val="FY04"/>
      <sheetName val="FY03"/>
      <sheetName val="FY02"/>
      <sheetName val="FY01"/>
      <sheetName val="Sheet1"/>
      <sheetName val="Electric Pricing"/>
      <sheetName val="Patriot Prices"/>
    </sheetNames>
    <sheetDataSet>
      <sheetData sheetId="0"/>
      <sheetData sheetId="1">
        <row r="4">
          <cell r="D4">
            <v>149065</v>
          </cell>
          <cell r="E4">
            <v>135189</v>
          </cell>
          <cell r="F4">
            <v>143153</v>
          </cell>
          <cell r="G4">
            <v>155214</v>
          </cell>
          <cell r="H4">
            <v>125200</v>
          </cell>
          <cell r="I4">
            <v>104215</v>
          </cell>
          <cell r="J4">
            <v>110166</v>
          </cell>
          <cell r="K4">
            <v>142422</v>
          </cell>
          <cell r="L4">
            <v>126614</v>
          </cell>
          <cell r="M4">
            <v>151996</v>
          </cell>
          <cell r="N4">
            <v>146416</v>
          </cell>
          <cell r="O4">
            <v>126323</v>
          </cell>
        </row>
        <row r="5">
          <cell r="D5">
            <v>322775</v>
          </cell>
          <cell r="E5">
            <v>263691</v>
          </cell>
          <cell r="F5">
            <v>222127</v>
          </cell>
          <cell r="G5">
            <v>189906</v>
          </cell>
          <cell r="H5">
            <v>153680</v>
          </cell>
          <cell r="I5">
            <v>153065</v>
          </cell>
          <cell r="J5">
            <v>137994</v>
          </cell>
          <cell r="K5">
            <v>167658</v>
          </cell>
          <cell r="L5">
            <v>141706</v>
          </cell>
          <cell r="M5">
            <v>185444</v>
          </cell>
          <cell r="N5">
            <v>170384</v>
          </cell>
          <cell r="O5">
            <v>278317</v>
          </cell>
        </row>
        <row r="6">
          <cell r="D6">
            <v>471840</v>
          </cell>
          <cell r="E6">
            <v>398880</v>
          </cell>
          <cell r="F6">
            <v>365280</v>
          </cell>
          <cell r="G6">
            <v>345120</v>
          </cell>
          <cell r="H6">
            <v>278880</v>
          </cell>
          <cell r="I6">
            <v>257280</v>
          </cell>
          <cell r="J6">
            <v>248160</v>
          </cell>
          <cell r="K6">
            <v>310080</v>
          </cell>
          <cell r="L6">
            <v>309689</v>
          </cell>
          <cell r="M6">
            <v>337440</v>
          </cell>
          <cell r="N6">
            <v>316800</v>
          </cell>
          <cell r="O6">
            <v>404640</v>
          </cell>
        </row>
        <row r="7">
          <cell r="D7">
            <v>1028.2</v>
          </cell>
          <cell r="E7">
            <v>891.8</v>
          </cell>
          <cell r="F7">
            <v>1013.8</v>
          </cell>
          <cell r="G7">
            <v>931.2</v>
          </cell>
          <cell r="H7">
            <v>790.1</v>
          </cell>
          <cell r="I7">
            <v>664.3</v>
          </cell>
          <cell r="J7">
            <v>705.7</v>
          </cell>
          <cell r="K7">
            <v>736</v>
          </cell>
          <cell r="L7">
            <v>674.8</v>
          </cell>
          <cell r="M7">
            <v>953.3</v>
          </cell>
          <cell r="N7">
            <v>965.8</v>
          </cell>
          <cell r="O7">
            <v>1064.5999999999999</v>
          </cell>
        </row>
      </sheetData>
      <sheetData sheetId="2">
        <row r="4">
          <cell r="D4">
            <v>155883</v>
          </cell>
          <cell r="E4">
            <v>164971</v>
          </cell>
          <cell r="F4">
            <v>185109</v>
          </cell>
          <cell r="G4">
            <v>209509</v>
          </cell>
          <cell r="H4">
            <v>155859</v>
          </cell>
          <cell r="I4">
            <v>123747</v>
          </cell>
          <cell r="J4">
            <v>119181</v>
          </cell>
          <cell r="K4">
            <v>146106</v>
          </cell>
          <cell r="L4">
            <v>137557</v>
          </cell>
          <cell r="M4">
            <v>165983</v>
          </cell>
          <cell r="N4">
            <v>149679</v>
          </cell>
          <cell r="O4">
            <v>131010</v>
          </cell>
        </row>
        <row r="5">
          <cell r="D5">
            <v>270837</v>
          </cell>
          <cell r="E5">
            <v>350549</v>
          </cell>
          <cell r="F5">
            <v>332811</v>
          </cell>
          <cell r="G5">
            <v>216731</v>
          </cell>
          <cell r="H5">
            <v>177261</v>
          </cell>
          <cell r="I5">
            <v>140733</v>
          </cell>
          <cell r="J5">
            <v>147699</v>
          </cell>
          <cell r="K5">
            <v>153894</v>
          </cell>
          <cell r="L5">
            <v>141323</v>
          </cell>
          <cell r="M5">
            <v>181537</v>
          </cell>
          <cell r="N5">
            <v>170481</v>
          </cell>
          <cell r="O5">
            <v>255870</v>
          </cell>
        </row>
        <row r="6">
          <cell r="D6">
            <v>426720</v>
          </cell>
          <cell r="E6">
            <v>515520</v>
          </cell>
          <cell r="F6">
            <v>517920</v>
          </cell>
          <cell r="G6">
            <v>426240</v>
          </cell>
          <cell r="H6">
            <v>333120</v>
          </cell>
          <cell r="I6">
            <v>264480</v>
          </cell>
          <cell r="J6">
            <v>266880</v>
          </cell>
          <cell r="K6">
            <v>300000</v>
          </cell>
          <cell r="L6">
            <v>278880</v>
          </cell>
          <cell r="M6">
            <v>347520</v>
          </cell>
          <cell r="N6">
            <v>320160</v>
          </cell>
          <cell r="O6">
            <v>386880</v>
          </cell>
        </row>
        <row r="7">
          <cell r="D7">
            <v>1164.5</v>
          </cell>
          <cell r="E7">
            <v>1288.3</v>
          </cell>
          <cell r="F7">
            <v>1465.9</v>
          </cell>
          <cell r="G7">
            <v>1385</v>
          </cell>
          <cell r="H7">
            <v>866.9</v>
          </cell>
          <cell r="I7">
            <v>643.20000000000005</v>
          </cell>
          <cell r="J7">
            <v>736.2</v>
          </cell>
          <cell r="K7">
            <v>716.2</v>
          </cell>
          <cell r="L7">
            <v>684.5</v>
          </cell>
          <cell r="M7">
            <v>980.2</v>
          </cell>
          <cell r="N7">
            <v>929.3</v>
          </cell>
          <cell r="O7">
            <v>954.2</v>
          </cell>
        </row>
        <row r="91">
          <cell r="D91">
            <v>436660</v>
          </cell>
          <cell r="E91">
            <v>521631</v>
          </cell>
          <cell r="F91">
            <v>522558</v>
          </cell>
          <cell r="G91">
            <v>429670</v>
          </cell>
          <cell r="H91">
            <v>336958</v>
          </cell>
          <cell r="I91">
            <v>269030</v>
          </cell>
          <cell r="J91">
            <v>270563</v>
          </cell>
          <cell r="K91">
            <v>303704</v>
          </cell>
          <cell r="L91">
            <v>282068</v>
          </cell>
          <cell r="M91">
            <v>351782</v>
          </cell>
          <cell r="N91">
            <v>325707</v>
          </cell>
          <cell r="O91">
            <v>393265</v>
          </cell>
        </row>
      </sheetData>
      <sheetData sheetId="3">
        <row r="94">
          <cell r="D94">
            <v>62998.006000000001</v>
          </cell>
          <cell r="E94">
            <v>127621.942</v>
          </cell>
          <cell r="F94">
            <v>194204.21159999998</v>
          </cell>
          <cell r="G94">
            <v>241935.29006800489</v>
          </cell>
          <cell r="H94">
            <v>286032.84006800485</v>
          </cell>
          <cell r="I94">
            <v>326354.03843301552</v>
          </cell>
          <cell r="J94">
            <v>367164.51556200924</v>
          </cell>
          <cell r="K94">
            <v>411844.9755620092</v>
          </cell>
          <cell r="L94">
            <v>448991.7379260186</v>
          </cell>
          <cell r="M94">
            <v>500390.60142202984</v>
          </cell>
          <cell r="N94">
            <v>545466.62469003932</v>
          </cell>
          <cell r="O94">
            <v>593735.99135729787</v>
          </cell>
        </row>
      </sheetData>
      <sheetData sheetId="4">
        <row r="88">
          <cell r="D88">
            <v>60090.091200000003</v>
          </cell>
          <cell r="E88">
            <v>60090.9228</v>
          </cell>
          <cell r="F88">
            <v>59214.866800000003</v>
          </cell>
          <cell r="G88">
            <v>52815.81</v>
          </cell>
          <cell r="H88">
            <v>47169.919999999998</v>
          </cell>
          <cell r="I88">
            <v>49676.490000000005</v>
          </cell>
          <cell r="J88">
            <v>43194.01</v>
          </cell>
          <cell r="K88">
            <v>45634.307279999994</v>
          </cell>
          <cell r="L88">
            <v>40809.149999999994</v>
          </cell>
          <cell r="M88">
            <v>50287.930000000008</v>
          </cell>
          <cell r="N88">
            <v>49511.729999999996</v>
          </cell>
          <cell r="O88">
            <v>58541.99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2"/>
      <sheetName val="FY11"/>
      <sheetName val="FY13"/>
    </sheetNames>
    <sheetDataSet>
      <sheetData sheetId="0"/>
      <sheetData sheetId="1"/>
      <sheetData sheetId="2">
        <row r="95">
          <cell r="B95">
            <v>2</v>
          </cell>
          <cell r="C95">
            <v>2</v>
          </cell>
          <cell r="D95">
            <v>128</v>
          </cell>
          <cell r="E95">
            <v>317</v>
          </cell>
          <cell r="F95">
            <v>751</v>
          </cell>
          <cell r="G95">
            <v>842</v>
          </cell>
          <cell r="H95">
            <v>1080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 Consumption Chart"/>
      <sheetName val="Elec Cost Chart"/>
      <sheetName val="Gas Consumption Chart"/>
      <sheetName val="Gas Cost Chart"/>
      <sheetName val="Heating Degree Days"/>
      <sheetName val="Cooling Degee Days "/>
      <sheetName val="Degree Days"/>
      <sheetName val="Load Analysis"/>
      <sheetName val="Electrical Data"/>
      <sheetName val="Gas Data"/>
      <sheetName val="Total Energy"/>
      <sheetName val="Normalized"/>
      <sheetName val="Cost Per Square Fo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5">
          <cell r="B45">
            <v>277</v>
          </cell>
          <cell r="C45">
            <v>261</v>
          </cell>
          <cell r="D45">
            <v>57</v>
          </cell>
          <cell r="E45">
            <v>7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37</v>
          </cell>
          <cell r="M45">
            <v>150</v>
          </cell>
        </row>
        <row r="64">
          <cell r="B64">
            <v>279</v>
          </cell>
          <cell r="C64">
            <v>263</v>
          </cell>
          <cell r="D64">
            <v>185</v>
          </cell>
          <cell r="E64">
            <v>324</v>
          </cell>
          <cell r="F64">
            <v>751</v>
          </cell>
          <cell r="G64">
            <v>842</v>
          </cell>
          <cell r="H64">
            <v>1080</v>
          </cell>
          <cell r="I64">
            <v>983</v>
          </cell>
          <cell r="J64">
            <v>862</v>
          </cell>
          <cell r="K64">
            <v>506</v>
          </cell>
          <cell r="L64">
            <v>280</v>
          </cell>
          <cell r="M64">
            <v>186</v>
          </cell>
        </row>
        <row r="77">
          <cell r="B77">
            <v>2</v>
          </cell>
          <cell r="C77">
            <v>4</v>
          </cell>
          <cell r="D77">
            <v>132</v>
          </cell>
          <cell r="E77">
            <v>449</v>
          </cell>
          <cell r="F77">
            <v>1200</v>
          </cell>
          <cell r="G77">
            <v>2042</v>
          </cell>
          <cell r="H77">
            <v>3122</v>
          </cell>
          <cell r="I77">
            <v>4105</v>
          </cell>
          <cell r="J77">
            <v>4967</v>
          </cell>
          <cell r="K77">
            <v>5473</v>
          </cell>
          <cell r="L77">
            <v>5716</v>
          </cell>
          <cell r="M77">
            <v>5752</v>
          </cell>
        </row>
        <row r="90">
          <cell r="B90">
            <v>277</v>
          </cell>
          <cell r="C90">
            <v>538</v>
          </cell>
          <cell r="D90">
            <v>595</v>
          </cell>
          <cell r="E90">
            <v>602</v>
          </cell>
          <cell r="F90">
            <v>602</v>
          </cell>
          <cell r="G90">
            <v>602</v>
          </cell>
          <cell r="H90">
            <v>602</v>
          </cell>
          <cell r="I90">
            <v>602</v>
          </cell>
          <cell r="J90">
            <v>602</v>
          </cell>
          <cell r="K90">
            <v>602</v>
          </cell>
          <cell r="L90">
            <v>639</v>
          </cell>
          <cell r="M90">
            <v>789</v>
          </cell>
        </row>
      </sheetData>
      <sheetData sheetId="7"/>
      <sheetData sheetId="8">
        <row r="98">
          <cell r="C98">
            <v>471840</v>
          </cell>
          <cell r="D98">
            <v>870720</v>
          </cell>
          <cell r="E98">
            <v>1236000</v>
          </cell>
          <cell r="F98">
            <v>1581120</v>
          </cell>
          <cell r="G98">
            <v>1860000</v>
          </cell>
          <cell r="H98">
            <v>2117280</v>
          </cell>
          <cell r="I98">
            <v>2365440</v>
          </cell>
          <cell r="J98">
            <v>2675520</v>
          </cell>
          <cell r="K98">
            <v>2985209</v>
          </cell>
          <cell r="L98">
            <v>3322649</v>
          </cell>
          <cell r="M98">
            <v>3639449</v>
          </cell>
          <cell r="N98">
            <v>4044089</v>
          </cell>
        </row>
      </sheetData>
      <sheetData sheetId="9">
        <row r="43">
          <cell r="A43" t="str">
            <v>FY 06</v>
          </cell>
        </row>
        <row r="50">
          <cell r="B50">
            <v>1728</v>
          </cell>
          <cell r="C50">
            <v>2836</v>
          </cell>
          <cell r="D50">
            <v>8851</v>
          </cell>
          <cell r="E50">
            <v>21077.620000000003</v>
          </cell>
          <cell r="F50">
            <v>41764.080000000002</v>
          </cell>
          <cell r="G50">
            <v>63476.92</v>
          </cell>
          <cell r="H50">
            <v>90642.92</v>
          </cell>
          <cell r="I50">
            <v>118742.92</v>
          </cell>
          <cell r="J50">
            <v>140377.91999999998</v>
          </cell>
          <cell r="K50">
            <v>148767.87999999998</v>
          </cell>
          <cell r="L50">
            <v>153117.87999999998</v>
          </cell>
          <cell r="M50">
            <v>154507.87999999998</v>
          </cell>
          <cell r="N50">
            <v>154507.87999999998</v>
          </cell>
        </row>
      </sheetData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 Consumption Chart"/>
      <sheetName val="Elec Cost Chart"/>
      <sheetName val="Gas Consumption Chart"/>
      <sheetName val="Gas Cost Chart"/>
      <sheetName val="Heating Degree Days"/>
      <sheetName val="Cooling Degee Days "/>
      <sheetName val="Degree Days"/>
      <sheetName val="Load Analysis"/>
      <sheetName val="Electrical Data"/>
      <sheetName val="Gas Data"/>
      <sheetName val="Total Energy"/>
      <sheetName val="Normalized"/>
      <sheetName val="Cost Per Square Fo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>
        <row r="2">
          <cell r="A2" t="str">
            <v>FY 05</v>
          </cell>
        </row>
        <row r="3">
          <cell r="B3">
            <v>38169</v>
          </cell>
          <cell r="C3">
            <v>38200</v>
          </cell>
          <cell r="D3">
            <v>38231</v>
          </cell>
          <cell r="E3">
            <v>38261</v>
          </cell>
          <cell r="F3">
            <v>38292</v>
          </cell>
          <cell r="G3">
            <v>38322</v>
          </cell>
          <cell r="H3">
            <v>38353</v>
          </cell>
          <cell r="I3">
            <v>38384</v>
          </cell>
          <cell r="J3">
            <v>38412</v>
          </cell>
          <cell r="K3">
            <v>38443</v>
          </cell>
          <cell r="L3">
            <v>38473</v>
          </cell>
          <cell r="M3">
            <v>38504</v>
          </cell>
          <cell r="N3" t="str">
            <v>Total</v>
          </cell>
        </row>
        <row r="4">
          <cell r="A4" t="str">
            <v>Cost</v>
          </cell>
          <cell r="B4">
            <v>9718.65</v>
          </cell>
          <cell r="C4">
            <v>12016.82</v>
          </cell>
          <cell r="D4">
            <v>12706.48</v>
          </cell>
          <cell r="E4">
            <v>19637.43</v>
          </cell>
          <cell r="F4">
            <v>32159.15</v>
          </cell>
          <cell r="G4">
            <v>51989.93</v>
          </cell>
          <cell r="H4">
            <v>66469.509999999995</v>
          </cell>
          <cell r="I4">
            <v>54705.19</v>
          </cell>
          <cell r="J4">
            <v>52495.14</v>
          </cell>
          <cell r="K4">
            <v>30345.85</v>
          </cell>
          <cell r="L4">
            <v>22022.61</v>
          </cell>
          <cell r="M4">
            <v>11057.79</v>
          </cell>
          <cell r="N4">
            <v>375324.55</v>
          </cell>
        </row>
        <row r="5">
          <cell r="A5" t="str">
            <v>Consumption</v>
          </cell>
          <cell r="B5">
            <v>10248.700000000001</v>
          </cell>
          <cell r="C5">
            <v>13521.3</v>
          </cell>
          <cell r="D5">
            <v>15623.6</v>
          </cell>
          <cell r="E5">
            <v>23494</v>
          </cell>
          <cell r="F5">
            <v>27036.5</v>
          </cell>
          <cell r="G5">
            <v>42487.8</v>
          </cell>
          <cell r="H5">
            <v>52826.8</v>
          </cell>
          <cell r="I5">
            <v>43693.9</v>
          </cell>
          <cell r="J5">
            <v>42416</v>
          </cell>
          <cell r="K5">
            <v>25678.7</v>
          </cell>
          <cell r="L5">
            <v>23283.7</v>
          </cell>
          <cell r="M5">
            <v>12589.6</v>
          </cell>
          <cell r="N5">
            <v>332900.59999999998</v>
          </cell>
        </row>
        <row r="7">
          <cell r="A7" t="str">
            <v>FY 06</v>
          </cell>
        </row>
        <row r="8">
          <cell r="B8">
            <v>38534</v>
          </cell>
          <cell r="C8">
            <v>38565</v>
          </cell>
          <cell r="D8">
            <v>38596</v>
          </cell>
          <cell r="E8">
            <v>38626</v>
          </cell>
          <cell r="F8">
            <v>38657</v>
          </cell>
          <cell r="G8">
            <v>38687</v>
          </cell>
          <cell r="H8">
            <v>38718</v>
          </cell>
          <cell r="I8">
            <v>38749</v>
          </cell>
          <cell r="J8">
            <v>38777</v>
          </cell>
          <cell r="K8">
            <v>38808</v>
          </cell>
          <cell r="L8">
            <v>38838</v>
          </cell>
          <cell r="M8">
            <v>38869</v>
          </cell>
          <cell r="N8" t="str">
            <v>Total</v>
          </cell>
        </row>
        <row r="9">
          <cell r="A9" t="str">
            <v>Cost</v>
          </cell>
          <cell r="B9">
            <v>17243.55</v>
          </cell>
          <cell r="C9">
            <v>14811.06</v>
          </cell>
          <cell r="D9">
            <v>25430.41</v>
          </cell>
          <cell r="E9">
            <v>36060.65</v>
          </cell>
          <cell r="F9">
            <v>51391.519999999997</v>
          </cell>
          <cell r="G9">
            <v>70784.73</v>
          </cell>
          <cell r="H9">
            <v>71797.22</v>
          </cell>
          <cell r="I9">
            <v>69948.259999999995</v>
          </cell>
          <cell r="J9">
            <v>61975.66</v>
          </cell>
          <cell r="K9">
            <v>29020.240000000002</v>
          </cell>
          <cell r="L9">
            <v>19470.099999999999</v>
          </cell>
          <cell r="M9">
            <v>12489.74</v>
          </cell>
          <cell r="N9">
            <v>480423.14</v>
          </cell>
        </row>
        <row r="10">
          <cell r="A10" t="str">
            <v>Consumption</v>
          </cell>
          <cell r="B10">
            <v>16906</v>
          </cell>
          <cell r="C10">
            <v>11447</v>
          </cell>
          <cell r="D10">
            <v>18091.7</v>
          </cell>
          <cell r="E10">
            <v>22584</v>
          </cell>
          <cell r="F10">
            <v>26973</v>
          </cell>
          <cell r="G10">
            <v>44238</v>
          </cell>
          <cell r="H10">
            <v>36907</v>
          </cell>
          <cell r="I10">
            <v>39747</v>
          </cell>
          <cell r="J10">
            <v>32534</v>
          </cell>
          <cell r="K10">
            <v>22342</v>
          </cell>
          <cell r="L10">
            <v>17119</v>
          </cell>
          <cell r="M10">
            <v>11590</v>
          </cell>
          <cell r="N10">
            <v>292147.7</v>
          </cell>
        </row>
        <row r="12">
          <cell r="A12" t="str">
            <v>FY 10</v>
          </cell>
        </row>
        <row r="13">
          <cell r="B13">
            <v>39995</v>
          </cell>
          <cell r="C13">
            <v>40026</v>
          </cell>
          <cell r="D13">
            <v>40057</v>
          </cell>
          <cell r="E13">
            <v>40087</v>
          </cell>
          <cell r="F13">
            <v>40118</v>
          </cell>
          <cell r="G13">
            <v>40148</v>
          </cell>
          <cell r="H13">
            <v>40179</v>
          </cell>
          <cell r="I13">
            <v>40210</v>
          </cell>
          <cell r="J13">
            <v>40238</v>
          </cell>
          <cell r="K13">
            <v>40269</v>
          </cell>
          <cell r="L13">
            <v>40299</v>
          </cell>
          <cell r="M13">
            <v>40330</v>
          </cell>
          <cell r="N13" t="str">
            <v>Total</v>
          </cell>
        </row>
        <row r="14">
          <cell r="A14" t="str">
            <v>Cost</v>
          </cell>
          <cell r="B14">
            <v>827.71</v>
          </cell>
          <cell r="C14">
            <v>585.89</v>
          </cell>
          <cell r="D14">
            <v>4933.0199999999995</v>
          </cell>
          <cell r="E14">
            <v>10071.44</v>
          </cell>
          <cell r="F14">
            <v>18763.37</v>
          </cell>
          <cell r="G14">
            <v>28188.11</v>
          </cell>
          <cell r="H14">
            <v>32180.95</v>
          </cell>
          <cell r="I14">
            <v>29851.530000000002</v>
          </cell>
          <cell r="J14">
            <v>21538.91</v>
          </cell>
          <cell r="K14">
            <v>12817.57</v>
          </cell>
          <cell r="L14">
            <v>7593.59</v>
          </cell>
          <cell r="M14">
            <v>1634.0200000000002</v>
          </cell>
          <cell r="N14">
            <v>168986.11</v>
          </cell>
        </row>
        <row r="15">
          <cell r="A15" t="str">
            <v>Consumption</v>
          </cell>
          <cell r="B15">
            <v>1554</v>
          </cell>
          <cell r="C15">
            <v>965</v>
          </cell>
          <cell r="D15">
            <v>5570</v>
          </cell>
          <cell r="E15">
            <v>13777</v>
          </cell>
          <cell r="F15">
            <v>17653</v>
          </cell>
          <cell r="G15">
            <v>26621</v>
          </cell>
          <cell r="H15">
            <v>28048</v>
          </cell>
          <cell r="I15">
            <v>26006</v>
          </cell>
          <cell r="J15">
            <v>17798</v>
          </cell>
          <cell r="K15">
            <v>10406</v>
          </cell>
          <cell r="L15">
            <v>3867</v>
          </cell>
          <cell r="M15">
            <v>1728</v>
          </cell>
          <cell r="N15">
            <v>153993</v>
          </cell>
        </row>
        <row r="17">
          <cell r="A17" t="str">
            <v>FY 11</v>
          </cell>
          <cell r="B17">
            <v>40360</v>
          </cell>
          <cell r="C17">
            <v>40391</v>
          </cell>
          <cell r="D17">
            <v>40422</v>
          </cell>
          <cell r="E17">
            <v>40452</v>
          </cell>
          <cell r="F17">
            <v>40483</v>
          </cell>
          <cell r="G17">
            <v>40513</v>
          </cell>
          <cell r="H17">
            <v>40544</v>
          </cell>
          <cell r="I17">
            <v>40575</v>
          </cell>
          <cell r="J17">
            <v>40603</v>
          </cell>
          <cell r="K17">
            <v>40634</v>
          </cell>
          <cell r="L17">
            <v>40664</v>
          </cell>
          <cell r="M17">
            <v>40695</v>
          </cell>
          <cell r="N17" t="str">
            <v>Total</v>
          </cell>
        </row>
        <row r="18">
          <cell r="A18" t="str">
            <v>Cost</v>
          </cell>
          <cell r="B18">
            <v>1052.25</v>
          </cell>
          <cell r="C18">
            <v>1076.0700000000002</v>
          </cell>
          <cell r="D18">
            <v>2064.44</v>
          </cell>
          <cell r="E18">
            <v>7008.1999999999989</v>
          </cell>
          <cell r="F18">
            <v>15590.92</v>
          </cell>
          <cell r="G18">
            <v>25327.940000000002</v>
          </cell>
          <cell r="H18">
            <v>31622.710000000003</v>
          </cell>
          <cell r="I18">
            <v>29290.769999999997</v>
          </cell>
          <cell r="J18">
            <v>20662.939999999999</v>
          </cell>
          <cell r="K18">
            <v>13669.61</v>
          </cell>
          <cell r="L18">
            <v>6560.79</v>
          </cell>
          <cell r="M18">
            <v>1120.3700000000001</v>
          </cell>
          <cell r="N18">
            <v>155047.00999999998</v>
          </cell>
        </row>
        <row r="19">
          <cell r="A19" t="str">
            <v>Consumption</v>
          </cell>
          <cell r="B19">
            <v>1599</v>
          </cell>
          <cell r="C19">
            <v>1520</v>
          </cell>
          <cell r="D19">
            <v>4269</v>
          </cell>
          <cell r="E19">
            <v>11156</v>
          </cell>
          <cell r="F19">
            <v>18135</v>
          </cell>
          <cell r="G19">
            <v>26092</v>
          </cell>
          <cell r="H19">
            <v>32309</v>
          </cell>
          <cell r="I19">
            <v>28967</v>
          </cell>
          <cell r="J19">
            <v>21759</v>
          </cell>
          <cell r="K19">
            <v>13937</v>
          </cell>
          <cell r="L19">
            <v>8433</v>
          </cell>
          <cell r="M19">
            <v>1192</v>
          </cell>
          <cell r="N19">
            <v>169368</v>
          </cell>
        </row>
        <row r="21">
          <cell r="A21" t="str">
            <v>FY 12</v>
          </cell>
          <cell r="B21">
            <v>40725</v>
          </cell>
          <cell r="C21">
            <v>40756</v>
          </cell>
          <cell r="D21">
            <v>40787</v>
          </cell>
          <cell r="E21">
            <v>40817</v>
          </cell>
          <cell r="F21">
            <v>40848</v>
          </cell>
          <cell r="G21">
            <v>40878</v>
          </cell>
          <cell r="H21">
            <v>40909</v>
          </cell>
          <cell r="I21">
            <v>40940</v>
          </cell>
          <cell r="J21">
            <v>40969</v>
          </cell>
          <cell r="K21">
            <v>41000</v>
          </cell>
          <cell r="L21">
            <v>41030</v>
          </cell>
          <cell r="M21">
            <v>41061</v>
          </cell>
          <cell r="N21" t="str">
            <v>Total</v>
          </cell>
        </row>
        <row r="22">
          <cell r="A22" t="str">
            <v>Cost</v>
          </cell>
          <cell r="B22">
            <v>1318.04</v>
          </cell>
          <cell r="C22">
            <v>3193.4399999999996</v>
          </cell>
          <cell r="D22">
            <v>8319.130000000001</v>
          </cell>
          <cell r="E22">
            <v>12415.94</v>
          </cell>
          <cell r="F22">
            <v>18502.7</v>
          </cell>
          <cell r="G22">
            <v>16882.099999999999</v>
          </cell>
          <cell r="H22">
            <v>18356.070000000003</v>
          </cell>
          <cell r="I22">
            <v>16653.957000000002</v>
          </cell>
          <cell r="J22">
            <v>12394.85</v>
          </cell>
          <cell r="K22">
            <v>9492.6000000000022</v>
          </cell>
          <cell r="L22">
            <v>3162.2200000000003</v>
          </cell>
          <cell r="M22">
            <v>1735.3600000000001</v>
          </cell>
          <cell r="N22">
            <v>122426.40700000002</v>
          </cell>
        </row>
        <row r="23">
          <cell r="A23" t="str">
            <v>Consumption</v>
          </cell>
          <cell r="B23">
            <v>1481</v>
          </cell>
          <cell r="C23">
            <v>4075</v>
          </cell>
          <cell r="D23">
            <v>14074</v>
          </cell>
          <cell r="E23">
            <v>17394</v>
          </cell>
          <cell r="F23">
            <v>16650</v>
          </cell>
          <cell r="G23">
            <v>19942.43</v>
          </cell>
          <cell r="H23">
            <v>22846</v>
          </cell>
          <cell r="I23">
            <v>22524</v>
          </cell>
          <cell r="J23">
            <v>16464</v>
          </cell>
          <cell r="K23">
            <v>12916</v>
          </cell>
          <cell r="L23">
            <v>6018</v>
          </cell>
          <cell r="M23">
            <v>2711</v>
          </cell>
          <cell r="N23">
            <v>157095.43</v>
          </cell>
        </row>
        <row r="25">
          <cell r="A25" t="str">
            <v>FY 13</v>
          </cell>
          <cell r="B25">
            <v>41091</v>
          </cell>
          <cell r="C25">
            <v>41122</v>
          </cell>
          <cell r="D25">
            <v>41153</v>
          </cell>
          <cell r="E25">
            <v>41183</v>
          </cell>
          <cell r="F25">
            <v>41214</v>
          </cell>
          <cell r="G25">
            <v>41244</v>
          </cell>
          <cell r="H25">
            <v>41275</v>
          </cell>
          <cell r="I25">
            <v>41306</v>
          </cell>
          <cell r="J25">
            <v>41334</v>
          </cell>
          <cell r="K25">
            <v>41365</v>
          </cell>
          <cell r="L25">
            <v>41395</v>
          </cell>
          <cell r="M25">
            <v>41426</v>
          </cell>
          <cell r="N25" t="str">
            <v>Total</v>
          </cell>
        </row>
        <row r="26">
          <cell r="A26" t="str">
            <v>Cost</v>
          </cell>
          <cell r="B26">
            <v>1134.48</v>
          </cell>
          <cell r="C26">
            <v>1216.1600000000001</v>
          </cell>
          <cell r="D26">
            <v>3732.66</v>
          </cell>
          <cell r="E26">
            <v>9924.09</v>
          </cell>
          <cell r="F26">
            <v>17414.87</v>
          </cell>
          <cell r="G26">
            <v>19429.259999999998</v>
          </cell>
          <cell r="H26">
            <v>23573.55</v>
          </cell>
          <cell r="I26">
            <v>23773.66</v>
          </cell>
          <cell r="J26">
            <v>18722.199999999997</v>
          </cell>
          <cell r="K26">
            <v>13796.470000000003</v>
          </cell>
          <cell r="L26">
            <v>2169.65</v>
          </cell>
          <cell r="M26">
            <v>1229.21</v>
          </cell>
          <cell r="N26">
            <v>100198.73</v>
          </cell>
        </row>
        <row r="27">
          <cell r="A27" t="str">
            <v>Consumption</v>
          </cell>
          <cell r="B27">
            <v>1684</v>
          </cell>
          <cell r="C27">
            <v>1054</v>
          </cell>
          <cell r="D27">
            <v>5845</v>
          </cell>
          <cell r="E27">
            <v>11686.62</v>
          </cell>
          <cell r="F27">
            <v>19417.46</v>
          </cell>
          <cell r="G27">
            <v>20278</v>
          </cell>
          <cell r="H27">
            <v>25547</v>
          </cell>
          <cell r="I27">
            <v>26588</v>
          </cell>
          <cell r="J27">
            <v>20489</v>
          </cell>
          <cell r="K27">
            <v>7584.96</v>
          </cell>
          <cell r="L27">
            <v>4106</v>
          </cell>
          <cell r="M27">
            <v>1289</v>
          </cell>
          <cell r="N27">
            <v>145569.04</v>
          </cell>
        </row>
        <row r="101">
          <cell r="B101">
            <v>480796</v>
          </cell>
          <cell r="C101">
            <v>408174</v>
          </cell>
          <cell r="D101">
            <v>371818</v>
          </cell>
          <cell r="E101">
            <v>350086</v>
          </cell>
          <cell r="F101">
            <v>283857</v>
          </cell>
          <cell r="G101">
            <v>263872</v>
          </cell>
          <cell r="H101">
            <v>254568</v>
          </cell>
          <cell r="I101">
            <v>315736</v>
          </cell>
          <cell r="J101">
            <v>314569</v>
          </cell>
          <cell r="K101">
            <v>344200</v>
          </cell>
          <cell r="L101">
            <v>323814</v>
          </cell>
          <cell r="M101">
            <v>413290</v>
          </cell>
          <cell r="N101">
            <v>4124780</v>
          </cell>
        </row>
        <row r="102">
          <cell r="B102">
            <v>1028.2</v>
          </cell>
          <cell r="C102">
            <v>891.8</v>
          </cell>
          <cell r="D102">
            <v>1013.8</v>
          </cell>
          <cell r="E102">
            <v>931.2</v>
          </cell>
          <cell r="F102">
            <v>790.1</v>
          </cell>
          <cell r="G102">
            <v>664.3</v>
          </cell>
          <cell r="H102">
            <v>705.7</v>
          </cell>
          <cell r="I102">
            <v>736</v>
          </cell>
          <cell r="J102">
            <v>674.8</v>
          </cell>
          <cell r="K102">
            <v>953.3</v>
          </cell>
          <cell r="L102">
            <v>965.8</v>
          </cell>
          <cell r="M102">
            <v>1064.5999999999999</v>
          </cell>
        </row>
        <row r="103">
          <cell r="B103">
            <v>65122.069999999992</v>
          </cell>
          <cell r="C103">
            <v>54853.89</v>
          </cell>
          <cell r="D103">
            <v>53433.31</v>
          </cell>
          <cell r="E103">
            <v>45210.44</v>
          </cell>
          <cell r="F103">
            <v>41630.230000000003</v>
          </cell>
          <cell r="G103">
            <v>38844.340000000004</v>
          </cell>
          <cell r="H103">
            <v>24190.06</v>
          </cell>
          <cell r="I103">
            <v>32568.81</v>
          </cell>
          <cell r="J103">
            <v>22188.89</v>
          </cell>
          <cell r="K103">
            <v>23848.149999999998</v>
          </cell>
          <cell r="L103">
            <v>21577.530000000002</v>
          </cell>
          <cell r="M103">
            <v>32551.979999999996</v>
          </cell>
        </row>
        <row r="104">
          <cell r="B104">
            <v>39428.449999999997</v>
          </cell>
          <cell r="C104">
            <v>32212.629999999997</v>
          </cell>
          <cell r="D104">
            <v>29073.01</v>
          </cell>
          <cell r="E104">
            <v>27915.010000000002</v>
          </cell>
          <cell r="F104">
            <v>26891.590000000004</v>
          </cell>
          <cell r="G104">
            <v>25920.2</v>
          </cell>
          <cell r="H104">
            <v>27613.74</v>
          </cell>
          <cell r="I104">
            <v>36560.78</v>
          </cell>
          <cell r="J104">
            <v>26089.26</v>
          </cell>
          <cell r="K104">
            <v>28649.529999999995</v>
          </cell>
          <cell r="L104">
            <v>26073.390000000003</v>
          </cell>
          <cell r="M104">
            <v>26540.48</v>
          </cell>
        </row>
        <row r="105">
          <cell r="B105">
            <v>480796</v>
          </cell>
          <cell r="C105">
            <v>408174</v>
          </cell>
          <cell r="D105">
            <v>371818</v>
          </cell>
          <cell r="E105">
            <v>350086</v>
          </cell>
          <cell r="F105">
            <v>283857</v>
          </cell>
          <cell r="G105">
            <v>263872</v>
          </cell>
          <cell r="H105">
            <v>254568</v>
          </cell>
          <cell r="I105">
            <v>315736</v>
          </cell>
          <cell r="J105">
            <v>314569</v>
          </cell>
          <cell r="K105">
            <v>344200</v>
          </cell>
          <cell r="L105">
            <v>323814</v>
          </cell>
          <cell r="M105">
            <v>59092.459999999992</v>
          </cell>
        </row>
        <row r="107">
          <cell r="B107">
            <v>8.5609851402080231E-2</v>
          </cell>
          <cell r="C107">
            <v>7.2763406026464097E-2</v>
          </cell>
          <cell r="D107">
            <v>7.2630216439829365E-2</v>
          </cell>
          <cell r="E107">
            <v>8.7057770548783608E-2</v>
          </cell>
          <cell r="F107">
            <v>0.10849576208475827</v>
          </cell>
          <cell r="G107">
            <v>0.13242029435069017</v>
          </cell>
          <cell r="H107">
            <v>0.13181482024253732</v>
          </cell>
          <cell r="I107">
            <v>0.11920257690074869</v>
          </cell>
          <cell r="J107">
            <v>0.12730017916548253</v>
          </cell>
          <cell r="K107">
            <v>0.10475192401826453</v>
          </cell>
          <cell r="L107">
            <v>0.1122521800553513</v>
          </cell>
          <cell r="M107">
            <v>9.4914856749758525E-2</v>
          </cell>
        </row>
        <row r="108">
          <cell r="B108">
            <v>16.635066236347228</v>
          </cell>
          <cell r="C108">
            <v>15.070240581699604</v>
          </cell>
          <cell r="D108">
            <v>15.297840878887946</v>
          </cell>
          <cell r="E108">
            <v>12.112629469500279</v>
          </cell>
          <cell r="F108">
            <v>10.48031790559787</v>
          </cell>
          <cell r="G108">
            <v>10.856580016012995</v>
          </cell>
          <cell r="H108">
            <v>8.8078011082755303</v>
          </cell>
          <cell r="I108">
            <v>11.657326239063503</v>
          </cell>
          <cell r="J108">
            <v>12.942424808457099</v>
          </cell>
          <cell r="K108">
            <v>11.908979688996407</v>
          </cell>
          <cell r="L108">
            <v>11.955575033496684</v>
          </cell>
          <cell r="M108">
            <v>17.00413819889193</v>
          </cell>
        </row>
        <row r="109">
          <cell r="B109">
            <v>293.25513196480938</v>
          </cell>
          <cell r="C109">
            <v>293.25513196480944</v>
          </cell>
          <cell r="D109">
            <v>293.25513196480944</v>
          </cell>
          <cell r="E109">
            <v>293.25513196480938</v>
          </cell>
          <cell r="F109">
            <v>293.25513196480938</v>
          </cell>
          <cell r="G109">
            <v>293.25513196480938</v>
          </cell>
          <cell r="H109">
            <v>293.25513196480938</v>
          </cell>
          <cell r="I109">
            <v>293.25513196480938</v>
          </cell>
          <cell r="J109">
            <v>293.25513196480938</v>
          </cell>
          <cell r="K109">
            <v>293.25513196480938</v>
          </cell>
          <cell r="L109">
            <v>293.25513196480944</v>
          </cell>
          <cell r="M109">
            <v>41.929800274444624</v>
          </cell>
        </row>
        <row r="110">
          <cell r="B110">
            <v>1639.5143599999999</v>
          </cell>
          <cell r="C110">
            <v>1391.8733399999999</v>
          </cell>
          <cell r="D110">
            <v>1267.8993799999998</v>
          </cell>
          <cell r="E110">
            <v>1193.7932599999999</v>
          </cell>
          <cell r="F110">
            <v>967.95236999999997</v>
          </cell>
          <cell r="G110">
            <v>899.80351999999993</v>
          </cell>
          <cell r="H110">
            <v>868.07687999999996</v>
          </cell>
          <cell r="I110">
            <v>1076.65976</v>
          </cell>
          <cell r="J110">
            <v>1072.68029</v>
          </cell>
          <cell r="K110">
            <v>1173.722</v>
          </cell>
          <cell r="L110">
            <v>1104.2057399999999</v>
          </cell>
          <cell r="M110">
            <v>1409.3189</v>
          </cell>
        </row>
        <row r="151">
          <cell r="A151" t="str">
            <v>FY 13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do.ncdc.noaa.gov/qclcd/QCLC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"/>
  <sheetViews>
    <sheetView workbookViewId="0">
      <selection activeCell="N90" sqref="N90"/>
    </sheetView>
  </sheetViews>
  <sheetFormatPr defaultRowHeight="12.75" x14ac:dyDescent="0.2"/>
  <cols>
    <col min="1" max="1" width="12.42578125" style="191" customWidth="1"/>
    <col min="2" max="2" width="9.140625" style="191"/>
    <col min="3" max="3" width="10.42578125" style="191" bestFit="1" customWidth="1"/>
    <col min="4" max="4" width="9.140625" style="191"/>
    <col min="5" max="5" width="8.140625" style="191" customWidth="1"/>
    <col min="6" max="6" width="5.28515625" style="191" customWidth="1"/>
    <col min="7" max="7" width="7.140625" style="191" customWidth="1"/>
    <col min="8" max="8" width="6.5703125" style="191" customWidth="1"/>
    <col min="9" max="13" width="9.140625" style="191"/>
    <col min="14" max="14" width="13.7109375" style="191" customWidth="1"/>
    <col min="15" max="16" width="9.140625" style="191"/>
    <col min="17" max="17" width="12" style="191" customWidth="1"/>
    <col min="18" max="16384" width="9.140625" style="191"/>
  </cols>
  <sheetData>
    <row r="1" spans="1:17" ht="15.75" x14ac:dyDescent="0.25">
      <c r="A1" s="188" t="s">
        <v>67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90" t="s">
        <v>52</v>
      </c>
    </row>
    <row r="2" spans="1:17" ht="15.75" x14ac:dyDescent="0.25">
      <c r="A2" s="188" t="s">
        <v>68</v>
      </c>
      <c r="B2" s="189"/>
      <c r="C2" s="189"/>
      <c r="D2" s="189"/>
      <c r="E2" s="189"/>
      <c r="F2" s="245" t="s">
        <v>53</v>
      </c>
      <c r="G2" s="245"/>
      <c r="H2" s="245"/>
      <c r="I2" s="189"/>
      <c r="J2" s="189"/>
      <c r="K2" s="189"/>
      <c r="L2" s="189"/>
      <c r="M2" s="189"/>
      <c r="N2" s="190" t="s">
        <v>54</v>
      </c>
      <c r="P2" s="189"/>
      <c r="Q2" s="189"/>
    </row>
    <row r="3" spans="1:17" ht="15.75" x14ac:dyDescent="0.25">
      <c r="A3" s="188" t="s">
        <v>70</v>
      </c>
      <c r="B3" s="189"/>
      <c r="C3" s="189"/>
      <c r="D3" s="189"/>
      <c r="E3" s="189"/>
      <c r="F3" s="189" t="s">
        <v>93</v>
      </c>
      <c r="G3" s="192" t="s">
        <v>94</v>
      </c>
      <c r="I3" s="189"/>
      <c r="J3" s="189"/>
      <c r="K3" s="189"/>
      <c r="L3" s="188"/>
      <c r="M3" s="189"/>
      <c r="N3" s="189"/>
    </row>
    <row r="4" spans="1:17" x14ac:dyDescent="0.2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</row>
    <row r="5" spans="1:17" ht="13.5" thickBot="1" x14ac:dyDescent="0.25">
      <c r="A5" s="189"/>
      <c r="B5" s="189"/>
      <c r="C5" s="189"/>
      <c r="D5" s="189"/>
      <c r="E5" s="189"/>
      <c r="G5" s="195"/>
      <c r="H5" s="189"/>
      <c r="I5" s="189"/>
      <c r="J5" s="189"/>
      <c r="K5" s="189"/>
      <c r="L5" s="189"/>
      <c r="M5" s="189"/>
    </row>
    <row r="6" spans="1:17" ht="19.5" customHeight="1" x14ac:dyDescent="0.2">
      <c r="A6" s="236" t="s">
        <v>54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8"/>
    </row>
    <row r="7" spans="1:17" ht="13.5" thickBot="1" x14ac:dyDescent="0.25">
      <c r="A7" s="230" t="s">
        <v>71</v>
      </c>
      <c r="B7" s="223" t="s">
        <v>55</v>
      </c>
      <c r="C7" s="223" t="s">
        <v>56</v>
      </c>
      <c r="D7" s="223" t="s">
        <v>57</v>
      </c>
      <c r="E7" s="223" t="s">
        <v>58</v>
      </c>
      <c r="F7" s="223" t="s">
        <v>59</v>
      </c>
      <c r="G7" s="223" t="s">
        <v>60</v>
      </c>
      <c r="H7" s="223" t="s">
        <v>61</v>
      </c>
      <c r="I7" s="223" t="s">
        <v>62</v>
      </c>
      <c r="J7" s="223" t="s">
        <v>63</v>
      </c>
      <c r="K7" s="223" t="s">
        <v>64</v>
      </c>
      <c r="L7" s="223" t="s">
        <v>25</v>
      </c>
      <c r="M7" s="223" t="s">
        <v>65</v>
      </c>
      <c r="N7" s="224" t="s">
        <v>66</v>
      </c>
      <c r="Q7" s="196"/>
    </row>
    <row r="8" spans="1:17" ht="13.5" thickTop="1" x14ac:dyDescent="0.2">
      <c r="A8" s="220">
        <v>2002</v>
      </c>
      <c r="B8" s="221">
        <v>2</v>
      </c>
      <c r="C8" s="221">
        <v>0</v>
      </c>
      <c r="D8" s="221">
        <v>65</v>
      </c>
      <c r="E8" s="221">
        <v>286</v>
      </c>
      <c r="F8" s="221">
        <v>492</v>
      </c>
      <c r="G8" s="221">
        <v>759</v>
      </c>
      <c r="H8" s="221">
        <v>869</v>
      </c>
      <c r="I8" s="221">
        <v>818</v>
      </c>
      <c r="J8" s="221">
        <v>763</v>
      </c>
      <c r="K8" s="221">
        <v>459</v>
      </c>
      <c r="L8" s="221">
        <v>228</v>
      </c>
      <c r="M8" s="221">
        <v>81</v>
      </c>
      <c r="N8" s="222">
        <f t="shared" ref="N8:N17" si="0">SUM(B8:M8)</f>
        <v>4822</v>
      </c>
      <c r="Q8" s="197"/>
    </row>
    <row r="9" spans="1:17" x14ac:dyDescent="0.2">
      <c r="A9" s="208">
        <v>2003</v>
      </c>
      <c r="B9" s="205">
        <v>1</v>
      </c>
      <c r="C9" s="205">
        <v>6</v>
      </c>
      <c r="D9" s="204">
        <v>30</v>
      </c>
      <c r="E9" s="204">
        <v>407</v>
      </c>
      <c r="F9" s="204">
        <v>646</v>
      </c>
      <c r="G9" s="205">
        <v>986</v>
      </c>
      <c r="H9" s="205">
        <v>1264</v>
      </c>
      <c r="I9" s="205">
        <v>1077</v>
      </c>
      <c r="J9" s="205">
        <v>840</v>
      </c>
      <c r="K9" s="205">
        <v>614</v>
      </c>
      <c r="L9" s="205">
        <v>301</v>
      </c>
      <c r="M9" s="205">
        <v>73</v>
      </c>
      <c r="N9" s="209">
        <f t="shared" si="0"/>
        <v>6245</v>
      </c>
      <c r="Q9" s="197"/>
    </row>
    <row r="10" spans="1:17" x14ac:dyDescent="0.2">
      <c r="A10" s="208">
        <v>2004</v>
      </c>
      <c r="B10" s="205">
        <v>1</v>
      </c>
      <c r="C10" s="205">
        <v>17</v>
      </c>
      <c r="D10" s="205">
        <v>109</v>
      </c>
      <c r="E10" s="205">
        <v>509</v>
      </c>
      <c r="F10" s="205">
        <v>650</v>
      </c>
      <c r="G10" s="205">
        <v>983</v>
      </c>
      <c r="H10" s="205">
        <v>1415</v>
      </c>
      <c r="I10" s="205">
        <v>1019</v>
      </c>
      <c r="J10" s="205">
        <v>827</v>
      </c>
      <c r="K10" s="205">
        <v>475</v>
      </c>
      <c r="L10" s="205">
        <v>210</v>
      </c>
      <c r="M10" s="205">
        <v>90</v>
      </c>
      <c r="N10" s="209">
        <f t="shared" si="0"/>
        <v>6305</v>
      </c>
      <c r="Q10" s="197"/>
    </row>
    <row r="11" spans="1:17" x14ac:dyDescent="0.2">
      <c r="A11" s="208">
        <v>2005</v>
      </c>
      <c r="B11" s="205">
        <v>9</v>
      </c>
      <c r="C11" s="205">
        <v>29</v>
      </c>
      <c r="D11" s="205">
        <v>126</v>
      </c>
      <c r="E11" s="205">
        <v>433</v>
      </c>
      <c r="F11" s="205">
        <v>733</v>
      </c>
      <c r="G11" s="205">
        <v>1011</v>
      </c>
      <c r="H11" s="205">
        <v>1263</v>
      </c>
      <c r="I11" s="205">
        <v>1051</v>
      </c>
      <c r="J11" s="205">
        <v>1027</v>
      </c>
      <c r="K11" s="205">
        <v>453</v>
      </c>
      <c r="L11" s="205">
        <v>401</v>
      </c>
      <c r="M11" s="205">
        <v>59</v>
      </c>
      <c r="N11" s="209">
        <f t="shared" si="0"/>
        <v>6595</v>
      </c>
      <c r="Q11" s="197"/>
    </row>
    <row r="12" spans="1:17" x14ac:dyDescent="0.2">
      <c r="A12" s="208">
        <v>2006</v>
      </c>
      <c r="B12" s="205">
        <v>12</v>
      </c>
      <c r="C12" s="205">
        <v>4</v>
      </c>
      <c r="D12" s="205">
        <v>85</v>
      </c>
      <c r="E12" s="205">
        <v>366</v>
      </c>
      <c r="F12" s="205">
        <v>643</v>
      </c>
      <c r="G12" s="205">
        <v>1101</v>
      </c>
      <c r="H12" s="205">
        <v>928</v>
      </c>
      <c r="I12" s="205">
        <v>987</v>
      </c>
      <c r="J12" s="205">
        <v>869</v>
      </c>
      <c r="K12" s="205">
        <v>531</v>
      </c>
      <c r="L12" s="205">
        <v>275</v>
      </c>
      <c r="M12" s="205">
        <v>54</v>
      </c>
      <c r="N12" s="209">
        <f t="shared" si="0"/>
        <v>5855</v>
      </c>
      <c r="Q12" s="197"/>
    </row>
    <row r="13" spans="1:17" x14ac:dyDescent="0.2">
      <c r="A13" s="208">
        <v>2007</v>
      </c>
      <c r="B13" s="205">
        <v>0</v>
      </c>
      <c r="C13" s="205">
        <v>34</v>
      </c>
      <c r="D13" s="205">
        <v>170</v>
      </c>
      <c r="E13" s="205">
        <v>467</v>
      </c>
      <c r="F13" s="205">
        <v>539</v>
      </c>
      <c r="G13" s="205">
        <v>823</v>
      </c>
      <c r="H13" s="205">
        <v>1041</v>
      </c>
      <c r="I13" s="205">
        <v>1117</v>
      </c>
      <c r="J13" s="205">
        <v>880</v>
      </c>
      <c r="K13" s="205">
        <v>596</v>
      </c>
      <c r="L13" s="205">
        <v>231</v>
      </c>
      <c r="M13" s="205">
        <v>66</v>
      </c>
      <c r="N13" s="209">
        <f t="shared" si="0"/>
        <v>5964</v>
      </c>
      <c r="Q13" s="197"/>
    </row>
    <row r="14" spans="1:17" x14ac:dyDescent="0.2">
      <c r="A14" s="208">
        <v>2008</v>
      </c>
      <c r="B14" s="203">
        <v>18</v>
      </c>
      <c r="C14" s="203">
        <v>48</v>
      </c>
      <c r="D14" s="203">
        <v>133</v>
      </c>
      <c r="E14" s="203">
        <v>389</v>
      </c>
      <c r="F14" s="203">
        <v>789</v>
      </c>
      <c r="G14" s="203">
        <v>1118</v>
      </c>
      <c r="H14" s="203">
        <v>992</v>
      </c>
      <c r="I14" s="203">
        <v>989</v>
      </c>
      <c r="J14" s="203">
        <v>868</v>
      </c>
      <c r="K14" s="203">
        <v>523</v>
      </c>
      <c r="L14" s="203">
        <v>345</v>
      </c>
      <c r="M14" s="203">
        <v>49</v>
      </c>
      <c r="N14" s="209">
        <f>SUM(B14:M14)</f>
        <v>6261</v>
      </c>
      <c r="Q14" s="197"/>
    </row>
    <row r="15" spans="1:17" x14ac:dyDescent="0.2">
      <c r="A15" s="208">
        <v>2009</v>
      </c>
      <c r="B15" s="203">
        <v>0</v>
      </c>
      <c r="C15" s="203">
        <v>21</v>
      </c>
      <c r="D15" s="203">
        <v>153</v>
      </c>
      <c r="E15" s="203">
        <v>504</v>
      </c>
      <c r="F15" s="203">
        <v>738</v>
      </c>
      <c r="G15" s="203">
        <v>896</v>
      </c>
      <c r="H15" s="203">
        <v>1340</v>
      </c>
      <c r="I15" s="203">
        <v>963</v>
      </c>
      <c r="J15" s="203">
        <v>868</v>
      </c>
      <c r="K15" s="203">
        <v>481</v>
      </c>
      <c r="L15" s="203">
        <v>228</v>
      </c>
      <c r="M15" s="203">
        <v>97</v>
      </c>
      <c r="N15" s="209">
        <f t="shared" si="0"/>
        <v>6289</v>
      </c>
      <c r="Q15" s="197"/>
    </row>
    <row r="16" spans="1:17" x14ac:dyDescent="0.2">
      <c r="A16" s="208">
        <v>2010</v>
      </c>
      <c r="B16" s="203">
        <v>24</v>
      </c>
      <c r="C16" s="203">
        <v>24</v>
      </c>
      <c r="D16" s="203">
        <v>198</v>
      </c>
      <c r="E16" s="203">
        <v>499</v>
      </c>
      <c r="F16" s="203">
        <v>558</v>
      </c>
      <c r="G16" s="203">
        <v>967</v>
      </c>
      <c r="H16" s="203">
        <v>1180</v>
      </c>
      <c r="I16" s="203">
        <v>1039</v>
      </c>
      <c r="J16" s="203">
        <v>731</v>
      </c>
      <c r="K16" s="203">
        <v>408</v>
      </c>
      <c r="L16" s="203">
        <v>164</v>
      </c>
      <c r="M16" s="203">
        <v>39</v>
      </c>
      <c r="N16" s="209">
        <f t="shared" si="0"/>
        <v>5831</v>
      </c>
      <c r="Q16" s="197"/>
    </row>
    <row r="17" spans="1:17" x14ac:dyDescent="0.2">
      <c r="A17" s="208">
        <v>2011</v>
      </c>
      <c r="B17" s="203">
        <v>4</v>
      </c>
      <c r="C17" s="203">
        <v>8</v>
      </c>
      <c r="D17" s="203">
        <v>116</v>
      </c>
      <c r="E17" s="203">
        <v>415</v>
      </c>
      <c r="F17" s="203">
        <v>733</v>
      </c>
      <c r="G17" s="203">
        <v>1044</v>
      </c>
      <c r="H17" s="203">
        <v>1336</v>
      </c>
      <c r="I17" s="203">
        <v>1094</v>
      </c>
      <c r="J17" s="203">
        <v>948</v>
      </c>
      <c r="K17" s="203">
        <v>429</v>
      </c>
      <c r="L17" s="203">
        <v>228</v>
      </c>
      <c r="M17" s="203">
        <v>69</v>
      </c>
      <c r="N17" s="209">
        <f t="shared" si="0"/>
        <v>6424</v>
      </c>
      <c r="Q17" s="197"/>
    </row>
    <row r="18" spans="1:17" x14ac:dyDescent="0.2">
      <c r="A18" s="208">
        <v>2012</v>
      </c>
      <c r="B18" s="203">
        <v>0</v>
      </c>
      <c r="C18" s="203">
        <v>1</v>
      </c>
      <c r="D18" s="203">
        <v>68</v>
      </c>
      <c r="E18" s="203">
        <v>325</v>
      </c>
      <c r="F18" s="203">
        <v>497</v>
      </c>
      <c r="G18" s="203">
        <v>806</v>
      </c>
      <c r="H18" s="203">
        <f>[3]FY12!H94</f>
        <v>976</v>
      </c>
      <c r="I18" s="203">
        <f>[3]FY12!I94</f>
        <v>861</v>
      </c>
      <c r="J18" s="203">
        <f>[3]FY12!J94</f>
        <v>579</v>
      </c>
      <c r="K18" s="203">
        <f>[3]FY12!K94</f>
        <v>440</v>
      </c>
      <c r="L18" s="203">
        <f>[3]FY12!L94</f>
        <v>140</v>
      </c>
      <c r="M18" s="203">
        <f>[3]FY12!M94</f>
        <v>81</v>
      </c>
      <c r="N18" s="218">
        <f>SUM(B18:M18)</f>
        <v>4774</v>
      </c>
      <c r="Q18" s="197"/>
    </row>
    <row r="19" spans="1:17" x14ac:dyDescent="0.2">
      <c r="A19" s="208">
        <v>2013</v>
      </c>
      <c r="B19" s="203">
        <f>[5]FY13!B95</f>
        <v>2</v>
      </c>
      <c r="C19" s="203">
        <f>[5]FY13!C95</f>
        <v>2</v>
      </c>
      <c r="D19" s="203">
        <f>[5]FY13!D95</f>
        <v>128</v>
      </c>
      <c r="E19" s="203">
        <f>[5]FY13!E95</f>
        <v>317</v>
      </c>
      <c r="F19" s="203">
        <f>[5]FY13!F95</f>
        <v>751</v>
      </c>
      <c r="G19" s="203">
        <f>[5]FY13!G95</f>
        <v>842</v>
      </c>
      <c r="H19" s="203">
        <f>[5]FY13!H95</f>
        <v>1080</v>
      </c>
      <c r="I19" s="203">
        <v>983</v>
      </c>
      <c r="J19" s="205"/>
      <c r="K19" s="205"/>
      <c r="L19" s="205"/>
      <c r="M19" s="205"/>
      <c r="N19" s="209">
        <f>SUM(B19:M19)</f>
        <v>4105</v>
      </c>
      <c r="Q19" s="197"/>
    </row>
    <row r="20" spans="1:17" ht="13.5" thickBot="1" x14ac:dyDescent="0.25">
      <c r="A20" s="211" t="s">
        <v>84</v>
      </c>
      <c r="B20" s="219">
        <f>AVERAGE(B8:B19)</f>
        <v>6.083333333333333</v>
      </c>
      <c r="C20" s="219">
        <f t="shared" ref="C20:M20" si="1">AVERAGE(C8:C19)</f>
        <v>16.166666666666668</v>
      </c>
      <c r="D20" s="219">
        <f t="shared" si="1"/>
        <v>115.08333333333333</v>
      </c>
      <c r="E20" s="219">
        <f t="shared" si="1"/>
        <v>409.75</v>
      </c>
      <c r="F20" s="219">
        <f t="shared" si="1"/>
        <v>647.41666666666663</v>
      </c>
      <c r="G20" s="219">
        <f t="shared" si="1"/>
        <v>944.66666666666663</v>
      </c>
      <c r="H20" s="219">
        <f t="shared" si="1"/>
        <v>1140.3333333333333</v>
      </c>
      <c r="I20" s="219">
        <f t="shared" si="1"/>
        <v>999.83333333333337</v>
      </c>
      <c r="J20" s="219">
        <f t="shared" si="1"/>
        <v>836.36363636363637</v>
      </c>
      <c r="K20" s="219">
        <f t="shared" si="1"/>
        <v>491.72727272727275</v>
      </c>
      <c r="L20" s="219">
        <f t="shared" si="1"/>
        <v>250.09090909090909</v>
      </c>
      <c r="M20" s="219">
        <f t="shared" si="1"/>
        <v>68.909090909090907</v>
      </c>
      <c r="N20" s="217">
        <f>AVERAGE(N8:N19)</f>
        <v>5789.166666666667</v>
      </c>
      <c r="Q20" s="197"/>
    </row>
    <row r="21" spans="1:17" x14ac:dyDescent="0.2">
      <c r="A21" s="196"/>
      <c r="B21" s="189"/>
      <c r="C21" s="195"/>
      <c r="D21" s="195"/>
      <c r="E21" s="189"/>
      <c r="F21" s="189"/>
      <c r="G21" s="189"/>
      <c r="H21" s="189"/>
      <c r="I21" s="189"/>
      <c r="J21" s="189"/>
      <c r="K21" s="189"/>
      <c r="L21" s="189"/>
      <c r="M21" s="189"/>
      <c r="N21" s="195"/>
      <c r="Q21" s="197"/>
    </row>
    <row r="22" spans="1:17" x14ac:dyDescent="0.2"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95"/>
      <c r="Q22" s="197"/>
    </row>
    <row r="23" spans="1:17" x14ac:dyDescent="0.2">
      <c r="B23" s="196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95"/>
      <c r="Q23" s="197"/>
    </row>
    <row r="24" spans="1:17" x14ac:dyDescent="0.2">
      <c r="B24" s="196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95"/>
      <c r="Q24" s="197"/>
    </row>
    <row r="25" spans="1:17" x14ac:dyDescent="0.2">
      <c r="B25" s="196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</row>
    <row r="26" spans="1:17" x14ac:dyDescent="0.2">
      <c r="A26" s="189"/>
      <c r="B26" s="189"/>
      <c r="C26" s="189"/>
    </row>
    <row r="27" spans="1:17" ht="15.75" x14ac:dyDescent="0.25"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90" t="s">
        <v>52</v>
      </c>
    </row>
    <row r="28" spans="1:17" ht="15.75" x14ac:dyDescent="0.25">
      <c r="A28" s="188" t="s">
        <v>67</v>
      </c>
      <c r="B28" s="189"/>
      <c r="C28" s="189"/>
      <c r="D28" s="189"/>
      <c r="E28" s="189"/>
      <c r="F28" s="189"/>
      <c r="G28" s="189"/>
      <c r="H28" s="193" t="s">
        <v>53</v>
      </c>
      <c r="I28" s="194"/>
      <c r="J28" s="189"/>
      <c r="K28" s="189"/>
      <c r="L28" s="189"/>
      <c r="M28" s="189"/>
      <c r="N28" s="189"/>
      <c r="O28" s="190" t="s">
        <v>69</v>
      </c>
    </row>
    <row r="29" spans="1:17" ht="15.75" x14ac:dyDescent="0.25">
      <c r="A29" s="188" t="s">
        <v>68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O29" s="189"/>
    </row>
    <row r="30" spans="1:17" ht="15.75" x14ac:dyDescent="0.25">
      <c r="A30" s="188" t="s">
        <v>70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O30" s="189"/>
    </row>
    <row r="31" spans="1:17" ht="13.5" thickBot="1" x14ac:dyDescent="0.25">
      <c r="A31" s="189"/>
      <c r="B31" s="189"/>
      <c r="C31" s="189"/>
      <c r="D31" s="189"/>
      <c r="E31" s="189"/>
      <c r="F31" s="189"/>
      <c r="H31" s="189"/>
      <c r="I31" s="189"/>
      <c r="J31" s="189"/>
      <c r="K31" s="189"/>
      <c r="L31" s="189"/>
      <c r="M31" s="189"/>
      <c r="N31" s="189"/>
    </row>
    <row r="32" spans="1:17" ht="23.25" customHeight="1" x14ac:dyDescent="0.2">
      <c r="A32" s="236" t="s">
        <v>69</v>
      </c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8"/>
    </row>
    <row r="33" spans="1:20" ht="13.5" thickBot="1" x14ac:dyDescent="0.25">
      <c r="A33" s="230" t="s">
        <v>71</v>
      </c>
      <c r="B33" s="223" t="s">
        <v>55</v>
      </c>
      <c r="C33" s="223" t="s">
        <v>56</v>
      </c>
      <c r="D33" s="223" t="s">
        <v>57</v>
      </c>
      <c r="E33" s="223" t="s">
        <v>58</v>
      </c>
      <c r="F33" s="223" t="s">
        <v>59</v>
      </c>
      <c r="G33" s="223" t="s">
        <v>60</v>
      </c>
      <c r="H33" s="223" t="s">
        <v>61</v>
      </c>
      <c r="I33" s="223" t="s">
        <v>62</v>
      </c>
      <c r="J33" s="223" t="s">
        <v>63</v>
      </c>
      <c r="K33" s="223" t="s">
        <v>64</v>
      </c>
      <c r="L33" s="223" t="s">
        <v>25</v>
      </c>
      <c r="M33" s="223" t="s">
        <v>65</v>
      </c>
      <c r="N33" s="224" t="s">
        <v>66</v>
      </c>
      <c r="Q33" s="198"/>
    </row>
    <row r="34" spans="1:20" ht="13.5" thickTop="1" x14ac:dyDescent="0.2">
      <c r="A34" s="220">
        <v>2002</v>
      </c>
      <c r="B34" s="221">
        <v>164</v>
      </c>
      <c r="C34" s="221">
        <v>34</v>
      </c>
      <c r="D34" s="221">
        <v>83</v>
      </c>
      <c r="E34" s="221">
        <v>20</v>
      </c>
      <c r="F34" s="221">
        <v>0</v>
      </c>
      <c r="G34" s="221">
        <v>0</v>
      </c>
      <c r="H34" s="221">
        <v>0</v>
      </c>
      <c r="I34" s="221">
        <v>0</v>
      </c>
      <c r="J34" s="221">
        <v>0</v>
      </c>
      <c r="K34" s="221">
        <v>8</v>
      </c>
      <c r="L34" s="221">
        <v>18</v>
      </c>
      <c r="M34" s="221">
        <v>133</v>
      </c>
      <c r="N34" s="222">
        <f t="shared" ref="N34:N43" si="2">SUM(B34:M34)</f>
        <v>460</v>
      </c>
      <c r="Q34" s="197"/>
    </row>
    <row r="35" spans="1:20" x14ac:dyDescent="0.2">
      <c r="A35" s="208">
        <v>2003</v>
      </c>
      <c r="B35" s="205">
        <v>324</v>
      </c>
      <c r="C35" s="205">
        <v>324</v>
      </c>
      <c r="D35" s="204">
        <v>138</v>
      </c>
      <c r="E35" s="204">
        <v>21</v>
      </c>
      <c r="F35" s="204">
        <v>0</v>
      </c>
      <c r="G35" s="205">
        <v>0</v>
      </c>
      <c r="H35" s="205">
        <v>0</v>
      </c>
      <c r="I35" s="205">
        <v>0</v>
      </c>
      <c r="J35" s="205">
        <v>0</v>
      </c>
      <c r="K35" s="205">
        <v>3</v>
      </c>
      <c r="L35" s="205">
        <v>3</v>
      </c>
      <c r="M35" s="205">
        <v>63</v>
      </c>
      <c r="N35" s="209">
        <f t="shared" si="2"/>
        <v>876</v>
      </c>
      <c r="Q35" s="197"/>
    </row>
    <row r="36" spans="1:20" x14ac:dyDescent="0.2">
      <c r="A36" s="208">
        <v>2004</v>
      </c>
      <c r="B36" s="205">
        <v>215</v>
      </c>
      <c r="C36" s="205">
        <v>235</v>
      </c>
      <c r="D36" s="205">
        <v>37</v>
      </c>
      <c r="E36" s="205">
        <v>0</v>
      </c>
      <c r="F36" s="205">
        <v>0</v>
      </c>
      <c r="G36" s="205">
        <v>0</v>
      </c>
      <c r="H36" s="205">
        <v>0</v>
      </c>
      <c r="I36" s="205">
        <v>0</v>
      </c>
      <c r="J36" s="205">
        <v>0</v>
      </c>
      <c r="K36" s="205">
        <v>1</v>
      </c>
      <c r="L36" s="205">
        <v>26</v>
      </c>
      <c r="M36" s="205">
        <v>68</v>
      </c>
      <c r="N36" s="209">
        <f t="shared" si="2"/>
        <v>582</v>
      </c>
      <c r="Q36" s="197"/>
    </row>
    <row r="37" spans="1:20" x14ac:dyDescent="0.2">
      <c r="A37" s="208">
        <v>2005</v>
      </c>
      <c r="B37" s="205">
        <v>148</v>
      </c>
      <c r="C37" s="205">
        <v>179</v>
      </c>
      <c r="D37" s="205">
        <v>35</v>
      </c>
      <c r="E37" s="205">
        <v>0</v>
      </c>
      <c r="F37" s="205">
        <v>0</v>
      </c>
      <c r="G37" s="205">
        <v>0</v>
      </c>
      <c r="H37" s="205">
        <v>0</v>
      </c>
      <c r="I37" s="205">
        <v>0</v>
      </c>
      <c r="J37" s="205">
        <v>0</v>
      </c>
      <c r="K37" s="205">
        <v>2</v>
      </c>
      <c r="L37" s="205">
        <v>1</v>
      </c>
      <c r="M37" s="205">
        <v>183</v>
      </c>
      <c r="N37" s="209">
        <f t="shared" si="2"/>
        <v>548</v>
      </c>
      <c r="Q37" s="197"/>
    </row>
    <row r="38" spans="1:20" x14ac:dyDescent="0.2">
      <c r="A38" s="208">
        <v>2006</v>
      </c>
      <c r="B38" s="205">
        <v>209</v>
      </c>
      <c r="C38" s="205">
        <v>250</v>
      </c>
      <c r="D38" s="205">
        <v>56</v>
      </c>
      <c r="E38" s="205">
        <v>21</v>
      </c>
      <c r="F38" s="205">
        <v>0</v>
      </c>
      <c r="G38" s="205">
        <v>0</v>
      </c>
      <c r="H38" s="205">
        <v>0</v>
      </c>
      <c r="I38" s="205">
        <v>0</v>
      </c>
      <c r="J38" s="205">
        <v>0</v>
      </c>
      <c r="K38" s="205">
        <v>1</v>
      </c>
      <c r="L38" s="205">
        <v>24</v>
      </c>
      <c r="M38" s="205">
        <v>160</v>
      </c>
      <c r="N38" s="209">
        <f t="shared" si="2"/>
        <v>721</v>
      </c>
      <c r="Q38" s="197"/>
      <c r="T38" s="233"/>
    </row>
    <row r="39" spans="1:20" x14ac:dyDescent="0.2">
      <c r="A39" s="208">
        <v>2007</v>
      </c>
      <c r="B39" s="205">
        <v>311</v>
      </c>
      <c r="C39" s="205">
        <v>145</v>
      </c>
      <c r="D39" s="205">
        <v>12</v>
      </c>
      <c r="E39" s="205">
        <v>0</v>
      </c>
      <c r="F39" s="205">
        <v>0</v>
      </c>
      <c r="G39" s="205">
        <v>0</v>
      </c>
      <c r="H39" s="205">
        <v>0</v>
      </c>
      <c r="I39" s="205">
        <v>0</v>
      </c>
      <c r="J39" s="205">
        <v>0</v>
      </c>
      <c r="K39" s="205">
        <v>1</v>
      </c>
      <c r="L39" s="205">
        <v>37</v>
      </c>
      <c r="M39" s="205">
        <v>114</v>
      </c>
      <c r="N39" s="209">
        <f t="shared" si="2"/>
        <v>620</v>
      </c>
      <c r="Q39" s="197"/>
      <c r="T39" s="199"/>
    </row>
    <row r="40" spans="1:20" x14ac:dyDescent="0.2">
      <c r="A40" s="208">
        <v>2008</v>
      </c>
      <c r="B40" s="203">
        <v>216</v>
      </c>
      <c r="C40" s="203">
        <v>184</v>
      </c>
      <c r="D40" s="203">
        <v>68</v>
      </c>
      <c r="E40" s="203">
        <v>24</v>
      </c>
      <c r="F40" s="203">
        <v>0</v>
      </c>
      <c r="G40" s="203">
        <v>0</v>
      </c>
      <c r="H40" s="203">
        <v>0</v>
      </c>
      <c r="I40" s="203">
        <v>0</v>
      </c>
      <c r="J40" s="203">
        <v>0</v>
      </c>
      <c r="K40" s="203">
        <v>0</v>
      </c>
      <c r="L40" s="203">
        <v>7</v>
      </c>
      <c r="M40" s="203">
        <v>116</v>
      </c>
      <c r="N40" s="209">
        <f t="shared" si="2"/>
        <v>615</v>
      </c>
      <c r="Q40" s="197"/>
      <c r="T40" s="189"/>
    </row>
    <row r="41" spans="1:20" x14ac:dyDescent="0.2">
      <c r="A41" s="208">
        <v>2009</v>
      </c>
      <c r="B41" s="203">
        <v>248</v>
      </c>
      <c r="C41" s="203">
        <v>85</v>
      </c>
      <c r="D41" s="203">
        <v>51</v>
      </c>
      <c r="E41" s="203">
        <v>0</v>
      </c>
      <c r="F41" s="203">
        <v>0</v>
      </c>
      <c r="G41" s="203">
        <v>0</v>
      </c>
      <c r="H41" s="203">
        <v>0</v>
      </c>
      <c r="I41" s="203">
        <v>0</v>
      </c>
      <c r="J41" s="203">
        <v>0</v>
      </c>
      <c r="K41" s="203">
        <v>14</v>
      </c>
      <c r="L41" s="203">
        <v>14</v>
      </c>
      <c r="M41" s="203">
        <v>24</v>
      </c>
      <c r="N41" s="209">
        <f t="shared" si="2"/>
        <v>436</v>
      </c>
      <c r="Q41" s="197"/>
      <c r="T41" s="189"/>
    </row>
    <row r="42" spans="1:20" x14ac:dyDescent="0.2">
      <c r="A42" s="208">
        <v>2010</v>
      </c>
      <c r="B42" s="203">
        <v>124</v>
      </c>
      <c r="C42" s="203">
        <v>227</v>
      </c>
      <c r="D42" s="203">
        <v>11</v>
      </c>
      <c r="E42" s="203">
        <v>0</v>
      </c>
      <c r="F42" s="203">
        <v>0</v>
      </c>
      <c r="G42" s="203">
        <v>0</v>
      </c>
      <c r="H42" s="203">
        <v>0</v>
      </c>
      <c r="I42" s="203">
        <v>0</v>
      </c>
      <c r="J42" s="203">
        <v>0</v>
      </c>
      <c r="K42" s="203">
        <v>1</v>
      </c>
      <c r="L42" s="203">
        <v>49</v>
      </c>
      <c r="M42" s="203">
        <v>156</v>
      </c>
      <c r="N42" s="209">
        <f t="shared" si="2"/>
        <v>568</v>
      </c>
      <c r="Q42" s="197"/>
      <c r="T42" s="189"/>
    </row>
    <row r="43" spans="1:20" x14ac:dyDescent="0.2">
      <c r="A43" s="208">
        <v>2011</v>
      </c>
      <c r="B43" s="203">
        <v>310</v>
      </c>
      <c r="C43" s="203">
        <v>184</v>
      </c>
      <c r="D43" s="203">
        <v>104</v>
      </c>
      <c r="E43" s="203">
        <v>16</v>
      </c>
      <c r="F43" s="203">
        <v>0</v>
      </c>
      <c r="G43" s="203">
        <v>0</v>
      </c>
      <c r="H43" s="203">
        <v>0</v>
      </c>
      <c r="I43" s="203">
        <v>0</v>
      </c>
      <c r="J43" s="203">
        <v>0</v>
      </c>
      <c r="K43" s="203">
        <v>3</v>
      </c>
      <c r="L43" s="203">
        <v>58</v>
      </c>
      <c r="M43" s="203">
        <v>96</v>
      </c>
      <c r="N43" s="209">
        <f t="shared" si="2"/>
        <v>771</v>
      </c>
      <c r="Q43" s="197"/>
      <c r="T43" s="189"/>
    </row>
    <row r="44" spans="1:20" x14ac:dyDescent="0.2">
      <c r="A44" s="208">
        <v>2012</v>
      </c>
      <c r="B44" s="203">
        <v>273</v>
      </c>
      <c r="C44" s="203">
        <v>202</v>
      </c>
      <c r="D44" s="203">
        <v>114</v>
      </c>
      <c r="E44" s="203">
        <v>5</v>
      </c>
      <c r="F44" s="203">
        <v>0</v>
      </c>
      <c r="G44" s="203">
        <f>[3]FY12!G93</f>
        <v>0</v>
      </c>
      <c r="H44" s="203">
        <f>[3]FY12!H93</f>
        <v>0</v>
      </c>
      <c r="I44" s="203">
        <f>[3]FY12!I93</f>
        <v>0</v>
      </c>
      <c r="J44" s="203">
        <f>[3]FY12!J93</f>
        <v>5</v>
      </c>
      <c r="K44" s="203">
        <f>[3]FY12!K93</f>
        <v>15</v>
      </c>
      <c r="L44" s="203">
        <f>[3]FY12!L93</f>
        <v>52</v>
      </c>
      <c r="M44" s="203">
        <f>[3]FY12!M93</f>
        <v>100</v>
      </c>
      <c r="N44" s="209">
        <f>SUM(C44:M44)</f>
        <v>493</v>
      </c>
      <c r="Q44" s="197"/>
      <c r="T44" s="189"/>
    </row>
    <row r="45" spans="1:20" x14ac:dyDescent="0.2">
      <c r="A45" s="208">
        <v>2013</v>
      </c>
      <c r="B45" s="203">
        <f>'[6]Degree Days'!B45</f>
        <v>277</v>
      </c>
      <c r="C45" s="203">
        <f>'[6]Degree Days'!C45</f>
        <v>261</v>
      </c>
      <c r="D45" s="203">
        <f>'[6]Degree Days'!D45</f>
        <v>57</v>
      </c>
      <c r="E45" s="203">
        <f>'[6]Degree Days'!E45</f>
        <v>7</v>
      </c>
      <c r="F45" s="203">
        <f>'[6]Degree Days'!F45</f>
        <v>0</v>
      </c>
      <c r="G45" s="203">
        <f>'[6]Degree Days'!G45</f>
        <v>0</v>
      </c>
      <c r="H45" s="203">
        <f>'[6]Degree Days'!H45</f>
        <v>0</v>
      </c>
      <c r="I45" s="203">
        <f>'[6]Degree Days'!I45</f>
        <v>0</v>
      </c>
      <c r="J45" s="203">
        <f>'[6]Degree Days'!J45</f>
        <v>0</v>
      </c>
      <c r="K45" s="203">
        <f>'[6]Degree Days'!K45</f>
        <v>0</v>
      </c>
      <c r="L45" s="203">
        <f>'[6]Degree Days'!L45</f>
        <v>37</v>
      </c>
      <c r="M45" s="203">
        <f>'[6]Degree Days'!M45</f>
        <v>150</v>
      </c>
      <c r="N45" s="209">
        <f>SUM(B45:M45)</f>
        <v>789</v>
      </c>
      <c r="Q45" s="197"/>
      <c r="T45" s="189"/>
    </row>
    <row r="46" spans="1:20" x14ac:dyDescent="0.2">
      <c r="A46" s="208" t="s">
        <v>84</v>
      </c>
      <c r="B46" s="205">
        <f>AVERAGE(B34:B45)</f>
        <v>234.91666666666666</v>
      </c>
      <c r="C46" s="205">
        <f>AVERAGE(C34:C45)</f>
        <v>192.5</v>
      </c>
      <c r="D46" s="205">
        <f>AVERAGE(D34:D45)</f>
        <v>63.833333333333336</v>
      </c>
      <c r="E46" s="205">
        <f>AVERAGE(E34:E44)</f>
        <v>9.7272727272727266</v>
      </c>
      <c r="F46" s="205">
        <f>AVERAGE(F34:F44)</f>
        <v>0</v>
      </c>
      <c r="G46" s="205">
        <f t="shared" ref="G46:N46" si="3">AVERAGE(G34:G43)</f>
        <v>0</v>
      </c>
      <c r="H46" s="205">
        <f t="shared" si="3"/>
        <v>0</v>
      </c>
      <c r="I46" s="205">
        <f t="shared" si="3"/>
        <v>0</v>
      </c>
      <c r="J46" s="205">
        <f t="shared" si="3"/>
        <v>0</v>
      </c>
      <c r="K46" s="205">
        <f t="shared" si="3"/>
        <v>3.4</v>
      </c>
      <c r="L46" s="205">
        <f t="shared" si="3"/>
        <v>23.7</v>
      </c>
      <c r="M46" s="205">
        <f t="shared" si="3"/>
        <v>111.3</v>
      </c>
      <c r="N46" s="209">
        <f t="shared" si="3"/>
        <v>619.70000000000005</v>
      </c>
      <c r="Q46" s="197"/>
      <c r="T46" s="189"/>
    </row>
    <row r="47" spans="1:20" x14ac:dyDescent="0.2"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95"/>
      <c r="Q47" s="197"/>
      <c r="T47" s="189"/>
    </row>
    <row r="48" spans="1:20" x14ac:dyDescent="0.2">
      <c r="A48" s="189"/>
      <c r="B48" s="196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95"/>
      <c r="Q48" s="197"/>
    </row>
    <row r="49" spans="1:20" x14ac:dyDescent="0.2">
      <c r="A49" s="189"/>
      <c r="B49" s="196"/>
      <c r="C49" s="189"/>
    </row>
    <row r="50" spans="1:20" ht="16.5" thickBot="1" x14ac:dyDescent="0.3">
      <c r="G50" s="200"/>
      <c r="T50" s="189"/>
    </row>
    <row r="51" spans="1:20" ht="20.25" customHeight="1" x14ac:dyDescent="0.2">
      <c r="A51" s="242" t="s">
        <v>97</v>
      </c>
      <c r="B51" s="243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4"/>
      <c r="T51" s="189"/>
    </row>
    <row r="52" spans="1:20" ht="13.5" thickBot="1" x14ac:dyDescent="0.25">
      <c r="A52" s="230" t="s">
        <v>71</v>
      </c>
      <c r="B52" s="223" t="s">
        <v>55</v>
      </c>
      <c r="C52" s="223" t="s">
        <v>56</v>
      </c>
      <c r="D52" s="223" t="s">
        <v>57</v>
      </c>
      <c r="E52" s="223" t="s">
        <v>58</v>
      </c>
      <c r="F52" s="223" t="s">
        <v>59</v>
      </c>
      <c r="G52" s="223" t="s">
        <v>60</v>
      </c>
      <c r="H52" s="223" t="s">
        <v>61</v>
      </c>
      <c r="I52" s="223" t="s">
        <v>62</v>
      </c>
      <c r="J52" s="223" t="s">
        <v>63</v>
      </c>
      <c r="K52" s="223" t="s">
        <v>64</v>
      </c>
      <c r="L52" s="223" t="s">
        <v>25</v>
      </c>
      <c r="M52" s="223" t="s">
        <v>65</v>
      </c>
      <c r="N52" s="224" t="s">
        <v>66</v>
      </c>
      <c r="Q52" s="198"/>
      <c r="T52" s="189"/>
    </row>
    <row r="53" spans="1:20" ht="13.5" thickTop="1" x14ac:dyDescent="0.2">
      <c r="A53" s="220">
        <v>2002</v>
      </c>
      <c r="B53" s="225">
        <f t="shared" ref="B53:M53" si="4">B8+B34</f>
        <v>166</v>
      </c>
      <c r="C53" s="225">
        <f t="shared" si="4"/>
        <v>34</v>
      </c>
      <c r="D53" s="225">
        <f t="shared" si="4"/>
        <v>148</v>
      </c>
      <c r="E53" s="225">
        <f t="shared" si="4"/>
        <v>306</v>
      </c>
      <c r="F53" s="225">
        <f t="shared" si="4"/>
        <v>492</v>
      </c>
      <c r="G53" s="225">
        <f t="shared" si="4"/>
        <v>759</v>
      </c>
      <c r="H53" s="225">
        <f t="shared" si="4"/>
        <v>869</v>
      </c>
      <c r="I53" s="225">
        <f t="shared" si="4"/>
        <v>818</v>
      </c>
      <c r="J53" s="225">
        <f t="shared" si="4"/>
        <v>763</v>
      </c>
      <c r="K53" s="225">
        <f t="shared" si="4"/>
        <v>467</v>
      </c>
      <c r="L53" s="225">
        <f t="shared" si="4"/>
        <v>246</v>
      </c>
      <c r="M53" s="225">
        <f t="shared" si="4"/>
        <v>214</v>
      </c>
      <c r="N53" s="226">
        <f>SUM(B53:M53)</f>
        <v>5282</v>
      </c>
      <c r="Q53" s="197"/>
    </row>
    <row r="54" spans="1:20" x14ac:dyDescent="0.2">
      <c r="A54" s="208">
        <v>2003</v>
      </c>
      <c r="B54" s="207">
        <f t="shared" ref="B54:M54" si="5">B9+B35</f>
        <v>325</v>
      </c>
      <c r="C54" s="207">
        <f t="shared" si="5"/>
        <v>330</v>
      </c>
      <c r="D54" s="207">
        <f t="shared" si="5"/>
        <v>168</v>
      </c>
      <c r="E54" s="207">
        <f t="shared" si="5"/>
        <v>428</v>
      </c>
      <c r="F54" s="207">
        <f t="shared" si="5"/>
        <v>646</v>
      </c>
      <c r="G54" s="207">
        <f t="shared" si="5"/>
        <v>986</v>
      </c>
      <c r="H54" s="207">
        <f t="shared" si="5"/>
        <v>1264</v>
      </c>
      <c r="I54" s="207">
        <f t="shared" si="5"/>
        <v>1077</v>
      </c>
      <c r="J54" s="207">
        <f t="shared" si="5"/>
        <v>840</v>
      </c>
      <c r="K54" s="207">
        <f t="shared" si="5"/>
        <v>617</v>
      </c>
      <c r="L54" s="207">
        <f t="shared" si="5"/>
        <v>304</v>
      </c>
      <c r="M54" s="207">
        <f t="shared" si="5"/>
        <v>136</v>
      </c>
      <c r="N54" s="210">
        <f t="shared" ref="N54:N61" si="6">SUM(B54:M54)</f>
        <v>7121</v>
      </c>
      <c r="Q54" s="197"/>
    </row>
    <row r="55" spans="1:20" x14ac:dyDescent="0.2">
      <c r="A55" s="208">
        <v>2004</v>
      </c>
      <c r="B55" s="207">
        <f t="shared" ref="B55:M55" si="7">B10+B36</f>
        <v>216</v>
      </c>
      <c r="C55" s="207">
        <f t="shared" si="7"/>
        <v>252</v>
      </c>
      <c r="D55" s="207">
        <f t="shared" si="7"/>
        <v>146</v>
      </c>
      <c r="E55" s="207">
        <f t="shared" si="7"/>
        <v>509</v>
      </c>
      <c r="F55" s="207">
        <f t="shared" si="7"/>
        <v>650</v>
      </c>
      <c r="G55" s="207">
        <f t="shared" si="7"/>
        <v>983</v>
      </c>
      <c r="H55" s="207">
        <f t="shared" si="7"/>
        <v>1415</v>
      </c>
      <c r="I55" s="207">
        <f t="shared" si="7"/>
        <v>1019</v>
      </c>
      <c r="J55" s="207">
        <f t="shared" si="7"/>
        <v>827</v>
      </c>
      <c r="K55" s="207">
        <f t="shared" si="7"/>
        <v>476</v>
      </c>
      <c r="L55" s="207">
        <f t="shared" si="7"/>
        <v>236</v>
      </c>
      <c r="M55" s="207">
        <f t="shared" si="7"/>
        <v>158</v>
      </c>
      <c r="N55" s="210">
        <f t="shared" si="6"/>
        <v>6887</v>
      </c>
      <c r="Q55" s="197"/>
    </row>
    <row r="56" spans="1:20" x14ac:dyDescent="0.2">
      <c r="A56" s="208">
        <v>2005</v>
      </c>
      <c r="B56" s="207">
        <f t="shared" ref="B56:M56" si="8">B11+B37</f>
        <v>157</v>
      </c>
      <c r="C56" s="207">
        <f t="shared" si="8"/>
        <v>208</v>
      </c>
      <c r="D56" s="207">
        <f t="shared" si="8"/>
        <v>161</v>
      </c>
      <c r="E56" s="207">
        <f t="shared" si="8"/>
        <v>433</v>
      </c>
      <c r="F56" s="207">
        <f t="shared" si="8"/>
        <v>733</v>
      </c>
      <c r="G56" s="207">
        <f t="shared" si="8"/>
        <v>1011</v>
      </c>
      <c r="H56" s="207">
        <f t="shared" si="8"/>
        <v>1263</v>
      </c>
      <c r="I56" s="207">
        <f t="shared" si="8"/>
        <v>1051</v>
      </c>
      <c r="J56" s="207">
        <f t="shared" si="8"/>
        <v>1027</v>
      </c>
      <c r="K56" s="207">
        <f t="shared" si="8"/>
        <v>455</v>
      </c>
      <c r="L56" s="207">
        <f t="shared" si="8"/>
        <v>402</v>
      </c>
      <c r="M56" s="207">
        <f t="shared" si="8"/>
        <v>242</v>
      </c>
      <c r="N56" s="210">
        <f t="shared" si="6"/>
        <v>7143</v>
      </c>
      <c r="Q56" s="197"/>
    </row>
    <row r="57" spans="1:20" x14ac:dyDescent="0.2">
      <c r="A57" s="208">
        <v>2006</v>
      </c>
      <c r="B57" s="207">
        <f t="shared" ref="B57:M57" si="9">B12+B38</f>
        <v>221</v>
      </c>
      <c r="C57" s="207">
        <f t="shared" si="9"/>
        <v>254</v>
      </c>
      <c r="D57" s="207">
        <f t="shared" si="9"/>
        <v>141</v>
      </c>
      <c r="E57" s="207">
        <f t="shared" si="9"/>
        <v>387</v>
      </c>
      <c r="F57" s="207">
        <f t="shared" si="9"/>
        <v>643</v>
      </c>
      <c r="G57" s="207">
        <f t="shared" si="9"/>
        <v>1101</v>
      </c>
      <c r="H57" s="207">
        <f t="shared" si="9"/>
        <v>928</v>
      </c>
      <c r="I57" s="207">
        <f t="shared" si="9"/>
        <v>987</v>
      </c>
      <c r="J57" s="207">
        <f t="shared" si="9"/>
        <v>869</v>
      </c>
      <c r="K57" s="207">
        <f t="shared" si="9"/>
        <v>532</v>
      </c>
      <c r="L57" s="207">
        <f t="shared" si="9"/>
        <v>299</v>
      </c>
      <c r="M57" s="207">
        <f t="shared" si="9"/>
        <v>214</v>
      </c>
      <c r="N57" s="210">
        <f t="shared" si="6"/>
        <v>6576</v>
      </c>
      <c r="Q57" s="197"/>
    </row>
    <row r="58" spans="1:20" x14ac:dyDescent="0.2">
      <c r="A58" s="208">
        <v>2007</v>
      </c>
      <c r="B58" s="207">
        <f t="shared" ref="B58:M58" si="10">B13+B39</f>
        <v>311</v>
      </c>
      <c r="C58" s="207">
        <f t="shared" si="10"/>
        <v>179</v>
      </c>
      <c r="D58" s="207">
        <f t="shared" si="10"/>
        <v>182</v>
      </c>
      <c r="E58" s="207">
        <f t="shared" si="10"/>
        <v>467</v>
      </c>
      <c r="F58" s="207">
        <f t="shared" si="10"/>
        <v>539</v>
      </c>
      <c r="G58" s="207">
        <f t="shared" si="10"/>
        <v>823</v>
      </c>
      <c r="H58" s="207">
        <f t="shared" si="10"/>
        <v>1041</v>
      </c>
      <c r="I58" s="207">
        <f t="shared" si="10"/>
        <v>1117</v>
      </c>
      <c r="J58" s="207">
        <f t="shared" si="10"/>
        <v>880</v>
      </c>
      <c r="K58" s="207">
        <f t="shared" si="10"/>
        <v>597</v>
      </c>
      <c r="L58" s="207">
        <f t="shared" si="10"/>
        <v>268</v>
      </c>
      <c r="M58" s="207">
        <f t="shared" si="10"/>
        <v>180</v>
      </c>
      <c r="N58" s="210">
        <f t="shared" si="6"/>
        <v>6584</v>
      </c>
      <c r="Q58" s="197"/>
    </row>
    <row r="59" spans="1:20" x14ac:dyDescent="0.2">
      <c r="A59" s="208">
        <v>2008</v>
      </c>
      <c r="B59" s="207">
        <f t="shared" ref="B59:M59" si="11">B14+B40</f>
        <v>234</v>
      </c>
      <c r="C59" s="207">
        <f t="shared" si="11"/>
        <v>232</v>
      </c>
      <c r="D59" s="207">
        <f t="shared" si="11"/>
        <v>201</v>
      </c>
      <c r="E59" s="207">
        <f t="shared" si="11"/>
        <v>413</v>
      </c>
      <c r="F59" s="207">
        <f t="shared" si="11"/>
        <v>789</v>
      </c>
      <c r="G59" s="207">
        <f t="shared" si="11"/>
        <v>1118</v>
      </c>
      <c r="H59" s="207">
        <f t="shared" si="11"/>
        <v>992</v>
      </c>
      <c r="I59" s="207">
        <f t="shared" si="11"/>
        <v>989</v>
      </c>
      <c r="J59" s="207">
        <f t="shared" si="11"/>
        <v>868</v>
      </c>
      <c r="K59" s="207">
        <f t="shared" si="11"/>
        <v>523</v>
      </c>
      <c r="L59" s="207">
        <f t="shared" si="11"/>
        <v>352</v>
      </c>
      <c r="M59" s="207">
        <f t="shared" si="11"/>
        <v>165</v>
      </c>
      <c r="N59" s="210">
        <f t="shared" si="6"/>
        <v>6876</v>
      </c>
      <c r="Q59" s="197"/>
    </row>
    <row r="60" spans="1:20" x14ac:dyDescent="0.2">
      <c r="A60" s="208">
        <v>2009</v>
      </c>
      <c r="B60" s="207">
        <f t="shared" ref="B60:M60" si="12">B15+B41</f>
        <v>248</v>
      </c>
      <c r="C60" s="207">
        <f t="shared" si="12"/>
        <v>106</v>
      </c>
      <c r="D60" s="207">
        <f t="shared" si="12"/>
        <v>204</v>
      </c>
      <c r="E60" s="207">
        <f t="shared" si="12"/>
        <v>504</v>
      </c>
      <c r="F60" s="207">
        <f t="shared" si="12"/>
        <v>738</v>
      </c>
      <c r="G60" s="207">
        <f t="shared" si="12"/>
        <v>896</v>
      </c>
      <c r="H60" s="207">
        <f t="shared" si="12"/>
        <v>1340</v>
      </c>
      <c r="I60" s="207">
        <f t="shared" si="12"/>
        <v>963</v>
      </c>
      <c r="J60" s="207">
        <f t="shared" si="12"/>
        <v>868</v>
      </c>
      <c r="K60" s="207">
        <f t="shared" si="12"/>
        <v>495</v>
      </c>
      <c r="L60" s="207">
        <f t="shared" si="12"/>
        <v>242</v>
      </c>
      <c r="M60" s="207">
        <f t="shared" si="12"/>
        <v>121</v>
      </c>
      <c r="N60" s="210">
        <f t="shared" si="6"/>
        <v>6725</v>
      </c>
      <c r="Q60" s="197"/>
    </row>
    <row r="61" spans="1:20" x14ac:dyDescent="0.2">
      <c r="A61" s="208">
        <v>2010</v>
      </c>
      <c r="B61" s="207">
        <f t="shared" ref="B61:M61" si="13">B16+B42</f>
        <v>148</v>
      </c>
      <c r="C61" s="207">
        <f t="shared" si="13"/>
        <v>251</v>
      </c>
      <c r="D61" s="207">
        <f t="shared" si="13"/>
        <v>209</v>
      </c>
      <c r="E61" s="207">
        <f t="shared" si="13"/>
        <v>499</v>
      </c>
      <c r="F61" s="207">
        <f t="shared" si="13"/>
        <v>558</v>
      </c>
      <c r="G61" s="207">
        <f t="shared" si="13"/>
        <v>967</v>
      </c>
      <c r="H61" s="207">
        <f t="shared" si="13"/>
        <v>1180</v>
      </c>
      <c r="I61" s="207">
        <f t="shared" si="13"/>
        <v>1039</v>
      </c>
      <c r="J61" s="207">
        <f t="shared" si="13"/>
        <v>731</v>
      </c>
      <c r="K61" s="207">
        <f t="shared" si="13"/>
        <v>409</v>
      </c>
      <c r="L61" s="207">
        <f t="shared" si="13"/>
        <v>213</v>
      </c>
      <c r="M61" s="207">
        <f t="shared" si="13"/>
        <v>195</v>
      </c>
      <c r="N61" s="210">
        <f t="shared" si="6"/>
        <v>6399</v>
      </c>
      <c r="Q61" s="197"/>
    </row>
    <row r="62" spans="1:20" x14ac:dyDescent="0.2">
      <c r="A62" s="208">
        <v>2011</v>
      </c>
      <c r="B62" s="207">
        <f t="shared" ref="B62:G63" si="14">B17+B43</f>
        <v>314</v>
      </c>
      <c r="C62" s="207">
        <f t="shared" si="14"/>
        <v>192</v>
      </c>
      <c r="D62" s="207">
        <f t="shared" si="14"/>
        <v>220</v>
      </c>
      <c r="E62" s="207">
        <f t="shared" si="14"/>
        <v>431</v>
      </c>
      <c r="F62" s="207">
        <f t="shared" si="14"/>
        <v>733</v>
      </c>
      <c r="G62" s="207">
        <f t="shared" si="14"/>
        <v>1044</v>
      </c>
      <c r="H62" s="207">
        <v>1336</v>
      </c>
      <c r="I62" s="207">
        <f>I17+I43</f>
        <v>1094</v>
      </c>
      <c r="J62" s="207">
        <v>948</v>
      </c>
      <c r="K62" s="207">
        <f t="shared" ref="K62:M63" si="15">K17+K43</f>
        <v>432</v>
      </c>
      <c r="L62" s="207">
        <f t="shared" si="15"/>
        <v>286</v>
      </c>
      <c r="M62" s="207">
        <f t="shared" si="15"/>
        <v>165</v>
      </c>
      <c r="N62" s="210">
        <f>SUM(B62:M62)</f>
        <v>7195</v>
      </c>
      <c r="Q62" s="197"/>
    </row>
    <row r="63" spans="1:20" x14ac:dyDescent="0.2">
      <c r="A63" s="208">
        <v>2012</v>
      </c>
      <c r="B63" s="207">
        <f t="shared" si="14"/>
        <v>273</v>
      </c>
      <c r="C63" s="207">
        <f t="shared" si="14"/>
        <v>203</v>
      </c>
      <c r="D63" s="207">
        <f t="shared" si="14"/>
        <v>182</v>
      </c>
      <c r="E63" s="207">
        <f t="shared" si="14"/>
        <v>330</v>
      </c>
      <c r="F63" s="207">
        <f t="shared" si="14"/>
        <v>497</v>
      </c>
      <c r="G63" s="207">
        <f t="shared" si="14"/>
        <v>806</v>
      </c>
      <c r="H63" s="207">
        <f>H18+H44</f>
        <v>976</v>
      </c>
      <c r="I63" s="207">
        <f>I18+I44</f>
        <v>861</v>
      </c>
      <c r="J63" s="207">
        <f>J18+J44</f>
        <v>584</v>
      </c>
      <c r="K63" s="207">
        <f t="shared" si="15"/>
        <v>455</v>
      </c>
      <c r="L63" s="207">
        <f t="shared" si="15"/>
        <v>192</v>
      </c>
      <c r="M63" s="207">
        <f t="shared" si="15"/>
        <v>181</v>
      </c>
      <c r="N63" s="210">
        <f>AVERAGE(N53:N62)</f>
        <v>6678.8</v>
      </c>
      <c r="Q63" s="197"/>
    </row>
    <row r="64" spans="1:20" ht="13.5" thickBot="1" x14ac:dyDescent="0.25">
      <c r="A64" s="211">
        <v>2013</v>
      </c>
      <c r="B64" s="212">
        <f>'[6]Degree Days'!B64</f>
        <v>279</v>
      </c>
      <c r="C64" s="212">
        <f>'[6]Degree Days'!C64</f>
        <v>263</v>
      </c>
      <c r="D64" s="212">
        <f>'[6]Degree Days'!D64</f>
        <v>185</v>
      </c>
      <c r="E64" s="212">
        <f>'[6]Degree Days'!E64</f>
        <v>324</v>
      </c>
      <c r="F64" s="212">
        <f>'[6]Degree Days'!F64</f>
        <v>751</v>
      </c>
      <c r="G64" s="212">
        <f>'[6]Degree Days'!G64</f>
        <v>842</v>
      </c>
      <c r="H64" s="212">
        <f>'[6]Degree Days'!H64</f>
        <v>1080</v>
      </c>
      <c r="I64" s="212">
        <f>'[6]Degree Days'!I64</f>
        <v>983</v>
      </c>
      <c r="J64" s="212">
        <f>'[6]Degree Days'!J64</f>
        <v>862</v>
      </c>
      <c r="K64" s="212">
        <f>'[6]Degree Days'!K64</f>
        <v>506</v>
      </c>
      <c r="L64" s="212">
        <f>'[6]Degree Days'!L64</f>
        <v>280</v>
      </c>
      <c r="M64" s="212">
        <f>'[6]Degree Days'!M64</f>
        <v>186</v>
      </c>
      <c r="N64" s="216">
        <f>SUM(B64:M64)</f>
        <v>6541</v>
      </c>
      <c r="Q64" s="197"/>
    </row>
    <row r="65" spans="1:17" x14ac:dyDescent="0.2">
      <c r="B65" s="196"/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Q65" s="197"/>
    </row>
    <row r="66" spans="1:17" ht="13.5" thickBot="1" x14ac:dyDescent="0.25">
      <c r="B66" s="196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Q66" s="197"/>
    </row>
    <row r="67" spans="1:17" ht="18.75" x14ac:dyDescent="0.2">
      <c r="A67" s="236" t="s">
        <v>95</v>
      </c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8"/>
      <c r="N67" s="197"/>
      <c r="O67" s="197"/>
      <c r="Q67" s="197"/>
    </row>
    <row r="68" spans="1:17" ht="13.5" thickBot="1" x14ac:dyDescent="0.25">
      <c r="A68" s="230" t="s">
        <v>71</v>
      </c>
      <c r="B68" s="223" t="s">
        <v>55</v>
      </c>
      <c r="C68" s="223" t="s">
        <v>56</v>
      </c>
      <c r="D68" s="223" t="s">
        <v>57</v>
      </c>
      <c r="E68" s="223" t="s">
        <v>58</v>
      </c>
      <c r="F68" s="223" t="s">
        <v>59</v>
      </c>
      <c r="G68" s="223" t="s">
        <v>60</v>
      </c>
      <c r="H68" s="223" t="s">
        <v>61</v>
      </c>
      <c r="I68" s="223" t="s">
        <v>62</v>
      </c>
      <c r="J68" s="223" t="s">
        <v>63</v>
      </c>
      <c r="K68" s="223" t="s">
        <v>64</v>
      </c>
      <c r="L68" s="223" t="s">
        <v>25</v>
      </c>
      <c r="M68" s="224" t="s">
        <v>65</v>
      </c>
      <c r="N68" s="197"/>
      <c r="O68" s="197"/>
      <c r="Q68" s="197"/>
    </row>
    <row r="69" spans="1:17" ht="13.5" thickTop="1" x14ac:dyDescent="0.2">
      <c r="A69" s="227">
        <v>2005</v>
      </c>
      <c r="B69" s="228">
        <v>9</v>
      </c>
      <c r="C69" s="228">
        <f>C120+D120</f>
        <v>38</v>
      </c>
      <c r="D69" s="228">
        <f t="shared" ref="D69:M69" si="16">C69+E120</f>
        <v>164</v>
      </c>
      <c r="E69" s="228">
        <f t="shared" si="16"/>
        <v>597</v>
      </c>
      <c r="F69" s="228">
        <f t="shared" si="16"/>
        <v>1330</v>
      </c>
      <c r="G69" s="228">
        <f t="shared" si="16"/>
        <v>2341</v>
      </c>
      <c r="H69" s="228">
        <f t="shared" si="16"/>
        <v>3604</v>
      </c>
      <c r="I69" s="228">
        <f t="shared" si="16"/>
        <v>4655</v>
      </c>
      <c r="J69" s="228">
        <f t="shared" si="16"/>
        <v>5682</v>
      </c>
      <c r="K69" s="228">
        <f t="shared" si="16"/>
        <v>6135</v>
      </c>
      <c r="L69" s="228">
        <f t="shared" si="16"/>
        <v>6536</v>
      </c>
      <c r="M69" s="229">
        <f t="shared" si="16"/>
        <v>6595</v>
      </c>
    </row>
    <row r="70" spans="1:17" x14ac:dyDescent="0.2">
      <c r="A70" s="213">
        <v>2006</v>
      </c>
      <c r="B70" s="206">
        <v>12</v>
      </c>
      <c r="C70" s="206">
        <v>4</v>
      </c>
      <c r="D70" s="206">
        <f t="shared" ref="D70:M70" si="17">C70+E121</f>
        <v>89</v>
      </c>
      <c r="E70" s="206">
        <f t="shared" si="17"/>
        <v>455</v>
      </c>
      <c r="F70" s="206">
        <f t="shared" si="17"/>
        <v>1098</v>
      </c>
      <c r="G70" s="206">
        <f t="shared" si="17"/>
        <v>2199</v>
      </c>
      <c r="H70" s="206">
        <f t="shared" si="17"/>
        <v>3127</v>
      </c>
      <c r="I70" s="206">
        <f t="shared" si="17"/>
        <v>4114</v>
      </c>
      <c r="J70" s="206">
        <f t="shared" si="17"/>
        <v>4983</v>
      </c>
      <c r="K70" s="206">
        <f t="shared" si="17"/>
        <v>5514</v>
      </c>
      <c r="L70" s="206">
        <f t="shared" si="17"/>
        <v>5789</v>
      </c>
      <c r="M70" s="214">
        <f t="shared" si="17"/>
        <v>5843</v>
      </c>
    </row>
    <row r="71" spans="1:17" x14ac:dyDescent="0.2">
      <c r="A71" s="213">
        <v>2007</v>
      </c>
      <c r="B71" s="206">
        <v>0</v>
      </c>
      <c r="C71" s="206">
        <v>34</v>
      </c>
      <c r="D71" s="206">
        <f t="shared" ref="D71:M71" si="18">C71+E122</f>
        <v>204</v>
      </c>
      <c r="E71" s="206">
        <f t="shared" si="18"/>
        <v>671</v>
      </c>
      <c r="F71" s="206">
        <f t="shared" si="18"/>
        <v>1210</v>
      </c>
      <c r="G71" s="206">
        <f t="shared" si="18"/>
        <v>2033</v>
      </c>
      <c r="H71" s="206">
        <f t="shared" si="18"/>
        <v>3074</v>
      </c>
      <c r="I71" s="206">
        <f t="shared" si="18"/>
        <v>4191</v>
      </c>
      <c r="J71" s="206">
        <f t="shared" si="18"/>
        <v>5071</v>
      </c>
      <c r="K71" s="206">
        <f t="shared" si="18"/>
        <v>5667</v>
      </c>
      <c r="L71" s="206">
        <f t="shared" si="18"/>
        <v>5898</v>
      </c>
      <c r="M71" s="214">
        <f t="shared" si="18"/>
        <v>5964</v>
      </c>
    </row>
    <row r="72" spans="1:17" x14ac:dyDescent="0.2">
      <c r="A72" s="213">
        <v>2008</v>
      </c>
      <c r="B72" s="206">
        <v>18</v>
      </c>
      <c r="C72" s="206">
        <v>48</v>
      </c>
      <c r="D72" s="206">
        <f t="shared" ref="D72:M72" si="19">C72+E123</f>
        <v>181</v>
      </c>
      <c r="E72" s="206">
        <f t="shared" si="19"/>
        <v>570</v>
      </c>
      <c r="F72" s="206">
        <f t="shared" si="19"/>
        <v>1359</v>
      </c>
      <c r="G72" s="206">
        <f t="shared" si="19"/>
        <v>2477</v>
      </c>
      <c r="H72" s="206">
        <f t="shared" si="19"/>
        <v>3469</v>
      </c>
      <c r="I72" s="206">
        <f t="shared" si="19"/>
        <v>4458</v>
      </c>
      <c r="J72" s="206">
        <f t="shared" si="19"/>
        <v>5326</v>
      </c>
      <c r="K72" s="206">
        <f t="shared" si="19"/>
        <v>5849</v>
      </c>
      <c r="L72" s="206">
        <f t="shared" si="19"/>
        <v>6194</v>
      </c>
      <c r="M72" s="214">
        <f t="shared" si="19"/>
        <v>6243</v>
      </c>
    </row>
    <row r="73" spans="1:17" x14ac:dyDescent="0.2">
      <c r="A73" s="213">
        <v>2009</v>
      </c>
      <c r="B73" s="206">
        <f>B15</f>
        <v>0</v>
      </c>
      <c r="C73" s="206">
        <f t="shared" ref="C73:M73" si="20">B73+C15</f>
        <v>21</v>
      </c>
      <c r="D73" s="206">
        <f t="shared" si="20"/>
        <v>174</v>
      </c>
      <c r="E73" s="206">
        <f t="shared" si="20"/>
        <v>678</v>
      </c>
      <c r="F73" s="206">
        <f t="shared" si="20"/>
        <v>1416</v>
      </c>
      <c r="G73" s="206">
        <f t="shared" si="20"/>
        <v>2312</v>
      </c>
      <c r="H73" s="206">
        <f t="shared" si="20"/>
        <v>3652</v>
      </c>
      <c r="I73" s="206">
        <f t="shared" si="20"/>
        <v>4615</v>
      </c>
      <c r="J73" s="206">
        <f t="shared" si="20"/>
        <v>5483</v>
      </c>
      <c r="K73" s="206">
        <f t="shared" si="20"/>
        <v>5964</v>
      </c>
      <c r="L73" s="206">
        <f t="shared" si="20"/>
        <v>6192</v>
      </c>
      <c r="M73" s="214">
        <f t="shared" si="20"/>
        <v>6289</v>
      </c>
    </row>
    <row r="74" spans="1:17" x14ac:dyDescent="0.2">
      <c r="A74" s="213">
        <v>2010</v>
      </c>
      <c r="B74" s="206">
        <f>B16</f>
        <v>24</v>
      </c>
      <c r="C74" s="206">
        <f t="shared" ref="C74:M74" si="21">B74+C16</f>
        <v>48</v>
      </c>
      <c r="D74" s="206">
        <f t="shared" si="21"/>
        <v>246</v>
      </c>
      <c r="E74" s="206">
        <f t="shared" si="21"/>
        <v>745</v>
      </c>
      <c r="F74" s="206">
        <f t="shared" si="21"/>
        <v>1303</v>
      </c>
      <c r="G74" s="206">
        <f t="shared" si="21"/>
        <v>2270</v>
      </c>
      <c r="H74" s="206">
        <f t="shared" si="21"/>
        <v>3450</v>
      </c>
      <c r="I74" s="206">
        <f t="shared" si="21"/>
        <v>4489</v>
      </c>
      <c r="J74" s="206">
        <f t="shared" si="21"/>
        <v>5220</v>
      </c>
      <c r="K74" s="206">
        <f t="shared" si="21"/>
        <v>5628</v>
      </c>
      <c r="L74" s="206">
        <f t="shared" si="21"/>
        <v>5792</v>
      </c>
      <c r="M74" s="214">
        <f t="shared" si="21"/>
        <v>5831</v>
      </c>
    </row>
    <row r="75" spans="1:17" x14ac:dyDescent="0.2">
      <c r="A75" s="208">
        <v>2011</v>
      </c>
      <c r="B75" s="206">
        <f>B17</f>
        <v>4</v>
      </c>
      <c r="C75" s="206">
        <f t="shared" ref="C75:M75" si="22">B75+C17</f>
        <v>12</v>
      </c>
      <c r="D75" s="206">
        <f t="shared" si="22"/>
        <v>128</v>
      </c>
      <c r="E75" s="206">
        <f t="shared" si="22"/>
        <v>543</v>
      </c>
      <c r="F75" s="206">
        <f t="shared" si="22"/>
        <v>1276</v>
      </c>
      <c r="G75" s="206">
        <f t="shared" si="22"/>
        <v>2320</v>
      </c>
      <c r="H75" s="206">
        <f t="shared" si="22"/>
        <v>3656</v>
      </c>
      <c r="I75" s="206">
        <f t="shared" si="22"/>
        <v>4750</v>
      </c>
      <c r="J75" s="206">
        <f t="shared" si="22"/>
        <v>5698</v>
      </c>
      <c r="K75" s="206">
        <f t="shared" si="22"/>
        <v>6127</v>
      </c>
      <c r="L75" s="206">
        <f t="shared" si="22"/>
        <v>6355</v>
      </c>
      <c r="M75" s="214">
        <f t="shared" si="22"/>
        <v>6424</v>
      </c>
    </row>
    <row r="76" spans="1:17" x14ac:dyDescent="0.2">
      <c r="A76" s="215">
        <v>2012</v>
      </c>
      <c r="B76" s="206">
        <f>[3]FY12!B$94</f>
        <v>0</v>
      </c>
      <c r="C76" s="206">
        <f t="shared" ref="C76:M76" si="23">B76+C18</f>
        <v>1</v>
      </c>
      <c r="D76" s="206">
        <f t="shared" si="23"/>
        <v>69</v>
      </c>
      <c r="E76" s="206">
        <f t="shared" si="23"/>
        <v>394</v>
      </c>
      <c r="F76" s="206">
        <f t="shared" si="23"/>
        <v>891</v>
      </c>
      <c r="G76" s="206">
        <f t="shared" si="23"/>
        <v>1697</v>
      </c>
      <c r="H76" s="206">
        <f t="shared" si="23"/>
        <v>2673</v>
      </c>
      <c r="I76" s="206">
        <f t="shared" si="23"/>
        <v>3534</v>
      </c>
      <c r="J76" s="206">
        <f t="shared" si="23"/>
        <v>4113</v>
      </c>
      <c r="K76" s="206">
        <f t="shared" si="23"/>
        <v>4553</v>
      </c>
      <c r="L76" s="206">
        <f t="shared" si="23"/>
        <v>4693</v>
      </c>
      <c r="M76" s="214">
        <f t="shared" si="23"/>
        <v>4774</v>
      </c>
    </row>
    <row r="77" spans="1:17" ht="13.5" thickBot="1" x14ac:dyDescent="0.25">
      <c r="A77" s="211">
        <v>2013</v>
      </c>
      <c r="B77" s="212">
        <f>'[6]Degree Days'!B77</f>
        <v>2</v>
      </c>
      <c r="C77" s="212">
        <f>'[6]Degree Days'!C77</f>
        <v>4</v>
      </c>
      <c r="D77" s="212">
        <f>'[6]Degree Days'!D77</f>
        <v>132</v>
      </c>
      <c r="E77" s="212">
        <f>'[6]Degree Days'!E77</f>
        <v>449</v>
      </c>
      <c r="F77" s="212">
        <f>'[6]Degree Days'!F77</f>
        <v>1200</v>
      </c>
      <c r="G77" s="212">
        <f>'[6]Degree Days'!G77</f>
        <v>2042</v>
      </c>
      <c r="H77" s="212">
        <f>'[6]Degree Days'!H77</f>
        <v>3122</v>
      </c>
      <c r="I77" s="212">
        <f>'[6]Degree Days'!I77</f>
        <v>4105</v>
      </c>
      <c r="J77" s="212">
        <f>'[6]Degree Days'!J77</f>
        <v>4967</v>
      </c>
      <c r="K77" s="212">
        <f>'[6]Degree Days'!K77</f>
        <v>5473</v>
      </c>
      <c r="L77" s="212">
        <f>'[6]Degree Days'!L77</f>
        <v>5716</v>
      </c>
      <c r="M77" s="212">
        <f>'[6]Degree Days'!M77</f>
        <v>5752</v>
      </c>
    </row>
    <row r="79" spans="1:17" ht="13.5" thickBot="1" x14ac:dyDescent="0.25"/>
    <row r="80" spans="1:17" ht="15.75" x14ac:dyDescent="0.2">
      <c r="A80" s="239" t="s">
        <v>96</v>
      </c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1"/>
    </row>
    <row r="81" spans="1:13" ht="27" customHeight="1" thickBot="1" x14ac:dyDescent="0.25">
      <c r="A81" s="230" t="s">
        <v>71</v>
      </c>
      <c r="B81" s="223" t="s">
        <v>55</v>
      </c>
      <c r="C81" s="223" t="s">
        <v>56</v>
      </c>
      <c r="D81" s="223" t="s">
        <v>57</v>
      </c>
      <c r="E81" s="223" t="s">
        <v>58</v>
      </c>
      <c r="F81" s="223" t="s">
        <v>59</v>
      </c>
      <c r="G81" s="223" t="s">
        <v>60</v>
      </c>
      <c r="H81" s="223" t="s">
        <v>61</v>
      </c>
      <c r="I81" s="223" t="s">
        <v>62</v>
      </c>
      <c r="J81" s="223" t="s">
        <v>63</v>
      </c>
      <c r="K81" s="223" t="s">
        <v>64</v>
      </c>
      <c r="L81" s="223" t="s">
        <v>25</v>
      </c>
      <c r="M81" s="224" t="s">
        <v>65</v>
      </c>
    </row>
    <row r="82" spans="1:13" ht="13.5" thickTop="1" x14ac:dyDescent="0.2">
      <c r="A82" s="220">
        <v>2005</v>
      </c>
      <c r="B82" s="231">
        <v>148</v>
      </c>
      <c r="C82" s="231">
        <f t="shared" ref="C82:M85" si="24">SUM(B82,E112)</f>
        <v>327</v>
      </c>
      <c r="D82" s="231">
        <f t="shared" si="24"/>
        <v>362</v>
      </c>
      <c r="E82" s="231">
        <f t="shared" si="24"/>
        <v>362</v>
      </c>
      <c r="F82" s="231">
        <f t="shared" si="24"/>
        <v>362</v>
      </c>
      <c r="G82" s="231">
        <f t="shared" si="24"/>
        <v>362</v>
      </c>
      <c r="H82" s="231">
        <f t="shared" si="24"/>
        <v>362</v>
      </c>
      <c r="I82" s="231">
        <f t="shared" si="24"/>
        <v>362</v>
      </c>
      <c r="J82" s="231">
        <f t="shared" si="24"/>
        <v>362</v>
      </c>
      <c r="K82" s="231">
        <f t="shared" si="24"/>
        <v>364</v>
      </c>
      <c r="L82" s="231">
        <f t="shared" si="24"/>
        <v>365</v>
      </c>
      <c r="M82" s="232">
        <f t="shared" si="24"/>
        <v>548</v>
      </c>
    </row>
    <row r="83" spans="1:13" x14ac:dyDescent="0.2">
      <c r="A83" s="208">
        <v>2006</v>
      </c>
      <c r="B83" s="205">
        <v>209</v>
      </c>
      <c r="C83" s="205">
        <f t="shared" si="24"/>
        <v>459</v>
      </c>
      <c r="D83" s="205">
        <f t="shared" si="24"/>
        <v>515</v>
      </c>
      <c r="E83" s="205">
        <f t="shared" si="24"/>
        <v>536</v>
      </c>
      <c r="F83" s="205">
        <f t="shared" si="24"/>
        <v>536</v>
      </c>
      <c r="G83" s="205">
        <f t="shared" si="24"/>
        <v>536</v>
      </c>
      <c r="H83" s="205">
        <f t="shared" si="24"/>
        <v>536</v>
      </c>
      <c r="I83" s="205">
        <f t="shared" si="24"/>
        <v>536</v>
      </c>
      <c r="J83" s="205">
        <f t="shared" si="24"/>
        <v>536</v>
      </c>
      <c r="K83" s="205">
        <f t="shared" si="24"/>
        <v>537</v>
      </c>
      <c r="L83" s="205">
        <f t="shared" si="24"/>
        <v>561</v>
      </c>
      <c r="M83" s="209">
        <f t="shared" si="24"/>
        <v>721</v>
      </c>
    </row>
    <row r="84" spans="1:13" x14ac:dyDescent="0.2">
      <c r="A84" s="208">
        <v>2007</v>
      </c>
      <c r="B84" s="205">
        <v>311</v>
      </c>
      <c r="C84" s="205">
        <f t="shared" si="24"/>
        <v>456</v>
      </c>
      <c r="D84" s="205">
        <f t="shared" si="24"/>
        <v>468</v>
      </c>
      <c r="E84" s="205">
        <f t="shared" si="24"/>
        <v>468</v>
      </c>
      <c r="F84" s="205">
        <f t="shared" si="24"/>
        <v>468</v>
      </c>
      <c r="G84" s="205">
        <f t="shared" si="24"/>
        <v>468</v>
      </c>
      <c r="H84" s="205">
        <f t="shared" si="24"/>
        <v>468</v>
      </c>
      <c r="I84" s="205">
        <f t="shared" si="24"/>
        <v>468</v>
      </c>
      <c r="J84" s="205">
        <f t="shared" si="24"/>
        <v>468</v>
      </c>
      <c r="K84" s="205">
        <f t="shared" si="24"/>
        <v>469</v>
      </c>
      <c r="L84" s="205">
        <f t="shared" si="24"/>
        <v>506</v>
      </c>
      <c r="M84" s="209">
        <f t="shared" si="24"/>
        <v>620</v>
      </c>
    </row>
    <row r="85" spans="1:13" x14ac:dyDescent="0.2">
      <c r="A85" s="208">
        <v>2008</v>
      </c>
      <c r="B85" s="203">
        <v>216</v>
      </c>
      <c r="C85" s="205">
        <f t="shared" si="24"/>
        <v>400</v>
      </c>
      <c r="D85" s="205">
        <f t="shared" si="24"/>
        <v>468</v>
      </c>
      <c r="E85" s="205">
        <f t="shared" si="24"/>
        <v>492</v>
      </c>
      <c r="F85" s="205">
        <f t="shared" si="24"/>
        <v>492</v>
      </c>
      <c r="G85" s="205">
        <f t="shared" si="24"/>
        <v>492</v>
      </c>
      <c r="H85" s="205">
        <f t="shared" si="24"/>
        <v>492</v>
      </c>
      <c r="I85" s="205">
        <f t="shared" si="24"/>
        <v>492</v>
      </c>
      <c r="J85" s="205">
        <f t="shared" si="24"/>
        <v>492</v>
      </c>
      <c r="K85" s="205">
        <f t="shared" si="24"/>
        <v>492</v>
      </c>
      <c r="L85" s="205">
        <f t="shared" si="24"/>
        <v>499</v>
      </c>
      <c r="M85" s="209">
        <f t="shared" si="24"/>
        <v>615</v>
      </c>
    </row>
    <row r="86" spans="1:13" x14ac:dyDescent="0.2">
      <c r="A86" s="208">
        <v>2009</v>
      </c>
      <c r="B86" s="205">
        <f>B41</f>
        <v>248</v>
      </c>
      <c r="C86" s="207">
        <f t="shared" ref="C86:M86" si="25">B86+C41</f>
        <v>333</v>
      </c>
      <c r="D86" s="207">
        <f t="shared" si="25"/>
        <v>384</v>
      </c>
      <c r="E86" s="207">
        <f t="shared" si="25"/>
        <v>384</v>
      </c>
      <c r="F86" s="207">
        <f t="shared" si="25"/>
        <v>384</v>
      </c>
      <c r="G86" s="207">
        <f t="shared" si="25"/>
        <v>384</v>
      </c>
      <c r="H86" s="207">
        <f t="shared" si="25"/>
        <v>384</v>
      </c>
      <c r="I86" s="207">
        <f t="shared" si="25"/>
        <v>384</v>
      </c>
      <c r="J86" s="207">
        <f t="shared" si="25"/>
        <v>384</v>
      </c>
      <c r="K86" s="207">
        <f t="shared" si="25"/>
        <v>398</v>
      </c>
      <c r="L86" s="207">
        <f t="shared" si="25"/>
        <v>412</v>
      </c>
      <c r="M86" s="210">
        <f t="shared" si="25"/>
        <v>436</v>
      </c>
    </row>
    <row r="87" spans="1:13" x14ac:dyDescent="0.2">
      <c r="A87" s="208">
        <v>2010</v>
      </c>
      <c r="B87" s="205">
        <f>B42</f>
        <v>124</v>
      </c>
      <c r="C87" s="207">
        <f>B42+C42</f>
        <v>351</v>
      </c>
      <c r="D87" s="207">
        <f>C87+D42</f>
        <v>362</v>
      </c>
      <c r="E87" s="207">
        <f t="shared" ref="E87:M87" si="26">D87++E42</f>
        <v>362</v>
      </c>
      <c r="F87" s="207">
        <f t="shared" si="26"/>
        <v>362</v>
      </c>
      <c r="G87" s="207">
        <f t="shared" si="26"/>
        <v>362</v>
      </c>
      <c r="H87" s="207">
        <f t="shared" si="26"/>
        <v>362</v>
      </c>
      <c r="I87" s="207">
        <f t="shared" si="26"/>
        <v>362</v>
      </c>
      <c r="J87" s="207">
        <f t="shared" si="26"/>
        <v>362</v>
      </c>
      <c r="K87" s="207">
        <f t="shared" si="26"/>
        <v>363</v>
      </c>
      <c r="L87" s="207">
        <f t="shared" si="26"/>
        <v>412</v>
      </c>
      <c r="M87" s="210">
        <f t="shared" si="26"/>
        <v>568</v>
      </c>
    </row>
    <row r="88" spans="1:13" x14ac:dyDescent="0.2">
      <c r="A88" s="208">
        <v>2011</v>
      </c>
      <c r="B88" s="205">
        <f>B43</f>
        <v>310</v>
      </c>
      <c r="C88" s="207">
        <f>B43+C43</f>
        <v>494</v>
      </c>
      <c r="D88" s="207">
        <f>C88+D43</f>
        <v>598</v>
      </c>
      <c r="E88" s="207">
        <f t="shared" ref="E88:M88" si="27">D88++E43</f>
        <v>614</v>
      </c>
      <c r="F88" s="207">
        <f t="shared" si="27"/>
        <v>614</v>
      </c>
      <c r="G88" s="207">
        <f t="shared" si="27"/>
        <v>614</v>
      </c>
      <c r="H88" s="207">
        <f t="shared" si="27"/>
        <v>614</v>
      </c>
      <c r="I88" s="207">
        <f t="shared" si="27"/>
        <v>614</v>
      </c>
      <c r="J88" s="207">
        <f t="shared" si="27"/>
        <v>614</v>
      </c>
      <c r="K88" s="207">
        <f t="shared" si="27"/>
        <v>617</v>
      </c>
      <c r="L88" s="207">
        <f t="shared" si="27"/>
        <v>675</v>
      </c>
      <c r="M88" s="210">
        <f t="shared" si="27"/>
        <v>771</v>
      </c>
    </row>
    <row r="89" spans="1:13" x14ac:dyDescent="0.2">
      <c r="A89" s="208">
        <v>2012</v>
      </c>
      <c r="B89" s="205">
        <f>[3]FY12!B$93</f>
        <v>273</v>
      </c>
      <c r="C89" s="205">
        <f>B89+C44</f>
        <v>475</v>
      </c>
      <c r="D89" s="205">
        <f>C89+D44</f>
        <v>589</v>
      </c>
      <c r="E89" s="205">
        <f t="shared" ref="E89:M89" si="28">D89+E44</f>
        <v>594</v>
      </c>
      <c r="F89" s="205">
        <f t="shared" si="28"/>
        <v>594</v>
      </c>
      <c r="G89" s="205">
        <f t="shared" si="28"/>
        <v>594</v>
      </c>
      <c r="H89" s="205">
        <f t="shared" si="28"/>
        <v>594</v>
      </c>
      <c r="I89" s="205">
        <f t="shared" si="28"/>
        <v>594</v>
      </c>
      <c r="J89" s="205">
        <f t="shared" si="28"/>
        <v>599</v>
      </c>
      <c r="K89" s="205">
        <f t="shared" si="28"/>
        <v>614</v>
      </c>
      <c r="L89" s="205">
        <f t="shared" si="28"/>
        <v>666</v>
      </c>
      <c r="M89" s="209">
        <f t="shared" si="28"/>
        <v>766</v>
      </c>
    </row>
    <row r="90" spans="1:13" ht="13.5" thickBot="1" x14ac:dyDescent="0.25">
      <c r="A90" s="211">
        <v>2013</v>
      </c>
      <c r="B90" s="212">
        <f>'[6]Degree Days'!B90</f>
        <v>277</v>
      </c>
      <c r="C90" s="212">
        <f>'[6]Degree Days'!C90</f>
        <v>538</v>
      </c>
      <c r="D90" s="212">
        <f>'[6]Degree Days'!D90</f>
        <v>595</v>
      </c>
      <c r="E90" s="212">
        <f>'[6]Degree Days'!E90</f>
        <v>602</v>
      </c>
      <c r="F90" s="212">
        <f>'[6]Degree Days'!F90</f>
        <v>602</v>
      </c>
      <c r="G90" s="212">
        <f>'[6]Degree Days'!G90</f>
        <v>602</v>
      </c>
      <c r="H90" s="212">
        <f>'[6]Degree Days'!H90</f>
        <v>602</v>
      </c>
      <c r="I90" s="212">
        <f>'[6]Degree Days'!I90</f>
        <v>602</v>
      </c>
      <c r="J90" s="212">
        <f>'[6]Degree Days'!J90</f>
        <v>602</v>
      </c>
      <c r="K90" s="212">
        <f>'[6]Degree Days'!K90</f>
        <v>602</v>
      </c>
      <c r="L90" s="212">
        <f>'[6]Degree Days'!L90</f>
        <v>639</v>
      </c>
      <c r="M90" s="212">
        <f>'[6]Degree Days'!M90</f>
        <v>789</v>
      </c>
    </row>
    <row r="93" spans="1:13" x14ac:dyDescent="0.2">
      <c r="C93" s="201"/>
    </row>
    <row r="94" spans="1:13" x14ac:dyDescent="0.2">
      <c r="C94" s="201"/>
    </row>
    <row r="95" spans="1:13" ht="18.75" customHeight="1" x14ac:dyDescent="0.2"/>
    <row r="111" spans="3:16" x14ac:dyDescent="0.2">
      <c r="C111" s="191" t="s">
        <v>76</v>
      </c>
    </row>
    <row r="112" spans="3:16" x14ac:dyDescent="0.2">
      <c r="C112" s="191" t="s">
        <v>34</v>
      </c>
      <c r="D112" s="195">
        <v>148</v>
      </c>
      <c r="E112" s="195">
        <v>179</v>
      </c>
      <c r="F112" s="195">
        <v>35</v>
      </c>
      <c r="G112" s="195">
        <v>0</v>
      </c>
      <c r="H112" s="195">
        <v>0</v>
      </c>
      <c r="I112" s="195">
        <v>0</v>
      </c>
      <c r="J112" s="191">
        <v>0</v>
      </c>
      <c r="K112" s="191">
        <v>0</v>
      </c>
      <c r="L112" s="191">
        <v>0</v>
      </c>
      <c r="M112" s="191">
        <v>2</v>
      </c>
      <c r="N112" s="191">
        <v>1</v>
      </c>
      <c r="O112" s="191">
        <v>183</v>
      </c>
      <c r="P112" s="191">
        <v>548</v>
      </c>
    </row>
    <row r="113" spans="1:16" x14ac:dyDescent="0.2">
      <c r="C113" s="191" t="s">
        <v>35</v>
      </c>
      <c r="D113" s="195">
        <v>209</v>
      </c>
      <c r="E113" s="195">
        <v>250</v>
      </c>
      <c r="F113" s="195">
        <v>56</v>
      </c>
      <c r="G113" s="195">
        <v>21</v>
      </c>
      <c r="H113" s="195">
        <v>0</v>
      </c>
      <c r="I113" s="195">
        <v>0</v>
      </c>
      <c r="J113" s="191">
        <v>0</v>
      </c>
      <c r="K113" s="191">
        <v>0</v>
      </c>
      <c r="L113" s="191">
        <v>0</v>
      </c>
      <c r="M113" s="191">
        <v>1</v>
      </c>
      <c r="N113" s="191">
        <v>24</v>
      </c>
      <c r="O113" s="191">
        <v>160</v>
      </c>
      <c r="P113" s="191">
        <v>721</v>
      </c>
    </row>
    <row r="114" spans="1:16" x14ac:dyDescent="0.2">
      <c r="C114" s="191" t="s">
        <v>74</v>
      </c>
      <c r="D114" s="195">
        <v>311</v>
      </c>
      <c r="E114" s="195">
        <v>145</v>
      </c>
      <c r="F114" s="195">
        <v>12</v>
      </c>
      <c r="G114" s="195">
        <v>0</v>
      </c>
      <c r="H114" s="195">
        <v>0</v>
      </c>
      <c r="I114" s="195">
        <v>0</v>
      </c>
      <c r="J114" s="191">
        <v>0</v>
      </c>
      <c r="K114" s="191">
        <v>0</v>
      </c>
      <c r="L114" s="191">
        <v>0</v>
      </c>
      <c r="M114" s="191">
        <v>1</v>
      </c>
      <c r="N114" s="191">
        <v>37</v>
      </c>
      <c r="O114" s="191">
        <v>114</v>
      </c>
      <c r="P114" s="191">
        <v>620</v>
      </c>
    </row>
    <row r="115" spans="1:16" x14ac:dyDescent="0.2">
      <c r="C115" s="191" t="s">
        <v>75</v>
      </c>
      <c r="D115" s="189">
        <v>216</v>
      </c>
      <c r="E115" s="189">
        <v>184</v>
      </c>
      <c r="F115" s="189">
        <v>68</v>
      </c>
      <c r="G115" s="189">
        <v>24</v>
      </c>
      <c r="H115" s="189">
        <v>0</v>
      </c>
      <c r="I115" s="189">
        <v>0</v>
      </c>
      <c r="J115" s="191">
        <v>0</v>
      </c>
      <c r="K115" s="191">
        <v>0</v>
      </c>
      <c r="L115" s="191">
        <v>0</v>
      </c>
      <c r="M115" s="191">
        <v>0</v>
      </c>
      <c r="N115" s="191">
        <v>7</v>
      </c>
      <c r="O115" s="191">
        <v>116</v>
      </c>
      <c r="P115" s="191">
        <v>615</v>
      </c>
    </row>
    <row r="116" spans="1:16" x14ac:dyDescent="0.2">
      <c r="C116" s="191" t="s">
        <v>77</v>
      </c>
      <c r="D116" s="189">
        <v>248</v>
      </c>
      <c r="E116" s="189">
        <v>85</v>
      </c>
      <c r="F116" s="189">
        <v>51</v>
      </c>
      <c r="G116" s="189">
        <v>0</v>
      </c>
      <c r="H116" s="195">
        <v>0</v>
      </c>
      <c r="I116" s="195">
        <v>0</v>
      </c>
      <c r="J116" s="189">
        <v>0</v>
      </c>
      <c r="K116" s="189">
        <v>0</v>
      </c>
      <c r="L116" s="189">
        <v>0</v>
      </c>
      <c r="M116" s="189">
        <v>14</v>
      </c>
      <c r="N116" s="189">
        <v>14</v>
      </c>
      <c r="O116" s="189">
        <v>24</v>
      </c>
    </row>
    <row r="117" spans="1:16" x14ac:dyDescent="0.2">
      <c r="C117" s="191" t="s">
        <v>81</v>
      </c>
      <c r="D117" s="195">
        <v>124</v>
      </c>
    </row>
    <row r="120" spans="1:16" x14ac:dyDescent="0.2">
      <c r="A120" s="196"/>
      <c r="B120" s="191" t="s">
        <v>76</v>
      </c>
      <c r="C120" s="191">
        <v>9</v>
      </c>
      <c r="D120" s="191">
        <v>29</v>
      </c>
      <c r="E120" s="191">
        <v>126</v>
      </c>
      <c r="F120" s="191">
        <v>433</v>
      </c>
      <c r="G120" s="191">
        <v>733</v>
      </c>
      <c r="H120" s="191">
        <v>1011</v>
      </c>
      <c r="I120" s="195">
        <v>1263</v>
      </c>
      <c r="J120" s="195">
        <v>1051</v>
      </c>
      <c r="K120" s="195">
        <v>1027</v>
      </c>
      <c r="L120" s="195">
        <v>453</v>
      </c>
      <c r="M120" s="195">
        <v>401</v>
      </c>
      <c r="N120" s="195">
        <v>59</v>
      </c>
      <c r="O120" s="191">
        <f>SUM(C120:N120)</f>
        <v>6595</v>
      </c>
    </row>
    <row r="121" spans="1:16" x14ac:dyDescent="0.2">
      <c r="B121" s="191" t="s">
        <v>34</v>
      </c>
      <c r="C121" s="191">
        <v>12</v>
      </c>
      <c r="D121" s="191">
        <v>4</v>
      </c>
      <c r="E121" s="191">
        <v>85</v>
      </c>
      <c r="F121" s="191">
        <v>366</v>
      </c>
      <c r="G121" s="191">
        <v>643</v>
      </c>
      <c r="H121" s="191">
        <v>1101</v>
      </c>
      <c r="I121" s="195">
        <v>928</v>
      </c>
      <c r="J121" s="195">
        <v>987</v>
      </c>
      <c r="K121" s="195">
        <v>869</v>
      </c>
      <c r="L121" s="195">
        <v>531</v>
      </c>
      <c r="M121" s="195">
        <v>275</v>
      </c>
      <c r="N121" s="195">
        <v>54</v>
      </c>
      <c r="O121" s="191">
        <f>SUM(C121:N121)</f>
        <v>5855</v>
      </c>
    </row>
    <row r="122" spans="1:16" x14ac:dyDescent="0.2">
      <c r="B122" s="191" t="s">
        <v>35</v>
      </c>
      <c r="C122" s="191">
        <v>0</v>
      </c>
      <c r="D122" s="191">
        <v>34</v>
      </c>
      <c r="E122" s="191">
        <v>170</v>
      </c>
      <c r="F122" s="191">
        <v>467</v>
      </c>
      <c r="G122" s="191">
        <v>539</v>
      </c>
      <c r="H122" s="191">
        <v>823</v>
      </c>
      <c r="I122" s="195">
        <v>1041</v>
      </c>
      <c r="J122" s="195">
        <v>1117</v>
      </c>
      <c r="K122" s="195">
        <v>880</v>
      </c>
      <c r="L122" s="195">
        <v>596</v>
      </c>
      <c r="M122" s="195">
        <v>231</v>
      </c>
      <c r="N122" s="195">
        <v>66</v>
      </c>
      <c r="O122" s="191">
        <f>SUM(C122:N122)</f>
        <v>5964</v>
      </c>
    </row>
    <row r="123" spans="1:16" x14ac:dyDescent="0.2">
      <c r="B123" s="191" t="s">
        <v>74</v>
      </c>
      <c r="C123" s="191">
        <v>18</v>
      </c>
      <c r="D123" s="191">
        <v>48</v>
      </c>
      <c r="E123" s="191">
        <v>133</v>
      </c>
      <c r="F123" s="191">
        <v>389</v>
      </c>
      <c r="G123" s="191">
        <v>789</v>
      </c>
      <c r="H123" s="191">
        <v>1118</v>
      </c>
      <c r="I123" s="191">
        <v>992</v>
      </c>
      <c r="J123" s="191">
        <v>989</v>
      </c>
      <c r="K123" s="191">
        <v>868</v>
      </c>
      <c r="L123" s="191">
        <v>523</v>
      </c>
      <c r="M123" s="191">
        <v>345</v>
      </c>
      <c r="N123" s="191">
        <v>49</v>
      </c>
      <c r="O123" s="191">
        <f>SUM(C123:N123)</f>
        <v>6261</v>
      </c>
    </row>
    <row r="124" spans="1:16" x14ac:dyDescent="0.2">
      <c r="B124" s="191" t="s">
        <v>75</v>
      </c>
      <c r="C124" s="189">
        <v>0</v>
      </c>
      <c r="D124" s="189">
        <v>21</v>
      </c>
      <c r="E124" s="189">
        <v>153</v>
      </c>
      <c r="F124" s="189">
        <v>504</v>
      </c>
      <c r="G124" s="189">
        <v>738</v>
      </c>
      <c r="H124" s="189">
        <v>896</v>
      </c>
      <c r="I124" s="195">
        <v>1340</v>
      </c>
      <c r="J124" s="195">
        <v>963</v>
      </c>
      <c r="K124" s="195">
        <v>868</v>
      </c>
      <c r="L124" s="195">
        <v>481</v>
      </c>
      <c r="M124" s="195">
        <v>228</v>
      </c>
      <c r="N124" s="195">
        <v>97</v>
      </c>
      <c r="O124" s="191">
        <f>SUM(C124:N124)</f>
        <v>6289</v>
      </c>
    </row>
    <row r="125" spans="1:16" x14ac:dyDescent="0.2">
      <c r="B125" s="191" t="s">
        <v>77</v>
      </c>
      <c r="C125" s="191">
        <v>24</v>
      </c>
      <c r="D125" s="191">
        <v>24</v>
      </c>
      <c r="E125" s="191">
        <v>198</v>
      </c>
    </row>
    <row r="126" spans="1:16" ht="15" x14ac:dyDescent="0.25">
      <c r="B126" s="202" t="s">
        <v>81</v>
      </c>
    </row>
  </sheetData>
  <mergeCells count="6">
    <mergeCell ref="A67:M67"/>
    <mergeCell ref="A80:M80"/>
    <mergeCell ref="A32:N32"/>
    <mergeCell ref="A51:N51"/>
    <mergeCell ref="A6:N6"/>
    <mergeCell ref="F2:H2"/>
  </mergeCells>
  <phoneticPr fontId="2" type="noConversion"/>
  <conditionalFormatting sqref="I28">
    <cfRule type="cellIs" dxfId="3" priority="1" stopIfTrue="1" operator="equal">
      <formula>"Airport/ Location Name"</formula>
    </cfRule>
  </conditionalFormatting>
  <hyperlinks>
    <hyperlink ref="G3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topLeftCell="A144" zoomScale="115" zoomScaleNormal="115" workbookViewId="0">
      <selection activeCell="L158" sqref="L158"/>
    </sheetView>
  </sheetViews>
  <sheetFormatPr defaultRowHeight="12.75" x14ac:dyDescent="0.2"/>
  <cols>
    <col min="1" max="1" width="18.140625" bestFit="1" customWidth="1"/>
    <col min="2" max="2" width="22.140625" bestFit="1" customWidth="1"/>
    <col min="3" max="3" width="9.5703125" customWidth="1"/>
    <col min="4" max="4" width="13" customWidth="1"/>
    <col min="5" max="5" width="12.28515625" bestFit="1" customWidth="1"/>
    <col min="6" max="6" width="9.5703125" bestFit="1" customWidth="1"/>
    <col min="7" max="7" width="13.85546875" customWidth="1"/>
    <col min="8" max="8" width="11" bestFit="1" customWidth="1"/>
    <col min="9" max="9" width="8.7109375" customWidth="1"/>
    <col min="10" max="10" width="8.85546875" customWidth="1"/>
    <col min="11" max="11" width="11.7109375" bestFit="1" customWidth="1"/>
    <col min="12" max="12" width="9.28515625" customWidth="1"/>
    <col min="14" max="14" width="9.140625" bestFit="1" customWidth="1"/>
    <col min="16" max="16" width="11.5703125" customWidth="1"/>
  </cols>
  <sheetData>
    <row r="1" spans="2:12" ht="18" x14ac:dyDescent="0.25">
      <c r="C1" s="26" t="s">
        <v>50</v>
      </c>
    </row>
    <row r="3" spans="2:12" x14ac:dyDescent="0.2">
      <c r="B3" s="34" t="s">
        <v>29</v>
      </c>
      <c r="C3" s="69" t="s">
        <v>39</v>
      </c>
      <c r="D3" s="69" t="s">
        <v>40</v>
      </c>
      <c r="E3" s="34" t="s">
        <v>41</v>
      </c>
      <c r="F3" s="34" t="s">
        <v>42</v>
      </c>
      <c r="G3" s="15"/>
      <c r="H3" s="34" t="s">
        <v>43</v>
      </c>
      <c r="I3" s="69" t="s">
        <v>39</v>
      </c>
      <c r="J3" s="69" t="s">
        <v>40</v>
      </c>
      <c r="K3" s="34" t="s">
        <v>41</v>
      </c>
      <c r="L3" s="34" t="s">
        <v>44</v>
      </c>
    </row>
    <row r="4" spans="2:12" x14ac:dyDescent="0.2">
      <c r="B4" s="34" t="s">
        <v>21</v>
      </c>
      <c r="C4" s="66">
        <v>484080</v>
      </c>
      <c r="D4" s="66">
        <v>415440</v>
      </c>
      <c r="E4" s="66">
        <v>449760</v>
      </c>
      <c r="F4" s="68">
        <v>449.76</v>
      </c>
      <c r="G4" s="15"/>
      <c r="H4" s="34" t="s">
        <v>21</v>
      </c>
      <c r="I4" s="66">
        <v>1035.8</v>
      </c>
      <c r="J4" s="66">
        <v>935</v>
      </c>
      <c r="K4" s="68">
        <v>985.4</v>
      </c>
      <c r="L4" s="68">
        <v>0.98539999999999994</v>
      </c>
    </row>
    <row r="5" spans="2:12" x14ac:dyDescent="0.2">
      <c r="B5" s="34" t="s">
        <v>22</v>
      </c>
      <c r="C5" s="66">
        <v>553200</v>
      </c>
      <c r="D5" s="66">
        <v>523920</v>
      </c>
      <c r="E5" s="66">
        <v>538560</v>
      </c>
      <c r="F5" s="68">
        <v>538.55999999999995</v>
      </c>
      <c r="G5" s="15"/>
      <c r="H5" s="34" t="s">
        <v>22</v>
      </c>
      <c r="I5" s="66">
        <v>1030.0999999999999</v>
      </c>
      <c r="J5" s="68">
        <v>951.4</v>
      </c>
      <c r="K5" s="68">
        <v>990.75</v>
      </c>
      <c r="L5" s="68">
        <v>0.99075000000000002</v>
      </c>
    </row>
    <row r="6" spans="2:12" x14ac:dyDescent="0.2">
      <c r="B6" s="34" t="s">
        <v>23</v>
      </c>
      <c r="C6" s="66">
        <v>505200</v>
      </c>
      <c r="D6" s="66">
        <v>459840</v>
      </c>
      <c r="E6" s="66">
        <v>482520</v>
      </c>
      <c r="F6" s="68">
        <v>482.52</v>
      </c>
      <c r="G6" s="15"/>
      <c r="H6" s="34" t="s">
        <v>23</v>
      </c>
      <c r="I6" s="66">
        <v>1049.3</v>
      </c>
      <c r="J6" s="66">
        <v>1137.9000000000001</v>
      </c>
      <c r="K6" s="68">
        <v>1093.5999999999999</v>
      </c>
      <c r="L6" s="68">
        <v>1.0935999999999999</v>
      </c>
    </row>
    <row r="7" spans="2:12" x14ac:dyDescent="0.2">
      <c r="B7" s="34" t="s">
        <v>24</v>
      </c>
      <c r="C7" s="66">
        <v>540240</v>
      </c>
      <c r="D7" s="66">
        <v>476880</v>
      </c>
      <c r="E7" s="66">
        <v>508560</v>
      </c>
      <c r="F7" s="68">
        <v>508.56</v>
      </c>
      <c r="G7" s="15"/>
      <c r="H7" s="34" t="s">
        <v>24</v>
      </c>
      <c r="I7" s="66">
        <v>1149.0999999999999</v>
      </c>
      <c r="J7" s="66">
        <v>1724.6</v>
      </c>
      <c r="K7" s="68">
        <v>1436.85</v>
      </c>
      <c r="L7" s="68">
        <v>1.43685</v>
      </c>
    </row>
    <row r="8" spans="2:12" x14ac:dyDescent="0.2">
      <c r="B8" s="34" t="s">
        <v>25</v>
      </c>
      <c r="C8" s="66">
        <v>497280</v>
      </c>
      <c r="D8" s="66">
        <v>574560</v>
      </c>
      <c r="E8" s="66">
        <v>535920</v>
      </c>
      <c r="F8" s="68">
        <v>535.91999999999996</v>
      </c>
      <c r="G8" s="15"/>
      <c r="H8" s="34" t="s">
        <v>25</v>
      </c>
      <c r="I8" s="66">
        <v>1464.5</v>
      </c>
      <c r="J8" s="66">
        <v>1561.9</v>
      </c>
      <c r="K8" s="68">
        <v>1513.2</v>
      </c>
      <c r="L8" s="68">
        <v>1.5132000000000001</v>
      </c>
    </row>
    <row r="9" spans="2:12" x14ac:dyDescent="0.2">
      <c r="B9" s="34" t="s">
        <v>26</v>
      </c>
      <c r="C9" s="66">
        <v>581280</v>
      </c>
      <c r="D9" s="66">
        <v>623280</v>
      </c>
      <c r="E9" s="66">
        <v>602280</v>
      </c>
      <c r="F9" s="68">
        <v>602.28</v>
      </c>
      <c r="G9" s="15"/>
      <c r="H9" s="34" t="s">
        <v>26</v>
      </c>
      <c r="I9" s="66">
        <v>1550</v>
      </c>
      <c r="J9" s="66">
        <v>1460.2</v>
      </c>
      <c r="K9" s="68">
        <v>1505.1</v>
      </c>
      <c r="L9" s="68">
        <v>1.5050999999999999</v>
      </c>
    </row>
    <row r="10" spans="2:12" x14ac:dyDescent="0.2">
      <c r="B10" s="34" t="s">
        <v>15</v>
      </c>
      <c r="C10" s="66">
        <v>695760</v>
      </c>
      <c r="D10" s="74">
        <v>587760</v>
      </c>
      <c r="E10" s="66">
        <v>641760</v>
      </c>
      <c r="F10" s="68">
        <v>641.76</v>
      </c>
      <c r="G10" s="15"/>
      <c r="H10" s="34" t="s">
        <v>15</v>
      </c>
      <c r="I10" s="66">
        <v>1420.4</v>
      </c>
      <c r="J10" s="68">
        <v>1295</v>
      </c>
      <c r="K10" s="68">
        <v>1357.7</v>
      </c>
      <c r="L10" s="68">
        <v>1.3577000000000001</v>
      </c>
    </row>
    <row r="11" spans="2:12" x14ac:dyDescent="0.2">
      <c r="B11" s="34" t="s">
        <v>16</v>
      </c>
      <c r="C11" s="66">
        <v>690480</v>
      </c>
      <c r="D11" s="74">
        <v>470400</v>
      </c>
      <c r="E11" s="66">
        <v>580440</v>
      </c>
      <c r="F11" s="68">
        <v>580.44000000000005</v>
      </c>
      <c r="G11" s="15"/>
      <c r="H11" s="34" t="s">
        <v>16</v>
      </c>
      <c r="I11" s="66">
        <v>1532.7</v>
      </c>
      <c r="J11" s="66">
        <v>1189.0999999999999</v>
      </c>
      <c r="K11" s="68">
        <v>1360.9</v>
      </c>
      <c r="L11" s="68">
        <v>1.3609</v>
      </c>
    </row>
    <row r="12" spans="2:12" x14ac:dyDescent="0.2">
      <c r="B12" s="34" t="s">
        <v>17</v>
      </c>
      <c r="C12" s="66">
        <v>723360</v>
      </c>
      <c r="D12" s="74">
        <v>418320</v>
      </c>
      <c r="E12" s="66">
        <v>570840</v>
      </c>
      <c r="F12" s="68">
        <v>570.84</v>
      </c>
      <c r="G12" s="15"/>
      <c r="H12" s="34" t="s">
        <v>17</v>
      </c>
      <c r="I12" s="66">
        <v>1664.9</v>
      </c>
      <c r="J12" s="66">
        <v>1189</v>
      </c>
      <c r="K12" s="68">
        <v>1426.95</v>
      </c>
      <c r="L12" s="68">
        <v>1.4269499999999999</v>
      </c>
    </row>
    <row r="13" spans="2:12" x14ac:dyDescent="0.2">
      <c r="B13" s="34" t="s">
        <v>18</v>
      </c>
      <c r="C13" s="66">
        <v>596880</v>
      </c>
      <c r="D13" s="74">
        <v>579600</v>
      </c>
      <c r="E13" s="66">
        <v>588240</v>
      </c>
      <c r="F13" s="68">
        <v>588.24</v>
      </c>
      <c r="G13" s="15"/>
      <c r="H13" s="34" t="s">
        <v>18</v>
      </c>
      <c r="I13" s="66">
        <v>1474.6</v>
      </c>
      <c r="J13" s="66">
        <v>1514</v>
      </c>
      <c r="K13" s="68">
        <v>1494.3</v>
      </c>
      <c r="L13" s="68">
        <v>1.4943</v>
      </c>
    </row>
    <row r="14" spans="2:12" x14ac:dyDescent="0.2">
      <c r="B14" s="34" t="s">
        <v>19</v>
      </c>
      <c r="C14" s="66">
        <v>500160</v>
      </c>
      <c r="D14" s="74">
        <v>462720</v>
      </c>
      <c r="E14" s="66">
        <v>481440</v>
      </c>
      <c r="F14" s="68">
        <v>481.44</v>
      </c>
      <c r="G14" s="15"/>
      <c r="H14" s="34" t="s">
        <v>19</v>
      </c>
      <c r="I14" s="66">
        <v>1126.5999999999999</v>
      </c>
      <c r="J14" s="66">
        <v>1037</v>
      </c>
      <c r="K14" s="68">
        <v>1081.8</v>
      </c>
      <c r="L14" s="68">
        <v>1.0817999999999999</v>
      </c>
    </row>
    <row r="15" spans="2:12" x14ac:dyDescent="0.2">
      <c r="B15" s="34" t="s">
        <v>20</v>
      </c>
      <c r="C15" s="66">
        <v>516960</v>
      </c>
      <c r="D15" s="74">
        <v>383040</v>
      </c>
      <c r="E15" s="66">
        <v>450000</v>
      </c>
      <c r="F15" s="68">
        <v>450</v>
      </c>
      <c r="G15" s="15"/>
      <c r="H15" s="34" t="s">
        <v>20</v>
      </c>
      <c r="I15" s="66">
        <v>973.7</v>
      </c>
      <c r="J15" s="66">
        <v>941</v>
      </c>
      <c r="K15" s="68">
        <v>957.35</v>
      </c>
      <c r="L15" s="68">
        <v>0.95735000000000003</v>
      </c>
    </row>
    <row r="16" spans="2:12" x14ac:dyDescent="0.2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2:16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9" spans="2:16" x14ac:dyDescent="0.2">
      <c r="B19" s="12" t="s">
        <v>49</v>
      </c>
      <c r="C19" s="12"/>
      <c r="D19" s="12"/>
      <c r="E19" s="12"/>
      <c r="G19" s="246" t="s">
        <v>48</v>
      </c>
      <c r="H19" s="246"/>
      <c r="I19" s="246"/>
      <c r="J19" s="246"/>
      <c r="L19" s="246" t="s">
        <v>47</v>
      </c>
      <c r="M19" s="246"/>
      <c r="N19" s="246"/>
      <c r="O19" s="246"/>
      <c r="P19" s="247"/>
    </row>
    <row r="20" spans="2:16" x14ac:dyDescent="0.2">
      <c r="B20" s="34" t="s">
        <v>29</v>
      </c>
      <c r="C20" s="34" t="s">
        <v>45</v>
      </c>
      <c r="D20" s="34" t="s">
        <v>46</v>
      </c>
      <c r="E20" s="34" t="s">
        <v>1</v>
      </c>
      <c r="F20" s="15"/>
      <c r="G20" s="34" t="s">
        <v>29</v>
      </c>
      <c r="H20" s="34" t="s">
        <v>45</v>
      </c>
      <c r="I20" s="34" t="s">
        <v>46</v>
      </c>
      <c r="J20" s="34" t="s">
        <v>1</v>
      </c>
      <c r="K20" s="71"/>
      <c r="L20" s="70"/>
      <c r="M20" s="73" t="s">
        <v>45</v>
      </c>
      <c r="N20" s="73" t="s">
        <v>38</v>
      </c>
      <c r="O20" s="73" t="s">
        <v>1</v>
      </c>
      <c r="P20" s="73" t="s">
        <v>51</v>
      </c>
    </row>
    <row r="21" spans="2:16" x14ac:dyDescent="0.2">
      <c r="B21" s="67" t="s">
        <v>21</v>
      </c>
      <c r="C21" s="66">
        <v>201744</v>
      </c>
      <c r="D21" s="66">
        <v>282336</v>
      </c>
      <c r="E21" s="66">
        <v>484080</v>
      </c>
      <c r="F21" s="15"/>
      <c r="G21" s="67" t="s">
        <v>21</v>
      </c>
      <c r="H21" s="66">
        <v>180788</v>
      </c>
      <c r="I21" s="66">
        <v>234652</v>
      </c>
      <c r="J21" s="66">
        <v>415440</v>
      </c>
      <c r="K21" s="72"/>
      <c r="L21" s="67" t="s">
        <v>21</v>
      </c>
      <c r="M21" s="66">
        <f>(C21+H21)/2</f>
        <v>191266</v>
      </c>
      <c r="N21" s="68">
        <f>(D21+I21)/2</f>
        <v>258494</v>
      </c>
      <c r="O21" s="66">
        <f>M21+N21</f>
        <v>449760</v>
      </c>
      <c r="P21" s="79">
        <f>M21/(M21+N21)</f>
        <v>0.42526236214870156</v>
      </c>
    </row>
    <row r="22" spans="2:16" x14ac:dyDescent="0.2">
      <c r="B22" s="67" t="s">
        <v>22</v>
      </c>
      <c r="C22" s="66">
        <v>247000</v>
      </c>
      <c r="D22" s="66">
        <v>306200</v>
      </c>
      <c r="E22" s="66">
        <v>553200</v>
      </c>
      <c r="F22" s="15"/>
      <c r="G22" s="67" t="s">
        <v>22</v>
      </c>
      <c r="H22" s="66">
        <v>221296</v>
      </c>
      <c r="I22" s="66">
        <v>302624</v>
      </c>
      <c r="J22" s="66">
        <v>523920</v>
      </c>
      <c r="K22" s="72"/>
      <c r="L22" s="67" t="s">
        <v>22</v>
      </c>
      <c r="M22" s="66">
        <f t="shared" ref="M22:M32" si="0">(C22+H22)/2</f>
        <v>234148</v>
      </c>
      <c r="N22" s="68">
        <f t="shared" ref="N22:N32" si="1">(D22+I22)/2</f>
        <v>304412</v>
      </c>
      <c r="O22" s="66">
        <f t="shared" ref="O22:O31" si="2">M22+N22</f>
        <v>538560</v>
      </c>
      <c r="P22" s="79">
        <f t="shared" ref="P22:P33" si="3">M22/(M22+N22)</f>
        <v>0.43476678550207964</v>
      </c>
    </row>
    <row r="23" spans="2:16" x14ac:dyDescent="0.2">
      <c r="B23" s="67" t="s">
        <v>23</v>
      </c>
      <c r="C23" s="66">
        <v>223927</v>
      </c>
      <c r="D23" s="66">
        <v>281273</v>
      </c>
      <c r="E23" s="66">
        <v>505200</v>
      </c>
      <c r="F23" s="15"/>
      <c r="G23" s="67" t="s">
        <v>23</v>
      </c>
      <c r="H23" s="66">
        <v>215298</v>
      </c>
      <c r="I23" s="66">
        <v>244542</v>
      </c>
      <c r="J23" s="66">
        <v>459840</v>
      </c>
      <c r="K23" s="72"/>
      <c r="L23" s="67" t="s">
        <v>23</v>
      </c>
      <c r="M23" s="66">
        <f t="shared" si="0"/>
        <v>219612.5</v>
      </c>
      <c r="N23" s="68">
        <f t="shared" si="1"/>
        <v>262907.5</v>
      </c>
      <c r="O23" s="66">
        <f t="shared" si="2"/>
        <v>482520</v>
      </c>
      <c r="P23" s="79">
        <f t="shared" si="3"/>
        <v>0.45513657464975543</v>
      </c>
    </row>
    <row r="24" spans="2:16" x14ac:dyDescent="0.2">
      <c r="B24" s="67" t="s">
        <v>24</v>
      </c>
      <c r="C24" s="66">
        <v>226497</v>
      </c>
      <c r="D24" s="66">
        <v>313743</v>
      </c>
      <c r="E24" s="66">
        <v>540240</v>
      </c>
      <c r="F24" s="15"/>
      <c r="G24" s="67" t="s">
        <v>24</v>
      </c>
      <c r="H24" s="66">
        <v>215617</v>
      </c>
      <c r="I24" s="66">
        <v>261263</v>
      </c>
      <c r="J24" s="66">
        <v>476880</v>
      </c>
      <c r="K24" s="72"/>
      <c r="L24" s="67" t="s">
        <v>24</v>
      </c>
      <c r="M24" s="66">
        <f t="shared" si="0"/>
        <v>221057</v>
      </c>
      <c r="N24" s="68">
        <f t="shared" si="1"/>
        <v>287503</v>
      </c>
      <c r="O24" s="66">
        <f t="shared" si="2"/>
        <v>508560</v>
      </c>
      <c r="P24" s="79">
        <f t="shared" si="3"/>
        <v>0.43467240836872739</v>
      </c>
    </row>
    <row r="25" spans="2:16" x14ac:dyDescent="0.2">
      <c r="B25" s="67" t="s">
        <v>25</v>
      </c>
      <c r="C25" s="66">
        <v>232910</v>
      </c>
      <c r="D25" s="66">
        <v>264370</v>
      </c>
      <c r="E25" s="66">
        <v>497280</v>
      </c>
      <c r="F25" s="15"/>
      <c r="G25" s="67" t="s">
        <v>25</v>
      </c>
      <c r="H25" s="66">
        <v>246776</v>
      </c>
      <c r="I25" s="66">
        <v>327784</v>
      </c>
      <c r="J25" s="66">
        <v>574560</v>
      </c>
      <c r="K25" s="72"/>
      <c r="L25" s="67" t="s">
        <v>25</v>
      </c>
      <c r="M25" s="66">
        <f t="shared" si="0"/>
        <v>239843</v>
      </c>
      <c r="N25" s="68">
        <f t="shared" si="1"/>
        <v>296077</v>
      </c>
      <c r="O25" s="66">
        <f t="shared" si="2"/>
        <v>535920</v>
      </c>
      <c r="P25" s="79">
        <f t="shared" si="3"/>
        <v>0.44753507986266605</v>
      </c>
    </row>
    <row r="26" spans="2:16" x14ac:dyDescent="0.2">
      <c r="B26" s="67" t="s">
        <v>26</v>
      </c>
      <c r="C26" s="66">
        <v>193985</v>
      </c>
      <c r="D26" s="66">
        <v>387295</v>
      </c>
      <c r="E26" s="66">
        <v>581280</v>
      </c>
      <c r="F26" s="15"/>
      <c r="G26" s="67" t="s">
        <v>26</v>
      </c>
      <c r="H26" s="66">
        <v>205873</v>
      </c>
      <c r="I26" s="66">
        <v>417407</v>
      </c>
      <c r="J26" s="66">
        <v>623280</v>
      </c>
      <c r="K26" s="72"/>
      <c r="L26" s="67" t="s">
        <v>26</v>
      </c>
      <c r="M26" s="66">
        <f t="shared" si="0"/>
        <v>199929</v>
      </c>
      <c r="N26" s="68">
        <f t="shared" si="1"/>
        <v>402351</v>
      </c>
      <c r="O26" s="66">
        <f t="shared" si="2"/>
        <v>602280</v>
      </c>
      <c r="P26" s="79">
        <f t="shared" si="3"/>
        <v>0.33195357640964335</v>
      </c>
    </row>
    <row r="27" spans="2:16" x14ac:dyDescent="0.2">
      <c r="B27" s="67" t="s">
        <v>15</v>
      </c>
      <c r="C27" s="66">
        <v>212053</v>
      </c>
      <c r="D27" s="66">
        <v>483707</v>
      </c>
      <c r="E27" s="66">
        <v>695760</v>
      </c>
      <c r="F27" s="15"/>
      <c r="G27" s="67" t="s">
        <v>15</v>
      </c>
      <c r="H27" s="74">
        <v>194066</v>
      </c>
      <c r="I27" s="74">
        <v>393694</v>
      </c>
      <c r="J27" s="74">
        <v>587760</v>
      </c>
      <c r="K27" s="72"/>
      <c r="L27" s="67" t="s">
        <v>15</v>
      </c>
      <c r="M27" s="66">
        <f t="shared" si="0"/>
        <v>203059.5</v>
      </c>
      <c r="N27" s="68">
        <f t="shared" si="1"/>
        <v>438700.5</v>
      </c>
      <c r="O27" s="66">
        <f t="shared" si="2"/>
        <v>641760</v>
      </c>
      <c r="P27" s="79">
        <f t="shared" si="3"/>
        <v>0.31641034031413612</v>
      </c>
    </row>
    <row r="28" spans="2:16" x14ac:dyDescent="0.2">
      <c r="B28" s="67" t="s">
        <v>16</v>
      </c>
      <c r="C28" s="66">
        <v>204813</v>
      </c>
      <c r="D28" s="66">
        <v>485667</v>
      </c>
      <c r="E28" s="66">
        <v>690480</v>
      </c>
      <c r="F28" s="15"/>
      <c r="G28" s="67" t="s">
        <v>16</v>
      </c>
      <c r="H28" s="74">
        <v>154813</v>
      </c>
      <c r="I28" s="74">
        <v>315587</v>
      </c>
      <c r="J28" s="74">
        <v>470400</v>
      </c>
      <c r="K28" s="72"/>
      <c r="L28" s="67" t="s">
        <v>16</v>
      </c>
      <c r="M28" s="66">
        <f t="shared" si="0"/>
        <v>179813</v>
      </c>
      <c r="N28" s="68">
        <f t="shared" si="1"/>
        <v>400627</v>
      </c>
      <c r="O28" s="66">
        <f t="shared" si="2"/>
        <v>580440</v>
      </c>
      <c r="P28" s="79">
        <f t="shared" si="3"/>
        <v>0.309787402660051</v>
      </c>
    </row>
    <row r="29" spans="2:16" x14ac:dyDescent="0.2">
      <c r="B29" s="67" t="s">
        <v>17</v>
      </c>
      <c r="C29" s="66">
        <v>231420</v>
      </c>
      <c r="D29" s="66">
        <v>491940</v>
      </c>
      <c r="E29" s="66">
        <v>723360</v>
      </c>
      <c r="F29" s="15"/>
      <c r="G29" s="67" t="s">
        <v>17</v>
      </c>
      <c r="H29" s="74">
        <v>125362</v>
      </c>
      <c r="I29" s="74">
        <v>292958</v>
      </c>
      <c r="J29" s="74">
        <v>418320</v>
      </c>
      <c r="K29" s="72"/>
      <c r="L29" s="67" t="s">
        <v>17</v>
      </c>
      <c r="M29" s="66">
        <f t="shared" si="0"/>
        <v>178391</v>
      </c>
      <c r="N29" s="68">
        <f t="shared" si="1"/>
        <v>392449</v>
      </c>
      <c r="O29" s="66">
        <f t="shared" si="2"/>
        <v>570840</v>
      </c>
      <c r="P29" s="79">
        <f t="shared" si="3"/>
        <v>0.31250613131525473</v>
      </c>
    </row>
    <row r="30" spans="2:16" x14ac:dyDescent="0.2">
      <c r="B30" s="67" t="s">
        <v>18</v>
      </c>
      <c r="C30" s="66">
        <v>249663</v>
      </c>
      <c r="D30" s="66">
        <v>347217</v>
      </c>
      <c r="E30" s="66">
        <v>596880</v>
      </c>
      <c r="F30" s="15"/>
      <c r="G30" s="67" t="s">
        <v>18</v>
      </c>
      <c r="H30" s="74">
        <v>268929</v>
      </c>
      <c r="I30" s="74">
        <v>310671</v>
      </c>
      <c r="J30" s="74">
        <v>579600</v>
      </c>
      <c r="K30" s="72"/>
      <c r="L30" s="67" t="s">
        <v>18</v>
      </c>
      <c r="M30" s="66">
        <f t="shared" si="0"/>
        <v>259296</v>
      </c>
      <c r="N30" s="68">
        <f t="shared" si="1"/>
        <v>328944</v>
      </c>
      <c r="O30" s="66">
        <f t="shared" si="2"/>
        <v>588240</v>
      </c>
      <c r="P30" s="79">
        <f t="shared" si="3"/>
        <v>0.44079967360261119</v>
      </c>
    </row>
    <row r="31" spans="2:16" x14ac:dyDescent="0.2">
      <c r="B31" s="67" t="s">
        <v>19</v>
      </c>
      <c r="C31" s="66">
        <v>211127</v>
      </c>
      <c r="D31" s="66">
        <v>289033</v>
      </c>
      <c r="E31" s="66">
        <v>500160</v>
      </c>
      <c r="F31" s="15"/>
      <c r="G31" s="67" t="s">
        <v>19</v>
      </c>
      <c r="H31" s="74">
        <v>189437</v>
      </c>
      <c r="I31" s="74">
        <v>273283</v>
      </c>
      <c r="J31" s="74">
        <v>462720</v>
      </c>
      <c r="K31" s="72"/>
      <c r="L31" s="67" t="s">
        <v>19</v>
      </c>
      <c r="M31" s="66">
        <f t="shared" si="0"/>
        <v>200282</v>
      </c>
      <c r="N31" s="68">
        <f t="shared" si="1"/>
        <v>281158</v>
      </c>
      <c r="O31" s="66">
        <f t="shared" si="2"/>
        <v>481440</v>
      </c>
      <c r="P31" s="79">
        <f t="shared" si="3"/>
        <v>0.41600614822200066</v>
      </c>
    </row>
    <row r="32" spans="2:16" x14ac:dyDescent="0.2">
      <c r="B32" s="67" t="s">
        <v>20</v>
      </c>
      <c r="C32" s="66">
        <v>229031</v>
      </c>
      <c r="D32" s="66">
        <v>287929</v>
      </c>
      <c r="E32" s="66">
        <v>516960</v>
      </c>
      <c r="F32" s="15"/>
      <c r="G32" s="67" t="s">
        <v>20</v>
      </c>
      <c r="H32" s="74">
        <v>177134</v>
      </c>
      <c r="I32" s="74">
        <v>205906</v>
      </c>
      <c r="J32" s="74">
        <v>383040</v>
      </c>
      <c r="K32" s="72"/>
      <c r="L32" s="67" t="s">
        <v>20</v>
      </c>
      <c r="M32" s="66">
        <f t="shared" si="0"/>
        <v>203082.5</v>
      </c>
      <c r="N32" s="68">
        <f t="shared" si="1"/>
        <v>246917.5</v>
      </c>
      <c r="O32" s="66">
        <f>M32+N32</f>
        <v>450000</v>
      </c>
      <c r="P32" s="79">
        <f t="shared" si="3"/>
        <v>0.45129444444444444</v>
      </c>
    </row>
    <row r="33" spans="12:16" x14ac:dyDescent="0.2">
      <c r="L33" s="75" t="s">
        <v>1</v>
      </c>
      <c r="M33" s="76">
        <f>SUM(M21:M32)</f>
        <v>2529779.5</v>
      </c>
      <c r="N33" s="77">
        <f>SUM(N21:N32)</f>
        <v>3900540.5</v>
      </c>
      <c r="O33" s="78">
        <f>M33+N33</f>
        <v>6430320</v>
      </c>
      <c r="P33" s="80">
        <f t="shared" si="3"/>
        <v>0.39341424688040411</v>
      </c>
    </row>
    <row r="56" spans="1:16" s="141" customFormat="1" ht="13.5" thickBot="1" x14ac:dyDescent="0.25">
      <c r="A56" s="141" t="s">
        <v>81</v>
      </c>
      <c r="B56" s="141" t="str">
        <f>[2]FY11!D1</f>
        <v>July</v>
      </c>
      <c r="C56" s="141" t="str">
        <f>[2]FY11!E1</f>
        <v>August</v>
      </c>
      <c r="D56" s="141" t="str">
        <f>[2]FY11!F1</f>
        <v>September</v>
      </c>
      <c r="E56" s="141" t="str">
        <f>[2]FY11!G1</f>
        <v>October</v>
      </c>
      <c r="F56" s="141" t="str">
        <f>[2]FY11!H1</f>
        <v>November</v>
      </c>
      <c r="G56" s="141" t="str">
        <f>[2]FY11!I1</f>
        <v>December</v>
      </c>
      <c r="H56" s="141" t="str">
        <f>[2]FY11!J1</f>
        <v>January</v>
      </c>
      <c r="I56" s="141" t="str">
        <f>[2]FY11!K1</f>
        <v>February</v>
      </c>
      <c r="J56" s="141" t="str">
        <f>[2]FY11!L1</f>
        <v>March</v>
      </c>
      <c r="K56" s="141" t="str">
        <f>[2]FY11!M1</f>
        <v>April</v>
      </c>
      <c r="L56" s="141" t="str">
        <f>[2]FY11!N1</f>
        <v>May</v>
      </c>
      <c r="M56" s="141" t="str">
        <f>[2]FY11!O1</f>
        <v>June</v>
      </c>
      <c r="N56" s="141" t="str">
        <f>[2]FY11!P1</f>
        <v>FY Total</v>
      </c>
      <c r="O56" s="141" t="str">
        <f>[2]FY11!Q1</f>
        <v>1st Qrt.</v>
      </c>
      <c r="P56" s="141" t="str">
        <f>[2]FY11!R1</f>
        <v>2nd Qtr.</v>
      </c>
    </row>
    <row r="57" spans="1:16" ht="13.5" thickTop="1" x14ac:dyDescent="0.2">
      <c r="A57" t="str">
        <f>[2]FY11!C4</f>
        <v>On-Peak</v>
      </c>
      <c r="B57">
        <f>[2]FY11!D4</f>
        <v>134588</v>
      </c>
      <c r="C57">
        <f>[2]FY11!E4</f>
        <v>136886</v>
      </c>
      <c r="D57">
        <f>[2]FY11!F4</f>
        <v>164567</v>
      </c>
      <c r="E57">
        <f>[2]FY11!G4</f>
        <v>173194</v>
      </c>
      <c r="F57">
        <f>[2]FY11!H4</f>
        <v>160335</v>
      </c>
      <c r="G57">
        <f>[2]FY11!I4</f>
        <v>120576</v>
      </c>
      <c r="H57">
        <f>[2]FY11!J4</f>
        <v>123815</v>
      </c>
      <c r="I57">
        <f>[2]FY11!K4</f>
        <v>156731</v>
      </c>
      <c r="J57">
        <f>[2]FY11!L4</f>
        <v>138446</v>
      </c>
      <c r="K57">
        <f>[2]FY11!M4</f>
        <v>168902</v>
      </c>
      <c r="L57">
        <f>[2]FY11!N4</f>
        <v>140771</v>
      </c>
      <c r="M57">
        <f>[2]FY11!O4</f>
        <v>124936</v>
      </c>
      <c r="N57">
        <f>[2]FY11!P4</f>
        <v>1743747</v>
      </c>
      <c r="O57">
        <f>[2]FY11!Q4</f>
        <v>436041</v>
      </c>
      <c r="P57">
        <f>[2]FY11!R4</f>
        <v>454105</v>
      </c>
    </row>
    <row r="58" spans="1:16" x14ac:dyDescent="0.2">
      <c r="A58" t="str">
        <f>[2]FY11!C5</f>
        <v>Off-Peak</v>
      </c>
      <c r="B58">
        <f>[2]FY11!D5</f>
        <v>256612</v>
      </c>
      <c r="C58">
        <f>[2]FY11!E5</f>
        <v>242314</v>
      </c>
      <c r="D58">
        <f>[2]FY11!F5</f>
        <v>281353</v>
      </c>
      <c r="E58">
        <f>[2]FY11!G5</f>
        <v>169046</v>
      </c>
      <c r="F58">
        <f>[2]FY11!H5</f>
        <v>184785</v>
      </c>
      <c r="G58">
        <f>[2]FY11!I5</f>
        <v>142464</v>
      </c>
      <c r="H58">
        <f>[2]FY11!J5</f>
        <v>142105</v>
      </c>
      <c r="I58">
        <f>[2]FY11!K5</f>
        <v>179269</v>
      </c>
      <c r="J58">
        <f>[2]FY11!L5</f>
        <v>143794</v>
      </c>
      <c r="K58">
        <f>[2]FY11!M5</f>
        <v>157018</v>
      </c>
      <c r="L58">
        <f>[2]FY11!N5</f>
        <v>177949</v>
      </c>
      <c r="M58">
        <f>[2]FY11!O5</f>
        <v>212984</v>
      </c>
      <c r="N58">
        <f>[2]FY11!P5</f>
        <v>2289693</v>
      </c>
      <c r="O58">
        <f>[2]FY11!Q5</f>
        <v>780279</v>
      </c>
      <c r="P58">
        <f>[2]FY11!R5</f>
        <v>496295</v>
      </c>
    </row>
    <row r="59" spans="1:16" x14ac:dyDescent="0.2">
      <c r="A59" t="str">
        <f>[2]FY11!C6</f>
        <v>Total Cons. (kwh)</v>
      </c>
      <c r="B59">
        <f>[2]FY11!D6</f>
        <v>391200</v>
      </c>
      <c r="C59">
        <f>[2]FY11!E6</f>
        <v>379200</v>
      </c>
      <c r="D59">
        <f>[2]FY11!F6</f>
        <v>445920</v>
      </c>
      <c r="E59">
        <f>[2]FY11!G6</f>
        <v>342240</v>
      </c>
      <c r="F59">
        <f>[2]FY11!H6</f>
        <v>345120</v>
      </c>
      <c r="G59">
        <f>[2]FY11!I6</f>
        <v>263040</v>
      </c>
      <c r="H59">
        <f>[2]FY11!J6</f>
        <v>265920</v>
      </c>
      <c r="I59">
        <f>[2]FY11!K6</f>
        <v>336000</v>
      </c>
      <c r="J59">
        <f>[2]FY11!L6</f>
        <v>282240</v>
      </c>
      <c r="K59">
        <f>[2]FY11!M6</f>
        <v>325920</v>
      </c>
      <c r="L59">
        <f>[2]FY11!N6</f>
        <v>318720</v>
      </c>
      <c r="M59">
        <f>[2]FY11!O6</f>
        <v>337920</v>
      </c>
      <c r="N59">
        <f>[2]FY11!P6</f>
        <v>4033440</v>
      </c>
      <c r="O59">
        <f>[2]FY11!Q6</f>
        <v>1216320</v>
      </c>
      <c r="P59">
        <f>[2]FY11!R6</f>
        <v>950400</v>
      </c>
    </row>
    <row r="60" spans="1:16" x14ac:dyDescent="0.2">
      <c r="A60" t="str">
        <f>[2]FY11!C7</f>
        <v>Demand (kw)</v>
      </c>
      <c r="B60">
        <f>[2]FY11!D7</f>
        <v>958.1</v>
      </c>
      <c r="C60">
        <f>[2]FY11!E7</f>
        <v>1144.3</v>
      </c>
      <c r="D60">
        <f>[2]FY11!F7</f>
        <v>1132</v>
      </c>
      <c r="E60">
        <f>[2]FY11!G7</f>
        <v>1038.7</v>
      </c>
      <c r="F60">
        <f>[2]FY11!H7</f>
        <v>750</v>
      </c>
      <c r="G60">
        <f>[2]FY11!I7</f>
        <v>725</v>
      </c>
      <c r="H60">
        <f>[2]FY11!J7</f>
        <v>659</v>
      </c>
      <c r="I60">
        <f>[2]FY11!K7</f>
        <v>681</v>
      </c>
      <c r="J60">
        <f>[2]FY11!L7</f>
        <v>679</v>
      </c>
      <c r="K60">
        <f>[2]FY11!M7</f>
        <v>1270</v>
      </c>
      <c r="L60">
        <f>[2]FY11!N7</f>
        <v>898</v>
      </c>
      <c r="M60">
        <f>[2]FY11!O7</f>
        <v>788</v>
      </c>
      <c r="N60">
        <f>[2]FY11!P7</f>
        <v>10723.1</v>
      </c>
      <c r="O60">
        <f>[2]FY11!Q7</f>
        <v>3234.4</v>
      </c>
      <c r="P60">
        <f>[2]FY11!R7</f>
        <v>2513.6999999999998</v>
      </c>
    </row>
    <row r="61" spans="1:16" x14ac:dyDescent="0.2">
      <c r="A61" t="s">
        <v>86</v>
      </c>
      <c r="B61" s="117">
        <f>MIN(B57:M57)</f>
        <v>120576</v>
      </c>
    </row>
    <row r="62" spans="1:16" x14ac:dyDescent="0.2">
      <c r="A62" t="s">
        <v>87</v>
      </c>
      <c r="B62" s="117">
        <f>MIN(B58:M58)</f>
        <v>142105</v>
      </c>
    </row>
    <row r="86" spans="1:14" ht="13.5" thickBot="1" x14ac:dyDescent="0.25">
      <c r="A86" s="141" t="s">
        <v>82</v>
      </c>
      <c r="B86" s="141" t="str">
        <f t="shared" ref="B86:N86" si="4">B56</f>
        <v>July</v>
      </c>
      <c r="C86" s="141" t="str">
        <f t="shared" si="4"/>
        <v>August</v>
      </c>
      <c r="D86" s="141" t="str">
        <f t="shared" si="4"/>
        <v>September</v>
      </c>
      <c r="E86" s="141" t="str">
        <f t="shared" si="4"/>
        <v>October</v>
      </c>
      <c r="F86" s="141" t="str">
        <f t="shared" si="4"/>
        <v>November</v>
      </c>
      <c r="G86" s="141" t="str">
        <f t="shared" si="4"/>
        <v>December</v>
      </c>
      <c r="H86" s="141" t="str">
        <f t="shared" si="4"/>
        <v>January</v>
      </c>
      <c r="I86" s="141" t="str">
        <f t="shared" si="4"/>
        <v>February</v>
      </c>
      <c r="J86" s="141" t="str">
        <f t="shared" si="4"/>
        <v>March</v>
      </c>
      <c r="K86" s="141" t="str">
        <f t="shared" si="4"/>
        <v>April</v>
      </c>
      <c r="L86" s="141" t="str">
        <f t="shared" si="4"/>
        <v>May</v>
      </c>
      <c r="M86" s="141" t="str">
        <f t="shared" si="4"/>
        <v>June</v>
      </c>
      <c r="N86" s="141" t="str">
        <f t="shared" si="4"/>
        <v>FY Total</v>
      </c>
    </row>
    <row r="87" spans="1:14" ht="13.5" thickTop="1" x14ac:dyDescent="0.2">
      <c r="A87" t="str">
        <f>A57</f>
        <v>On-Peak</v>
      </c>
      <c r="B87" s="30">
        <f>[4]FY12!D$4</f>
        <v>155883</v>
      </c>
      <c r="C87" s="30">
        <f>[4]FY12!E$4</f>
        <v>164971</v>
      </c>
      <c r="D87" s="30">
        <f>[4]FY12!F$4</f>
        <v>185109</v>
      </c>
      <c r="E87" s="30">
        <f>[4]FY12!G$4</f>
        <v>209509</v>
      </c>
      <c r="F87" s="30">
        <f>[4]FY12!H$4</f>
        <v>155859</v>
      </c>
      <c r="G87" s="30">
        <f>[4]FY12!I$4</f>
        <v>123747</v>
      </c>
      <c r="H87" s="30">
        <f>[4]FY12!J$4</f>
        <v>119181</v>
      </c>
      <c r="I87" s="30">
        <f>[4]FY12!K$4</f>
        <v>146106</v>
      </c>
      <c r="J87" s="30">
        <f>[4]FY12!L$4</f>
        <v>137557</v>
      </c>
      <c r="K87" s="30">
        <f>[4]FY12!M$4</f>
        <v>165983</v>
      </c>
      <c r="L87" s="30">
        <f>[4]FY12!N$4</f>
        <v>149679</v>
      </c>
      <c r="M87" s="30">
        <f>[4]FY12!O$4</f>
        <v>131010</v>
      </c>
      <c r="N87" s="30">
        <f>SUM(B87:M87)</f>
        <v>1844594</v>
      </c>
    </row>
    <row r="88" spans="1:14" x14ac:dyDescent="0.2">
      <c r="A88" t="str">
        <f>A58</f>
        <v>Off-Peak</v>
      </c>
      <c r="B88" s="30">
        <f>[4]FY12!D$5</f>
        <v>270837</v>
      </c>
      <c r="C88" s="30">
        <f>[4]FY12!E$5</f>
        <v>350549</v>
      </c>
      <c r="D88" s="30">
        <f>[4]FY12!F$5</f>
        <v>332811</v>
      </c>
      <c r="E88" s="30">
        <f>[4]FY12!G$5</f>
        <v>216731</v>
      </c>
      <c r="F88" s="30">
        <f>[4]FY12!H$5</f>
        <v>177261</v>
      </c>
      <c r="G88" s="30">
        <f>[4]FY12!I$5</f>
        <v>140733</v>
      </c>
      <c r="H88" s="30">
        <f>[4]FY12!J$5</f>
        <v>147699</v>
      </c>
      <c r="I88" s="30">
        <f>[4]FY12!K$5</f>
        <v>153894</v>
      </c>
      <c r="J88" s="30">
        <f>[4]FY12!L$5</f>
        <v>141323</v>
      </c>
      <c r="K88" s="30">
        <f>[4]FY12!M$5</f>
        <v>181537</v>
      </c>
      <c r="L88" s="30">
        <f>[4]FY12!N$5</f>
        <v>170481</v>
      </c>
      <c r="M88" s="30">
        <f>[4]FY12!O$5</f>
        <v>255870</v>
      </c>
      <c r="N88" s="30">
        <f>SUM(B88:M88)</f>
        <v>2539726</v>
      </c>
    </row>
    <row r="89" spans="1:14" x14ac:dyDescent="0.2">
      <c r="A89" t="str">
        <f>A59</f>
        <v>Total Cons. (kwh)</v>
      </c>
      <c r="B89" s="30">
        <f>[4]FY12!D$6</f>
        <v>426720</v>
      </c>
      <c r="C89" s="30">
        <f>[4]FY12!E$6</f>
        <v>515520</v>
      </c>
      <c r="D89" s="30">
        <f>[4]FY12!F$6</f>
        <v>517920</v>
      </c>
      <c r="E89" s="30">
        <f>[4]FY12!G$6</f>
        <v>426240</v>
      </c>
      <c r="F89" s="30">
        <f>[4]FY12!H$6</f>
        <v>333120</v>
      </c>
      <c r="G89" s="30">
        <f>[4]FY12!I$6</f>
        <v>264480</v>
      </c>
      <c r="H89" s="30">
        <f>[4]FY12!J$6</f>
        <v>266880</v>
      </c>
      <c r="I89" s="30">
        <f>[4]FY12!K$6</f>
        <v>300000</v>
      </c>
      <c r="J89" s="30">
        <f>[4]FY12!L$6</f>
        <v>278880</v>
      </c>
      <c r="K89" s="30">
        <f>[4]FY12!M$6</f>
        <v>347520</v>
      </c>
      <c r="L89" s="30">
        <f>[4]FY12!N$6</f>
        <v>320160</v>
      </c>
      <c r="M89" s="30">
        <f>[4]FY12!O$6</f>
        <v>386880</v>
      </c>
      <c r="N89" s="30">
        <f>[2]FY12!P6</f>
        <v>4384320</v>
      </c>
    </row>
    <row r="90" spans="1:14" x14ac:dyDescent="0.2">
      <c r="A90" t="str">
        <f>A60</f>
        <v>Demand (kw)</v>
      </c>
      <c r="B90" s="30">
        <f>[4]FY12!D$7</f>
        <v>1164.5</v>
      </c>
      <c r="C90" s="30">
        <f>[4]FY12!E$7</f>
        <v>1288.3</v>
      </c>
      <c r="D90" s="30">
        <f>[4]FY12!F$7</f>
        <v>1465.9</v>
      </c>
      <c r="E90" s="30">
        <f>[4]FY12!G$7</f>
        <v>1385</v>
      </c>
      <c r="F90" s="30">
        <f>[4]FY12!H$7</f>
        <v>866.9</v>
      </c>
      <c r="G90" s="30">
        <f>[4]FY12!I$7</f>
        <v>643.20000000000005</v>
      </c>
      <c r="H90" s="30">
        <f>[4]FY12!J$7</f>
        <v>736.2</v>
      </c>
      <c r="I90" s="30">
        <f>[4]FY12!K$7</f>
        <v>716.2</v>
      </c>
      <c r="J90" s="30">
        <f>[4]FY12!L$7</f>
        <v>684.5</v>
      </c>
      <c r="K90" s="30">
        <f>[4]FY12!M$7</f>
        <v>980.2</v>
      </c>
      <c r="L90" s="30">
        <f>[4]FY12!N$7</f>
        <v>929.3</v>
      </c>
      <c r="M90" s="30">
        <f>[4]FY12!O$7</f>
        <v>954.2</v>
      </c>
      <c r="N90" s="30">
        <f>AVERAGE(B90:D90)</f>
        <v>1306.2333333333333</v>
      </c>
    </row>
    <row r="91" spans="1:14" x14ac:dyDescent="0.2">
      <c r="A91" t="s">
        <v>86</v>
      </c>
      <c r="B91" s="117">
        <f>MIN(B87:M87)</f>
        <v>119181</v>
      </c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</row>
    <row r="92" spans="1:14" x14ac:dyDescent="0.2">
      <c r="A92" t="s">
        <v>87</v>
      </c>
      <c r="B92" s="117">
        <f>MIN(B88:D88)</f>
        <v>270837</v>
      </c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</row>
    <row r="117" spans="1:14" ht="13.5" thickBot="1" x14ac:dyDescent="0.25">
      <c r="A117" s="141" t="s">
        <v>90</v>
      </c>
      <c r="B117" s="141" t="s">
        <v>15</v>
      </c>
      <c r="C117" s="141" t="s">
        <v>91</v>
      </c>
      <c r="D117" s="141" t="s">
        <v>17</v>
      </c>
      <c r="E117" s="141" t="s">
        <v>18</v>
      </c>
      <c r="F117" s="141" t="s">
        <v>19</v>
      </c>
      <c r="G117" s="141" t="s">
        <v>20</v>
      </c>
      <c r="H117" s="141" t="s">
        <v>21</v>
      </c>
      <c r="I117" s="141" t="s">
        <v>22</v>
      </c>
      <c r="J117" s="141" t="s">
        <v>23</v>
      </c>
      <c r="K117" s="141" t="s">
        <v>24</v>
      </c>
      <c r="L117" s="141" t="s">
        <v>25</v>
      </c>
      <c r="M117" s="141" t="s">
        <v>26</v>
      </c>
      <c r="N117" s="141" t="s">
        <v>92</v>
      </c>
    </row>
    <row r="118" spans="1:14" ht="13.5" thickTop="1" x14ac:dyDescent="0.2">
      <c r="A118" t="s">
        <v>2</v>
      </c>
      <c r="B118" s="30">
        <f>[4]FY13!D$4</f>
        <v>149065</v>
      </c>
      <c r="C118" s="30">
        <f>[4]FY13!E$4</f>
        <v>135189</v>
      </c>
      <c r="D118" s="30">
        <f>[4]FY13!F$4</f>
        <v>143153</v>
      </c>
      <c r="E118" s="30">
        <f>[4]FY13!G$4</f>
        <v>155214</v>
      </c>
      <c r="F118" s="30">
        <f>[4]FY13!H$4</f>
        <v>125200</v>
      </c>
      <c r="G118" s="30">
        <f>[4]FY13!I$4</f>
        <v>104215</v>
      </c>
      <c r="H118" s="30">
        <f>[4]FY13!J$4</f>
        <v>110166</v>
      </c>
      <c r="I118" s="30">
        <f>[4]FY13!K$4</f>
        <v>142422</v>
      </c>
      <c r="J118" s="30">
        <f>[4]FY13!L$4</f>
        <v>126614</v>
      </c>
      <c r="K118" s="30">
        <f>[4]FY13!M$4</f>
        <v>151996</v>
      </c>
      <c r="L118" s="30">
        <f>[4]FY13!N$4</f>
        <v>146416</v>
      </c>
      <c r="M118" s="30">
        <f>[4]FY13!O$4</f>
        <v>126323</v>
      </c>
      <c r="N118" s="30">
        <f>SUM(B118:M118)</f>
        <v>1615973</v>
      </c>
    </row>
    <row r="119" spans="1:14" x14ac:dyDescent="0.2">
      <c r="A119" t="str">
        <f>A88</f>
        <v>Off-Peak</v>
      </c>
      <c r="B119" s="30">
        <f>[4]FY13!D$5</f>
        <v>322775</v>
      </c>
      <c r="C119" s="30">
        <f>[4]FY13!E$5</f>
        <v>263691</v>
      </c>
      <c r="D119" s="30">
        <f>[4]FY13!F$5</f>
        <v>222127</v>
      </c>
      <c r="E119" s="30">
        <f>[4]FY13!G$5</f>
        <v>189906</v>
      </c>
      <c r="F119" s="30">
        <f>[4]FY13!H$5</f>
        <v>153680</v>
      </c>
      <c r="G119" s="30">
        <f>[4]FY13!I$5</f>
        <v>153065</v>
      </c>
      <c r="H119" s="30">
        <f>[4]FY13!J$5</f>
        <v>137994</v>
      </c>
      <c r="I119" s="30">
        <f>[4]FY13!K$5</f>
        <v>167658</v>
      </c>
      <c r="J119" s="30">
        <f>[4]FY13!L$5</f>
        <v>141706</v>
      </c>
      <c r="K119" s="30">
        <f>[4]FY13!M$5</f>
        <v>185444</v>
      </c>
      <c r="L119" s="30">
        <f>[4]FY13!N$5</f>
        <v>170384</v>
      </c>
      <c r="M119" s="30">
        <f>[4]FY13!O$5</f>
        <v>278317</v>
      </c>
      <c r="N119" s="30">
        <f>SUM(B119:M119)</f>
        <v>2386747</v>
      </c>
    </row>
    <row r="120" spans="1:14" x14ac:dyDescent="0.2">
      <c r="A120" t="str">
        <f>A89</f>
        <v>Total Cons. (kwh)</v>
      </c>
      <c r="B120" s="30">
        <f>[4]FY13!D$6</f>
        <v>471840</v>
      </c>
      <c r="C120" s="30">
        <f>[4]FY13!E$6</f>
        <v>398880</v>
      </c>
      <c r="D120" s="30">
        <f>[4]FY13!F$6</f>
        <v>365280</v>
      </c>
      <c r="E120" s="30">
        <f>[4]FY13!G$6</f>
        <v>345120</v>
      </c>
      <c r="F120" s="30">
        <f>[4]FY13!H$6</f>
        <v>278880</v>
      </c>
      <c r="G120" s="30">
        <f>[4]FY13!I$6</f>
        <v>257280</v>
      </c>
      <c r="H120" s="30">
        <f>[4]FY13!J$6</f>
        <v>248160</v>
      </c>
      <c r="I120" s="30">
        <f>[4]FY13!K$6</f>
        <v>310080</v>
      </c>
      <c r="J120" s="30">
        <f>[4]FY13!L$6</f>
        <v>309689</v>
      </c>
      <c r="K120" s="30">
        <f>[4]FY13!M$6</f>
        <v>337440</v>
      </c>
      <c r="L120" s="30">
        <f>[4]FY13!N$6</f>
        <v>316800</v>
      </c>
      <c r="M120" s="30">
        <f>[4]FY13!O$6</f>
        <v>404640</v>
      </c>
      <c r="N120" s="30">
        <f>[2]FY12!P37</f>
        <v>0</v>
      </c>
    </row>
    <row r="121" spans="1:14" x14ac:dyDescent="0.2">
      <c r="A121" t="str">
        <f>A90</f>
        <v>Demand (kw)</v>
      </c>
      <c r="B121" s="30">
        <f>[4]FY13!D$7</f>
        <v>1028.2</v>
      </c>
      <c r="C121" s="30">
        <f>[4]FY13!E$7</f>
        <v>891.8</v>
      </c>
      <c r="D121" s="30">
        <f>[4]FY13!F$7</f>
        <v>1013.8</v>
      </c>
      <c r="E121" s="30">
        <f>[4]FY13!G$7</f>
        <v>931.2</v>
      </c>
      <c r="F121" s="30">
        <f>[4]FY13!H$7</f>
        <v>790.1</v>
      </c>
      <c r="G121" s="30">
        <f>[4]FY13!I$7</f>
        <v>664.3</v>
      </c>
      <c r="H121" s="30">
        <f>[4]FY13!J$7</f>
        <v>705.7</v>
      </c>
      <c r="I121" s="30">
        <f>[4]FY13!K$7</f>
        <v>736</v>
      </c>
      <c r="J121" s="30">
        <f>[4]FY13!L$7</f>
        <v>674.8</v>
      </c>
      <c r="K121" s="30">
        <f>[4]FY13!M$7</f>
        <v>953.3</v>
      </c>
      <c r="L121" s="30">
        <f>[4]FY13!N$7</f>
        <v>965.8</v>
      </c>
      <c r="M121" s="30">
        <f>[4]FY13!O$7</f>
        <v>1064.5999999999999</v>
      </c>
      <c r="N121" s="30">
        <f>AVERAGE(B121:D121)</f>
        <v>977.93333333333339</v>
      </c>
    </row>
    <row r="122" spans="1:14" x14ac:dyDescent="0.2">
      <c r="A122" t="s">
        <v>86</v>
      </c>
      <c r="B122" s="117">
        <f>MIN(B119:D119)</f>
        <v>222127</v>
      </c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</row>
    <row r="123" spans="1:14" x14ac:dyDescent="0.2">
      <c r="A123" t="s">
        <v>87</v>
      </c>
      <c r="B123" s="117">
        <f>MIN(B120:D120)</f>
        <v>365280</v>
      </c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</row>
  </sheetData>
  <mergeCells count="2">
    <mergeCell ref="L19:P19"/>
    <mergeCell ref="G19:J19"/>
  </mergeCells>
  <phoneticPr fontId="2" type="noConversion"/>
  <pageMargins left="0.19" right="0.5" top="1" bottom="1" header="0.5" footer="0.5"/>
  <pageSetup scale="87" orientation="landscape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95"/>
  <sheetViews>
    <sheetView zoomScaleNormal="100" workbookViewId="0">
      <selection activeCell="P22" sqref="P22"/>
    </sheetView>
  </sheetViews>
  <sheetFormatPr defaultRowHeight="12.75" x14ac:dyDescent="0.2"/>
  <cols>
    <col min="1" max="1" width="9.140625" style="144"/>
    <col min="2" max="2" width="35.28515625" style="144" bestFit="1" customWidth="1"/>
    <col min="3" max="3" width="12" style="144" bestFit="1" customWidth="1"/>
    <col min="4" max="4" width="12.28515625" style="144" bestFit="1" customWidth="1"/>
    <col min="5" max="5" width="12.140625" style="144" bestFit="1" customWidth="1"/>
    <col min="6" max="8" width="12.28515625" style="144" bestFit="1" customWidth="1"/>
    <col min="9" max="9" width="12.85546875" style="144" bestFit="1" customWidth="1"/>
    <col min="10" max="10" width="12.28515625" style="144" bestFit="1" customWidth="1"/>
    <col min="11" max="11" width="12.140625" style="144" bestFit="1" customWidth="1"/>
    <col min="12" max="16" width="12.28515625" style="144" bestFit="1" customWidth="1"/>
    <col min="17" max="16384" width="9.140625" style="144"/>
  </cols>
  <sheetData>
    <row r="1" spans="2:16" x14ac:dyDescent="0.2">
      <c r="B1" s="144" t="s">
        <v>31</v>
      </c>
    </row>
    <row r="2" spans="2:16" ht="13.5" thickBot="1" x14ac:dyDescent="0.25">
      <c r="B2" s="145" t="s">
        <v>0</v>
      </c>
      <c r="C2" s="146">
        <v>38169</v>
      </c>
      <c r="D2" s="146">
        <v>38200</v>
      </c>
      <c r="E2" s="146">
        <v>38231</v>
      </c>
      <c r="F2" s="146">
        <v>38261</v>
      </c>
      <c r="G2" s="146">
        <v>38292</v>
      </c>
      <c r="H2" s="146">
        <v>38322</v>
      </c>
      <c r="I2" s="146">
        <v>38353</v>
      </c>
      <c r="J2" s="146">
        <v>38384</v>
      </c>
      <c r="K2" s="146">
        <v>38412</v>
      </c>
      <c r="L2" s="146">
        <v>38443</v>
      </c>
      <c r="M2" s="146">
        <v>38473</v>
      </c>
      <c r="N2" s="146">
        <v>38504</v>
      </c>
      <c r="O2" s="145" t="s">
        <v>1</v>
      </c>
      <c r="P2" s="145" t="s">
        <v>1</v>
      </c>
    </row>
    <row r="3" spans="2:16" ht="13.5" thickTop="1" x14ac:dyDescent="0.2">
      <c r="B3" s="147" t="s">
        <v>2</v>
      </c>
      <c r="C3" s="148">
        <v>212421</v>
      </c>
      <c r="D3" s="148">
        <v>216326</v>
      </c>
      <c r="E3" s="148">
        <v>231813</v>
      </c>
      <c r="F3" s="148">
        <v>262315</v>
      </c>
      <c r="G3" s="148">
        <v>201014</v>
      </c>
      <c r="H3" s="148">
        <v>229220</v>
      </c>
      <c r="I3" s="148">
        <v>201744</v>
      </c>
      <c r="J3" s="148">
        <v>247000</v>
      </c>
      <c r="K3" s="148">
        <v>223927</v>
      </c>
      <c r="L3" s="148">
        <v>226497</v>
      </c>
      <c r="M3" s="148">
        <v>232910</v>
      </c>
      <c r="N3" s="148">
        <v>193985</v>
      </c>
      <c r="O3" s="149">
        <f>SUM(C3:N3)</f>
        <v>2679172</v>
      </c>
    </row>
    <row r="4" spans="2:16" x14ac:dyDescent="0.2">
      <c r="B4" s="147" t="s">
        <v>3</v>
      </c>
      <c r="C4" s="148">
        <v>470619</v>
      </c>
      <c r="D4" s="148">
        <v>447034</v>
      </c>
      <c r="E4" s="148">
        <v>446427</v>
      </c>
      <c r="F4" s="148">
        <v>356645</v>
      </c>
      <c r="G4" s="148">
        <v>304186</v>
      </c>
      <c r="H4" s="148">
        <v>295180</v>
      </c>
      <c r="I4" s="148">
        <v>282336</v>
      </c>
      <c r="J4" s="148">
        <v>306200</v>
      </c>
      <c r="K4" s="148">
        <v>281273</v>
      </c>
      <c r="L4" s="148">
        <v>313743</v>
      </c>
      <c r="M4" s="148">
        <v>264370</v>
      </c>
      <c r="N4" s="148">
        <v>387295</v>
      </c>
      <c r="O4" s="149">
        <f>SUM(C4:N4)</f>
        <v>4155308</v>
      </c>
    </row>
    <row r="5" spans="2:16" x14ac:dyDescent="0.2">
      <c r="B5" s="150" t="s">
        <v>4</v>
      </c>
      <c r="C5" s="151">
        <v>683040</v>
      </c>
      <c r="D5" s="151">
        <v>663360</v>
      </c>
      <c r="E5" s="151">
        <v>678240</v>
      </c>
      <c r="F5" s="151">
        <v>618960</v>
      </c>
      <c r="G5" s="151">
        <v>505200</v>
      </c>
      <c r="H5" s="151">
        <v>524400</v>
      </c>
      <c r="I5" s="151">
        <v>484080</v>
      </c>
      <c r="J5" s="151">
        <v>553200</v>
      </c>
      <c r="K5" s="151">
        <v>505200</v>
      </c>
      <c r="L5" s="151">
        <v>540240</v>
      </c>
      <c r="M5" s="151">
        <v>497280</v>
      </c>
      <c r="N5" s="151">
        <v>581280</v>
      </c>
      <c r="O5" s="151">
        <f>SUM(C5:N5)</f>
        <v>6834480</v>
      </c>
    </row>
    <row r="6" spans="2:16" x14ac:dyDescent="0.2">
      <c r="B6" s="150" t="s">
        <v>5</v>
      </c>
      <c r="C6" s="148">
        <v>1655.5</v>
      </c>
      <c r="D6" s="148">
        <v>1494.7</v>
      </c>
      <c r="E6" s="148">
        <v>1587.8</v>
      </c>
      <c r="F6" s="148">
        <v>1714.1</v>
      </c>
      <c r="G6" s="148">
        <v>1028.2</v>
      </c>
      <c r="H6" s="148">
        <v>1045.4000000000001</v>
      </c>
      <c r="I6" s="148">
        <v>1035.8</v>
      </c>
      <c r="J6" s="148">
        <v>1030.0999999999999</v>
      </c>
      <c r="K6" s="148">
        <v>1049.3</v>
      </c>
      <c r="L6" s="148">
        <v>1149.0999999999999</v>
      </c>
      <c r="M6" s="148">
        <v>1464.5</v>
      </c>
      <c r="N6" s="148">
        <v>1550</v>
      </c>
      <c r="O6" s="149">
        <f>SUM(C6:N6)</f>
        <v>15804.5</v>
      </c>
    </row>
    <row r="7" spans="2:16" x14ac:dyDescent="0.2">
      <c r="B7" s="147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</row>
    <row r="8" spans="2:16" ht="13.5" thickBot="1" x14ac:dyDescent="0.25">
      <c r="B8" s="145" t="s">
        <v>13</v>
      </c>
      <c r="C8" s="146">
        <v>38534</v>
      </c>
      <c r="D8" s="146">
        <v>38565</v>
      </c>
      <c r="E8" s="146">
        <v>38596</v>
      </c>
      <c r="F8" s="146">
        <v>38626</v>
      </c>
      <c r="G8" s="146">
        <v>38657</v>
      </c>
      <c r="H8" s="146">
        <v>38687</v>
      </c>
      <c r="I8" s="146">
        <v>38718</v>
      </c>
      <c r="J8" s="146">
        <v>38749</v>
      </c>
      <c r="K8" s="146">
        <v>38777</v>
      </c>
      <c r="L8" s="146">
        <v>38808</v>
      </c>
      <c r="M8" s="146">
        <v>38838</v>
      </c>
      <c r="N8" s="146">
        <v>38869</v>
      </c>
      <c r="O8" s="145" t="s">
        <v>1</v>
      </c>
    </row>
    <row r="9" spans="2:16" ht="13.5" thickTop="1" x14ac:dyDescent="0.2">
      <c r="B9" s="147" t="s">
        <v>2</v>
      </c>
      <c r="C9" s="148">
        <v>212053</v>
      </c>
      <c r="D9" s="148">
        <v>204813</v>
      </c>
      <c r="E9" s="148">
        <v>231420</v>
      </c>
      <c r="F9" s="148">
        <v>249663</v>
      </c>
      <c r="G9" s="148">
        <v>211127</v>
      </c>
      <c r="H9" s="148">
        <v>229031</v>
      </c>
      <c r="I9" s="148">
        <v>180788</v>
      </c>
      <c r="J9" s="148">
        <v>221296</v>
      </c>
      <c r="K9" s="148">
        <v>215298</v>
      </c>
      <c r="L9" s="148">
        <v>215617</v>
      </c>
      <c r="M9" s="148">
        <v>246776</v>
      </c>
      <c r="N9" s="148">
        <v>205873</v>
      </c>
      <c r="O9" s="149">
        <f>SUM(C9:N9)</f>
        <v>2623755</v>
      </c>
    </row>
    <row r="10" spans="2:16" x14ac:dyDescent="0.2">
      <c r="B10" s="147" t="s">
        <v>3</v>
      </c>
      <c r="C10" s="148">
        <v>483707</v>
      </c>
      <c r="D10" s="148">
        <v>485667</v>
      </c>
      <c r="E10" s="148">
        <v>491940</v>
      </c>
      <c r="F10" s="148">
        <v>347217</v>
      </c>
      <c r="G10" s="148">
        <v>289033</v>
      </c>
      <c r="H10" s="148">
        <v>287929</v>
      </c>
      <c r="I10" s="148">
        <v>234652</v>
      </c>
      <c r="J10" s="148">
        <v>302624</v>
      </c>
      <c r="K10" s="148">
        <v>244542</v>
      </c>
      <c r="L10" s="148">
        <v>261263</v>
      </c>
      <c r="M10" s="148">
        <v>327784</v>
      </c>
      <c r="N10" s="148">
        <v>417407</v>
      </c>
      <c r="O10" s="149">
        <f>SUM(C10:N10)</f>
        <v>4173765</v>
      </c>
    </row>
    <row r="11" spans="2:16" x14ac:dyDescent="0.2">
      <c r="B11" s="150" t="s">
        <v>4</v>
      </c>
      <c r="C11" s="151">
        <v>695760</v>
      </c>
      <c r="D11" s="151">
        <v>690480</v>
      </c>
      <c r="E11" s="151">
        <v>723360</v>
      </c>
      <c r="F11" s="151">
        <v>596880</v>
      </c>
      <c r="G11" s="151">
        <v>500160</v>
      </c>
      <c r="H11" s="151">
        <v>516960</v>
      </c>
      <c r="I11" s="151">
        <v>415440</v>
      </c>
      <c r="J11" s="151">
        <v>523920</v>
      </c>
      <c r="K11" s="151">
        <v>459840</v>
      </c>
      <c r="L11" s="151">
        <v>476880</v>
      </c>
      <c r="M11" s="151">
        <v>574560</v>
      </c>
      <c r="N11" s="151">
        <v>623280</v>
      </c>
      <c r="O11" s="151">
        <f>SUM(C11:N11)</f>
        <v>6797520</v>
      </c>
    </row>
    <row r="12" spans="2:16" x14ac:dyDescent="0.2">
      <c r="B12" s="150" t="s">
        <v>5</v>
      </c>
      <c r="C12" s="148">
        <v>1420.4</v>
      </c>
      <c r="D12" s="148">
        <v>1532.7</v>
      </c>
      <c r="E12" s="148">
        <v>1664.9</v>
      </c>
      <c r="F12" s="148">
        <v>1474.6</v>
      </c>
      <c r="G12" s="148">
        <v>1126.5999999999999</v>
      </c>
      <c r="H12" s="148">
        <v>973.7</v>
      </c>
      <c r="I12" s="148">
        <v>935</v>
      </c>
      <c r="J12" s="148">
        <v>951.4</v>
      </c>
      <c r="K12" s="148">
        <v>1137.9000000000001</v>
      </c>
      <c r="L12" s="148">
        <v>1724.6</v>
      </c>
      <c r="M12" s="148">
        <v>1561.9</v>
      </c>
      <c r="N12" s="148">
        <v>1460.2</v>
      </c>
      <c r="O12" s="149">
        <f>SUM(C12:N12)</f>
        <v>15963.900000000001</v>
      </c>
    </row>
    <row r="13" spans="2:16" x14ac:dyDescent="0.2"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</row>
    <row r="15" spans="2:16" ht="13.5" thickBot="1" x14ac:dyDescent="0.25">
      <c r="B15" s="145" t="s">
        <v>14</v>
      </c>
      <c r="C15" s="146">
        <v>38899</v>
      </c>
      <c r="D15" s="146">
        <v>38930</v>
      </c>
      <c r="E15" s="146">
        <v>38961</v>
      </c>
      <c r="F15" s="146">
        <v>38991</v>
      </c>
      <c r="G15" s="146">
        <v>39022</v>
      </c>
      <c r="H15" s="146">
        <v>39052</v>
      </c>
      <c r="I15" s="146">
        <v>39083</v>
      </c>
      <c r="J15" s="146">
        <v>39114</v>
      </c>
      <c r="K15" s="146">
        <v>39142</v>
      </c>
      <c r="L15" s="146">
        <v>39173</v>
      </c>
      <c r="M15" s="146">
        <v>39203</v>
      </c>
      <c r="N15" s="146">
        <v>39234</v>
      </c>
      <c r="O15" s="145" t="s">
        <v>1</v>
      </c>
    </row>
    <row r="16" spans="2:16" ht="13.5" thickTop="1" x14ac:dyDescent="0.2">
      <c r="B16" s="147" t="s">
        <v>2</v>
      </c>
      <c r="C16" s="148">
        <v>194066</v>
      </c>
      <c r="D16" s="148">
        <v>154813</v>
      </c>
      <c r="E16" s="148">
        <v>125362</v>
      </c>
      <c r="F16" s="148">
        <v>268929</v>
      </c>
      <c r="G16" s="148">
        <v>189437</v>
      </c>
      <c r="H16" s="148">
        <v>177134</v>
      </c>
      <c r="I16" s="148">
        <v>143528</v>
      </c>
      <c r="J16" s="148">
        <v>223884</v>
      </c>
      <c r="K16" s="148">
        <v>162975</v>
      </c>
      <c r="L16" s="148">
        <v>203437</v>
      </c>
      <c r="M16" s="148">
        <v>226153</v>
      </c>
      <c r="N16" s="148">
        <v>203955</v>
      </c>
      <c r="O16" s="149">
        <f>SUM(C16:N16)</f>
        <v>2273673</v>
      </c>
    </row>
    <row r="17" spans="1:15" x14ac:dyDescent="0.2">
      <c r="B17" s="147" t="s">
        <v>3</v>
      </c>
      <c r="C17" s="148">
        <v>393694</v>
      </c>
      <c r="D17" s="148">
        <v>315587</v>
      </c>
      <c r="E17" s="148">
        <v>292958</v>
      </c>
      <c r="F17" s="148">
        <v>310671</v>
      </c>
      <c r="G17" s="148">
        <v>273283</v>
      </c>
      <c r="H17" s="148">
        <v>205906</v>
      </c>
      <c r="I17" s="148">
        <v>177352</v>
      </c>
      <c r="J17" s="148">
        <v>272916</v>
      </c>
      <c r="K17" s="148">
        <v>195085</v>
      </c>
      <c r="L17" s="148">
        <v>219443</v>
      </c>
      <c r="M17" s="148">
        <v>268247</v>
      </c>
      <c r="N17" s="148">
        <v>362925</v>
      </c>
      <c r="O17" s="149">
        <f>SUM(C17:N17)</f>
        <v>3288067</v>
      </c>
    </row>
    <row r="18" spans="1:15" x14ac:dyDescent="0.2">
      <c r="B18" s="150" t="s">
        <v>4</v>
      </c>
      <c r="C18" s="151">
        <v>587760</v>
      </c>
      <c r="D18" s="151">
        <v>470400</v>
      </c>
      <c r="E18" s="151">
        <v>418320</v>
      </c>
      <c r="F18" s="151">
        <v>579600</v>
      </c>
      <c r="G18" s="151">
        <v>462720</v>
      </c>
      <c r="H18" s="151">
        <v>383040</v>
      </c>
      <c r="I18" s="151">
        <v>320880</v>
      </c>
      <c r="J18" s="151">
        <v>496800</v>
      </c>
      <c r="K18" s="151">
        <v>358060</v>
      </c>
      <c r="L18" s="151">
        <v>422880</v>
      </c>
      <c r="M18" s="151">
        <v>494400</v>
      </c>
      <c r="N18" s="151">
        <v>566880</v>
      </c>
      <c r="O18" s="151">
        <f>SUM(C18:N18)</f>
        <v>5561740</v>
      </c>
    </row>
    <row r="19" spans="1:15" x14ac:dyDescent="0.2">
      <c r="B19" s="150" t="s">
        <v>5</v>
      </c>
      <c r="C19" s="148">
        <v>1596</v>
      </c>
      <c r="D19" s="148">
        <v>1189.0999999999999</v>
      </c>
      <c r="E19" s="148">
        <v>1189</v>
      </c>
      <c r="F19" s="148">
        <v>1514</v>
      </c>
      <c r="G19" s="148">
        <v>1037</v>
      </c>
      <c r="H19" s="148">
        <v>941</v>
      </c>
      <c r="I19" s="148">
        <v>841</v>
      </c>
      <c r="J19" s="148">
        <v>921</v>
      </c>
      <c r="K19" s="148">
        <v>1009</v>
      </c>
      <c r="L19" s="148">
        <v>1459</v>
      </c>
      <c r="M19" s="148">
        <v>1414</v>
      </c>
      <c r="N19" s="148">
        <v>1359</v>
      </c>
      <c r="O19" s="149">
        <f>SUM(C19:N19)</f>
        <v>14469.1</v>
      </c>
    </row>
    <row r="20" spans="1:15" x14ac:dyDescent="0.2">
      <c r="B20" s="147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</row>
    <row r="21" spans="1:15" x14ac:dyDescent="0.2">
      <c r="B21" s="147"/>
      <c r="C21" s="149">
        <f>C22</f>
        <v>105301.70000000001</v>
      </c>
      <c r="D21" s="149">
        <f>D22+C22</f>
        <v>177791.97000000003</v>
      </c>
      <c r="E21" s="149">
        <f t="shared" ref="E21:J21" si="0">E22+D21</f>
        <v>253835.21000000002</v>
      </c>
      <c r="F21" s="149">
        <f t="shared" si="0"/>
        <v>313149.41000000003</v>
      </c>
      <c r="G21" s="149">
        <f t="shared" si="0"/>
        <v>358649.21120000002</v>
      </c>
      <c r="H21" s="149">
        <f t="shared" si="0"/>
        <v>402247.42120000004</v>
      </c>
      <c r="I21" s="149">
        <f t="shared" si="0"/>
        <v>445845.63120000006</v>
      </c>
      <c r="J21" s="149">
        <f t="shared" si="0"/>
        <v>489443.84120000008</v>
      </c>
      <c r="K21" s="149"/>
      <c r="L21" s="149"/>
      <c r="M21" s="149"/>
      <c r="N21" s="149"/>
      <c r="O21" s="149"/>
    </row>
    <row r="22" spans="1:15" x14ac:dyDescent="0.2">
      <c r="C22" s="144">
        <v>105301.70000000001</v>
      </c>
      <c r="D22" s="144">
        <v>72490.27</v>
      </c>
      <c r="E22" s="144">
        <v>76043.240000000005</v>
      </c>
      <c r="F22" s="144">
        <v>59314.200000000004</v>
      </c>
      <c r="G22" s="144">
        <v>45499.801200000009</v>
      </c>
      <c r="H22" s="144">
        <v>43598.21</v>
      </c>
      <c r="I22" s="144">
        <v>43598.21</v>
      </c>
      <c r="J22" s="144">
        <v>43598.21</v>
      </c>
    </row>
    <row r="23" spans="1:15" x14ac:dyDescent="0.2">
      <c r="B23" s="139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</row>
    <row r="24" spans="1:15" x14ac:dyDescent="0.2">
      <c r="B24" s="139"/>
      <c r="C24" s="155"/>
      <c r="D24" s="155"/>
      <c r="E24" s="155"/>
      <c r="F24" s="156"/>
      <c r="G24" s="156"/>
      <c r="H24" s="156"/>
      <c r="I24" s="156"/>
      <c r="J24" s="156"/>
      <c r="K24" s="143"/>
      <c r="L24" s="156"/>
      <c r="M24" s="156"/>
      <c r="N24" s="156"/>
    </row>
    <row r="25" spans="1:15" x14ac:dyDescent="0.2">
      <c r="B25" s="139" t="s">
        <v>27</v>
      </c>
      <c r="C25" s="154" t="s">
        <v>15</v>
      </c>
      <c r="D25" s="154" t="s">
        <v>16</v>
      </c>
      <c r="E25" s="154" t="s">
        <v>17</v>
      </c>
      <c r="F25" s="154" t="s">
        <v>18</v>
      </c>
      <c r="G25" s="154" t="s">
        <v>19</v>
      </c>
      <c r="H25" s="154" t="s">
        <v>20</v>
      </c>
      <c r="I25" s="154" t="s">
        <v>21</v>
      </c>
      <c r="J25" s="154" t="s">
        <v>22</v>
      </c>
      <c r="K25" s="154" t="s">
        <v>23</v>
      </c>
      <c r="L25" s="154" t="s">
        <v>24</v>
      </c>
      <c r="M25" s="154" t="s">
        <v>25</v>
      </c>
      <c r="N25" s="154" t="s">
        <v>26</v>
      </c>
      <c r="O25" s="154" t="s">
        <v>1</v>
      </c>
    </row>
    <row r="26" spans="1:15" x14ac:dyDescent="0.2">
      <c r="A26" s="154"/>
      <c r="B26" s="139" t="s">
        <v>0</v>
      </c>
      <c r="C26" s="157">
        <f>C5</f>
        <v>683040</v>
      </c>
      <c r="D26" s="157">
        <f t="shared" ref="D26:N26" si="1">C26+D5</f>
        <v>1346400</v>
      </c>
      <c r="E26" s="157">
        <f t="shared" si="1"/>
        <v>2024640</v>
      </c>
      <c r="F26" s="157">
        <f t="shared" si="1"/>
        <v>2643600</v>
      </c>
      <c r="G26" s="157">
        <f t="shared" si="1"/>
        <v>3148800</v>
      </c>
      <c r="H26" s="157">
        <f t="shared" si="1"/>
        <v>3673200</v>
      </c>
      <c r="I26" s="157">
        <f t="shared" si="1"/>
        <v>4157280</v>
      </c>
      <c r="J26" s="157">
        <f t="shared" si="1"/>
        <v>4710480</v>
      </c>
      <c r="K26" s="157">
        <f t="shared" si="1"/>
        <v>5215680</v>
      </c>
      <c r="L26" s="157">
        <f t="shared" si="1"/>
        <v>5755920</v>
      </c>
      <c r="M26" s="157">
        <f t="shared" si="1"/>
        <v>6253200</v>
      </c>
      <c r="N26" s="157">
        <f t="shared" si="1"/>
        <v>6834480</v>
      </c>
      <c r="O26" s="158">
        <f>N26</f>
        <v>6834480</v>
      </c>
    </row>
    <row r="27" spans="1:15" x14ac:dyDescent="0.2">
      <c r="B27" s="139" t="s">
        <v>13</v>
      </c>
      <c r="C27" s="157">
        <f>C11</f>
        <v>695760</v>
      </c>
      <c r="D27" s="157">
        <f t="shared" ref="D27:N27" si="2">C27+D11</f>
        <v>1386240</v>
      </c>
      <c r="E27" s="157">
        <f t="shared" si="2"/>
        <v>2109600</v>
      </c>
      <c r="F27" s="157">
        <f t="shared" si="2"/>
        <v>2706480</v>
      </c>
      <c r="G27" s="157">
        <f t="shared" si="2"/>
        <v>3206640</v>
      </c>
      <c r="H27" s="157">
        <f t="shared" si="2"/>
        <v>3723600</v>
      </c>
      <c r="I27" s="157">
        <f t="shared" si="2"/>
        <v>4139040</v>
      </c>
      <c r="J27" s="157">
        <f t="shared" si="2"/>
        <v>4662960</v>
      </c>
      <c r="K27" s="157">
        <f t="shared" si="2"/>
        <v>5122800</v>
      </c>
      <c r="L27" s="157">
        <f t="shared" si="2"/>
        <v>5599680</v>
      </c>
      <c r="M27" s="157">
        <f t="shared" si="2"/>
        <v>6174240</v>
      </c>
      <c r="N27" s="157">
        <f t="shared" si="2"/>
        <v>6797520</v>
      </c>
      <c r="O27" s="158">
        <f>N27</f>
        <v>6797520</v>
      </c>
    </row>
    <row r="28" spans="1:15" x14ac:dyDescent="0.2">
      <c r="B28" s="139" t="s">
        <v>14</v>
      </c>
      <c r="C28" s="157">
        <f>C18</f>
        <v>587760</v>
      </c>
      <c r="D28" s="157">
        <f>C28+D18</f>
        <v>1058160</v>
      </c>
      <c r="E28" s="157">
        <f>D28+E18</f>
        <v>1476480</v>
      </c>
      <c r="F28" s="157">
        <f>E28+F18</f>
        <v>2056080</v>
      </c>
      <c r="G28" s="157">
        <f>IF(G16="","-",F28+G18)</f>
        <v>2518800</v>
      </c>
      <c r="H28" s="157">
        <f>IF(H16="","-",G28+H18)</f>
        <v>2901840</v>
      </c>
      <c r="I28" s="157">
        <f>IF(I16="","-",H28+I18)</f>
        <v>3222720</v>
      </c>
      <c r="J28" s="157">
        <f>IF(J16="","-",I28+J18)</f>
        <v>3719520</v>
      </c>
      <c r="K28" s="157">
        <f>J28+K18</f>
        <v>4077580</v>
      </c>
      <c r="L28" s="157">
        <f>(K28+L18)</f>
        <v>4500460</v>
      </c>
      <c r="M28" s="157">
        <f>(M18+L28)</f>
        <v>4994860</v>
      </c>
      <c r="N28" s="157">
        <f>(M28+N18)</f>
        <v>5561740</v>
      </c>
      <c r="O28" s="158">
        <f>N28</f>
        <v>5561740</v>
      </c>
    </row>
    <row r="29" spans="1:15" x14ac:dyDescent="0.2">
      <c r="B29" s="139" t="s">
        <v>73</v>
      </c>
      <c r="C29" s="157">
        <v>598560</v>
      </c>
      <c r="D29" s="157">
        <v>1170720</v>
      </c>
      <c r="E29" s="157">
        <v>1725120</v>
      </c>
      <c r="F29" s="157">
        <v>2237760</v>
      </c>
      <c r="G29" s="157">
        <v>2629440</v>
      </c>
      <c r="H29" s="157">
        <v>2962560</v>
      </c>
      <c r="I29" s="157">
        <v>3327360</v>
      </c>
      <c r="J29" s="157">
        <v>3736800</v>
      </c>
      <c r="K29" s="157">
        <v>4108320</v>
      </c>
      <c r="L29" s="159">
        <v>4546080</v>
      </c>
      <c r="M29" s="159">
        <v>4905120</v>
      </c>
      <c r="N29" s="159">
        <v>5368320</v>
      </c>
      <c r="O29" s="159">
        <v>5368320</v>
      </c>
    </row>
    <row r="30" spans="1:15" x14ac:dyDescent="0.2">
      <c r="B30" s="139" t="s">
        <v>78</v>
      </c>
      <c r="C30" s="157">
        <v>547200</v>
      </c>
      <c r="D30" s="157">
        <v>953760</v>
      </c>
      <c r="E30" s="157">
        <v>1422720</v>
      </c>
      <c r="F30" s="157">
        <v>1855680</v>
      </c>
      <c r="G30" s="157">
        <v>2208000</v>
      </c>
      <c r="H30" s="157">
        <v>2541120</v>
      </c>
      <c r="I30" s="157">
        <v>2859360</v>
      </c>
      <c r="J30" s="157">
        <v>3224160</v>
      </c>
      <c r="K30" s="149">
        <v>3576480</v>
      </c>
      <c r="L30" s="160">
        <v>3950880</v>
      </c>
      <c r="M30" s="160">
        <v>4269600</v>
      </c>
      <c r="N30" s="160">
        <v>4623840</v>
      </c>
      <c r="O30" s="161">
        <v>4623840</v>
      </c>
    </row>
    <row r="31" spans="1:15" x14ac:dyDescent="0.2">
      <c r="B31" s="139" t="s">
        <v>79</v>
      </c>
      <c r="C31" s="157">
        <v>385920</v>
      </c>
      <c r="D31" s="157">
        <v>794400</v>
      </c>
      <c r="E31" s="157">
        <v>1205280</v>
      </c>
      <c r="F31" s="157">
        <v>1601280</v>
      </c>
      <c r="G31" s="157">
        <v>1950240</v>
      </c>
      <c r="H31" s="157">
        <v>2278560</v>
      </c>
      <c r="I31" s="157">
        <f>H31+303360</f>
        <v>2581920</v>
      </c>
      <c r="J31" s="157">
        <v>2941440</v>
      </c>
      <c r="K31" s="149">
        <v>3247680</v>
      </c>
      <c r="L31" s="160">
        <v>3612960</v>
      </c>
      <c r="M31" s="160">
        <v>3951840</v>
      </c>
      <c r="N31" s="160">
        <v>4321920</v>
      </c>
      <c r="O31" s="161">
        <v>4321920</v>
      </c>
    </row>
    <row r="32" spans="1:15" x14ac:dyDescent="0.2">
      <c r="B32" s="139" t="s">
        <v>83</v>
      </c>
      <c r="C32" s="157">
        <v>391200</v>
      </c>
      <c r="D32" s="157">
        <v>770400</v>
      </c>
      <c r="E32" s="157">
        <v>1216320</v>
      </c>
      <c r="F32" s="157">
        <v>1558560</v>
      </c>
      <c r="G32" s="157">
        <v>1903680</v>
      </c>
      <c r="H32" s="157">
        <v>2166720</v>
      </c>
      <c r="I32" s="157">
        <v>2432640</v>
      </c>
      <c r="J32" s="157">
        <v>2768640</v>
      </c>
      <c r="K32" s="149">
        <v>3050880</v>
      </c>
      <c r="L32" s="160">
        <v>3376800</v>
      </c>
      <c r="M32" s="160">
        <v>3695520</v>
      </c>
      <c r="N32" s="160">
        <v>4033440</v>
      </c>
      <c r="O32" s="161">
        <v>4033440</v>
      </c>
    </row>
    <row r="33" spans="2:15" x14ac:dyDescent="0.2">
      <c r="B33" s="139" t="s">
        <v>85</v>
      </c>
      <c r="C33" s="157">
        <f>[2]FY12!D17</f>
        <v>426720</v>
      </c>
      <c r="D33" s="157">
        <f>[2]FY12!E17</f>
        <v>942240</v>
      </c>
      <c r="E33" s="157">
        <f>[2]FY12!F17</f>
        <v>1460160</v>
      </c>
      <c r="F33" s="157">
        <f>[2]FY12!G17</f>
        <v>1886400</v>
      </c>
      <c r="G33" s="157">
        <f>[2]FY12!H17</f>
        <v>2219520</v>
      </c>
      <c r="H33" s="157">
        <f>[2]FY12!I17</f>
        <v>2484000</v>
      </c>
      <c r="I33" s="157">
        <f>[2]FY12!J17</f>
        <v>2750880</v>
      </c>
      <c r="J33" s="157">
        <f>[2]FY12!K17</f>
        <v>3050880</v>
      </c>
      <c r="K33" s="157">
        <f>[2]FY12!L17</f>
        <v>3329760</v>
      </c>
      <c r="L33" s="157">
        <f>[2]FY12!M17</f>
        <v>3677280</v>
      </c>
      <c r="M33" s="157">
        <f>[2]FY12!N17</f>
        <v>3997440</v>
      </c>
      <c r="N33" s="157">
        <f>[2]FY12!O17</f>
        <v>4384320</v>
      </c>
      <c r="O33" s="157">
        <f>N33</f>
        <v>4384320</v>
      </c>
    </row>
    <row r="34" spans="2:15" x14ac:dyDescent="0.2">
      <c r="B34" s="139" t="s">
        <v>89</v>
      </c>
      <c r="C34" s="157">
        <f>'[6]Electrical Data'!C98</f>
        <v>471840</v>
      </c>
      <c r="D34" s="157">
        <f>'[6]Electrical Data'!D98</f>
        <v>870720</v>
      </c>
      <c r="E34" s="157">
        <f>'[6]Electrical Data'!E98</f>
        <v>1236000</v>
      </c>
      <c r="F34" s="157">
        <f>'[6]Electrical Data'!F98</f>
        <v>1581120</v>
      </c>
      <c r="G34" s="157">
        <f>'[6]Electrical Data'!G98</f>
        <v>1860000</v>
      </c>
      <c r="H34" s="157">
        <f>'[6]Electrical Data'!H98</f>
        <v>2117280</v>
      </c>
      <c r="I34" s="157">
        <f>'[6]Electrical Data'!I98</f>
        <v>2365440</v>
      </c>
      <c r="J34" s="157">
        <f>'[6]Electrical Data'!J98</f>
        <v>2675520</v>
      </c>
      <c r="K34" s="157">
        <f>'[6]Electrical Data'!K98</f>
        <v>2985209</v>
      </c>
      <c r="L34" s="157">
        <f>'[6]Electrical Data'!L98</f>
        <v>3322649</v>
      </c>
      <c r="M34" s="157">
        <f>'[6]Electrical Data'!M98</f>
        <v>3639449</v>
      </c>
      <c r="N34" s="157">
        <f>'[6]Electrical Data'!N98</f>
        <v>4044089</v>
      </c>
      <c r="O34" s="157">
        <f>N34</f>
        <v>4044089</v>
      </c>
    </row>
    <row r="35" spans="2:15" x14ac:dyDescent="0.2">
      <c r="B35" s="139"/>
      <c r="C35" s="157"/>
      <c r="D35" s="157"/>
      <c r="E35" s="157"/>
      <c r="F35" s="157"/>
      <c r="G35" s="157"/>
      <c r="H35" s="157"/>
      <c r="I35" s="157"/>
      <c r="J35" s="157"/>
      <c r="L35" s="157"/>
      <c r="M35" s="157"/>
      <c r="N35" s="157"/>
      <c r="O35" s="162"/>
    </row>
    <row r="36" spans="2:15" x14ac:dyDescent="0.2"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57"/>
    </row>
    <row r="37" spans="2:15" x14ac:dyDescent="0.2">
      <c r="C37" s="147"/>
      <c r="D37" s="147"/>
      <c r="E37" s="164"/>
      <c r="F37" s="164"/>
      <c r="G37" s="165"/>
      <c r="H37" s="165"/>
      <c r="I37" s="147"/>
      <c r="J37" s="165"/>
      <c r="K37" s="164"/>
      <c r="L37" s="164"/>
      <c r="M37" s="165"/>
      <c r="N37" s="165"/>
      <c r="O37" s="163"/>
    </row>
    <row r="38" spans="2:15" x14ac:dyDescent="0.2">
      <c r="C38" s="147"/>
      <c r="D38" s="147"/>
      <c r="E38" s="166"/>
      <c r="F38" s="166"/>
      <c r="G38" s="166"/>
      <c r="H38" s="147"/>
      <c r="I38" s="147"/>
      <c r="J38" s="165"/>
      <c r="K38" s="166"/>
      <c r="L38" s="166"/>
      <c r="M38" s="147"/>
      <c r="N38" s="147"/>
    </row>
    <row r="39" spans="2:15" x14ac:dyDescent="0.2">
      <c r="C39" s="147"/>
      <c r="D39" s="147"/>
      <c r="E39" s="166"/>
      <c r="F39" s="166"/>
      <c r="G39" s="166"/>
      <c r="H39" s="147"/>
      <c r="I39" s="147"/>
      <c r="J39" s="165"/>
      <c r="K39" s="166"/>
      <c r="L39" s="167"/>
      <c r="M39" s="147"/>
      <c r="N39" s="147"/>
    </row>
    <row r="40" spans="2:15" x14ac:dyDescent="0.2">
      <c r="C40" s="147"/>
      <c r="D40" s="147"/>
      <c r="E40" s="166"/>
      <c r="F40" s="166"/>
      <c r="G40" s="166"/>
      <c r="H40" s="147"/>
      <c r="I40" s="147"/>
      <c r="J40" s="165"/>
      <c r="K40" s="166"/>
      <c r="L40" s="166"/>
      <c r="M40" s="147"/>
      <c r="N40" s="147"/>
    </row>
    <row r="41" spans="2:15" x14ac:dyDescent="0.2">
      <c r="C41" s="147"/>
      <c r="D41" s="147"/>
      <c r="E41" s="166"/>
      <c r="F41" s="166"/>
      <c r="G41" s="166"/>
      <c r="H41" s="147"/>
      <c r="I41" s="147"/>
      <c r="J41" s="165"/>
      <c r="K41" s="166"/>
      <c r="L41" s="166"/>
      <c r="M41" s="147"/>
      <c r="N41" s="147"/>
    </row>
    <row r="42" spans="2:15" x14ac:dyDescent="0.2">
      <c r="C42" s="147"/>
      <c r="D42" s="147"/>
      <c r="E42" s="166"/>
      <c r="F42" s="166"/>
      <c r="G42" s="166"/>
      <c r="H42" s="147"/>
      <c r="I42" s="147"/>
      <c r="J42" s="165"/>
      <c r="K42" s="166"/>
      <c r="L42" s="166"/>
      <c r="M42" s="147"/>
      <c r="N42" s="147"/>
    </row>
    <row r="43" spans="2:15" x14ac:dyDescent="0.2">
      <c r="C43" s="147"/>
      <c r="D43" s="147"/>
      <c r="E43" s="166"/>
      <c r="F43" s="166"/>
      <c r="G43" s="166"/>
      <c r="H43" s="147"/>
      <c r="I43" s="147"/>
      <c r="J43" s="165"/>
      <c r="K43" s="166"/>
      <c r="L43" s="166"/>
      <c r="M43" s="147"/>
      <c r="N43" s="147"/>
    </row>
    <row r="44" spans="2:15" x14ac:dyDescent="0.2">
      <c r="C44" s="147"/>
      <c r="D44" s="147"/>
      <c r="E44" s="166"/>
      <c r="F44" s="166"/>
      <c r="G44" s="166"/>
      <c r="H44" s="147"/>
      <c r="I44" s="147"/>
      <c r="J44" s="165"/>
      <c r="K44" s="166"/>
      <c r="L44" s="147"/>
      <c r="M44" s="147"/>
      <c r="N44" s="147"/>
    </row>
    <row r="45" spans="2:15" x14ac:dyDescent="0.2">
      <c r="C45" s="147"/>
      <c r="D45" s="147"/>
      <c r="E45" s="166"/>
      <c r="F45" s="166"/>
      <c r="G45" s="166"/>
      <c r="H45" s="147"/>
      <c r="I45" s="147"/>
      <c r="J45" s="165"/>
      <c r="K45" s="166"/>
      <c r="L45" s="166"/>
      <c r="M45" s="147"/>
      <c r="N45" s="147"/>
    </row>
    <row r="46" spans="2:15" x14ac:dyDescent="0.2">
      <c r="C46" s="147"/>
      <c r="D46" s="147"/>
      <c r="E46" s="166"/>
      <c r="F46" s="166"/>
      <c r="G46" s="166"/>
      <c r="H46" s="147"/>
      <c r="I46" s="147"/>
      <c r="J46" s="165"/>
      <c r="K46" s="166"/>
      <c r="L46" s="166"/>
      <c r="M46" s="147"/>
      <c r="N46" s="147"/>
    </row>
    <row r="47" spans="2:15" x14ac:dyDescent="0.2">
      <c r="C47" s="147"/>
      <c r="D47" s="147"/>
      <c r="E47" s="166"/>
      <c r="F47" s="166"/>
      <c r="G47" s="166"/>
      <c r="H47" s="147"/>
      <c r="I47" s="147"/>
      <c r="J47" s="165"/>
      <c r="K47" s="166"/>
      <c r="L47" s="166"/>
      <c r="M47" s="147"/>
      <c r="N47" s="147"/>
    </row>
    <row r="48" spans="2:15" x14ac:dyDescent="0.2">
      <c r="C48" s="147"/>
      <c r="D48" s="147"/>
      <c r="E48" s="166"/>
      <c r="F48" s="166"/>
      <c r="G48" s="166"/>
      <c r="H48" s="147"/>
      <c r="I48" s="147"/>
      <c r="J48" s="165"/>
      <c r="K48" s="166"/>
      <c r="L48" s="166"/>
      <c r="M48" s="147"/>
      <c r="N48" s="147"/>
    </row>
    <row r="49" spans="3:14" x14ac:dyDescent="0.2">
      <c r="C49" s="147"/>
      <c r="D49" s="147"/>
      <c r="E49" s="166"/>
      <c r="F49" s="166"/>
      <c r="G49" s="166"/>
      <c r="H49" s="147"/>
      <c r="I49" s="147"/>
      <c r="J49" s="165"/>
      <c r="K49" s="166"/>
      <c r="L49" s="166"/>
      <c r="M49" s="147"/>
      <c r="N49" s="147"/>
    </row>
    <row r="50" spans="3:14" x14ac:dyDescent="0.2"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</row>
    <row r="51" spans="3:14" x14ac:dyDescent="0.2">
      <c r="C51" s="168"/>
      <c r="D51" s="168"/>
      <c r="E51" s="169"/>
      <c r="F51" s="169"/>
      <c r="G51" s="165"/>
      <c r="H51" s="168"/>
      <c r="I51" s="168"/>
      <c r="J51" s="147"/>
      <c r="K51" s="170"/>
      <c r="L51" s="170"/>
      <c r="M51" s="147"/>
      <c r="N51" s="168"/>
    </row>
    <row r="52" spans="3:14" x14ac:dyDescent="0.2">
      <c r="C52" s="168"/>
      <c r="D52" s="165"/>
      <c r="E52" s="147"/>
      <c r="F52" s="147"/>
      <c r="G52" s="171"/>
      <c r="H52" s="147"/>
      <c r="I52" s="147"/>
      <c r="J52" s="165"/>
      <c r="K52" s="147"/>
      <c r="L52" s="147"/>
      <c r="M52" s="171"/>
      <c r="N52" s="168"/>
    </row>
    <row r="53" spans="3:14" ht="25.5" customHeight="1" x14ac:dyDescent="0.2">
      <c r="C53" s="168"/>
      <c r="D53" s="165"/>
      <c r="E53" s="147"/>
      <c r="F53" s="147"/>
      <c r="G53" s="171"/>
      <c r="H53" s="147"/>
      <c r="I53" s="147"/>
      <c r="J53" s="165"/>
      <c r="K53" s="147"/>
      <c r="L53" s="147"/>
      <c r="M53" s="171"/>
      <c r="N53" s="168"/>
    </row>
    <row r="54" spans="3:14" x14ac:dyDescent="0.2">
      <c r="C54" s="168"/>
      <c r="D54" s="165"/>
      <c r="E54" s="147"/>
      <c r="F54" s="147"/>
      <c r="G54" s="171"/>
      <c r="H54" s="147"/>
      <c r="I54" s="147"/>
      <c r="J54" s="165"/>
      <c r="K54" s="147"/>
      <c r="L54" s="147"/>
      <c r="M54" s="171"/>
      <c r="N54" s="168"/>
    </row>
    <row r="55" spans="3:14" x14ac:dyDescent="0.2">
      <c r="C55" s="168"/>
      <c r="D55" s="165"/>
      <c r="E55" s="147"/>
      <c r="F55" s="147"/>
      <c r="G55" s="171"/>
      <c r="H55" s="147"/>
      <c r="I55" s="147"/>
      <c r="J55" s="165"/>
      <c r="K55" s="147"/>
      <c r="L55" s="147"/>
      <c r="M55" s="171"/>
      <c r="N55" s="168"/>
    </row>
    <row r="56" spans="3:14" x14ac:dyDescent="0.2">
      <c r="C56" s="168"/>
      <c r="D56" s="165"/>
      <c r="E56" s="147"/>
      <c r="F56" s="147"/>
      <c r="G56" s="171"/>
      <c r="H56" s="147"/>
      <c r="I56" s="147"/>
      <c r="J56" s="165"/>
      <c r="K56" s="147"/>
      <c r="L56" s="147"/>
      <c r="M56" s="171"/>
      <c r="N56" s="168"/>
    </row>
    <row r="57" spans="3:14" x14ac:dyDescent="0.2">
      <c r="C57" s="168"/>
      <c r="D57" s="165"/>
      <c r="E57" s="147"/>
      <c r="F57" s="147"/>
      <c r="G57" s="171"/>
      <c r="H57" s="147"/>
      <c r="I57" s="147"/>
      <c r="J57" s="165"/>
      <c r="K57" s="147"/>
      <c r="L57" s="147"/>
      <c r="M57" s="171"/>
      <c r="N57" s="168"/>
    </row>
    <row r="58" spans="3:14" x14ac:dyDescent="0.2">
      <c r="C58" s="168"/>
      <c r="D58" s="165"/>
      <c r="E58" s="147"/>
      <c r="F58" s="147"/>
      <c r="G58" s="171"/>
      <c r="H58" s="147"/>
      <c r="I58" s="147"/>
      <c r="J58" s="165"/>
      <c r="K58" s="147"/>
      <c r="L58" s="147"/>
      <c r="M58" s="171"/>
      <c r="N58" s="168"/>
    </row>
    <row r="59" spans="3:14" x14ac:dyDescent="0.2">
      <c r="C59" s="168"/>
      <c r="D59" s="165"/>
      <c r="E59" s="147"/>
      <c r="F59" s="147"/>
      <c r="G59" s="171"/>
      <c r="H59" s="147"/>
      <c r="I59" s="147"/>
      <c r="J59" s="165"/>
      <c r="K59" s="147"/>
      <c r="L59" s="147"/>
      <c r="M59" s="171"/>
      <c r="N59" s="168"/>
    </row>
    <row r="60" spans="3:14" x14ac:dyDescent="0.2">
      <c r="C60" s="168"/>
      <c r="D60" s="165"/>
      <c r="E60" s="147"/>
      <c r="F60" s="147"/>
      <c r="G60" s="171"/>
      <c r="H60" s="147"/>
      <c r="I60" s="147"/>
      <c r="J60" s="165"/>
      <c r="K60" s="147"/>
      <c r="L60" s="147"/>
      <c r="M60" s="171"/>
      <c r="N60" s="168"/>
    </row>
    <row r="61" spans="3:14" x14ac:dyDescent="0.2">
      <c r="C61" s="168"/>
      <c r="D61" s="165"/>
      <c r="E61" s="147"/>
      <c r="F61" s="147"/>
      <c r="G61" s="171"/>
      <c r="H61" s="147"/>
      <c r="I61" s="147"/>
      <c r="J61" s="165"/>
      <c r="K61" s="147"/>
      <c r="L61" s="147"/>
      <c r="M61" s="171"/>
      <c r="N61" s="168"/>
    </row>
    <row r="62" spans="3:14" x14ac:dyDescent="0.2">
      <c r="C62" s="168"/>
      <c r="D62" s="165"/>
      <c r="E62" s="147"/>
      <c r="F62" s="147"/>
      <c r="G62" s="171"/>
      <c r="H62" s="147"/>
      <c r="I62" s="147"/>
      <c r="J62" s="165"/>
      <c r="K62" s="147"/>
      <c r="L62" s="147"/>
      <c r="M62" s="171"/>
      <c r="N62" s="168"/>
    </row>
    <row r="63" spans="3:14" x14ac:dyDescent="0.2">
      <c r="C63" s="168"/>
      <c r="D63" s="165"/>
      <c r="E63" s="147"/>
      <c r="F63" s="147"/>
      <c r="G63" s="171"/>
      <c r="H63" s="147"/>
      <c r="I63" s="147"/>
      <c r="J63" s="165"/>
      <c r="K63" s="147"/>
      <c r="L63" s="147"/>
      <c r="M63" s="171"/>
      <c r="N63" s="168"/>
    </row>
    <row r="64" spans="3:14" x14ac:dyDescent="0.2">
      <c r="C64" s="168"/>
      <c r="D64" s="168"/>
      <c r="E64" s="147"/>
      <c r="F64" s="147"/>
      <c r="G64" s="147"/>
      <c r="H64" s="147"/>
      <c r="I64" s="147"/>
      <c r="J64" s="147"/>
      <c r="K64" s="147"/>
      <c r="L64" s="147"/>
      <c r="M64" s="147"/>
      <c r="N64" s="168"/>
    </row>
    <row r="65" spans="3:14" x14ac:dyDescent="0.2"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</row>
    <row r="66" spans="3:14" x14ac:dyDescent="0.2">
      <c r="C66" s="168"/>
      <c r="D66" s="172"/>
      <c r="E66" s="172"/>
      <c r="F66" s="172"/>
      <c r="G66" s="172"/>
      <c r="H66" s="168"/>
      <c r="I66" s="172"/>
      <c r="J66" s="172"/>
      <c r="K66" s="172"/>
      <c r="L66" s="172"/>
      <c r="M66" s="168"/>
      <c r="N66" s="168"/>
    </row>
    <row r="67" spans="3:14" x14ac:dyDescent="0.2">
      <c r="C67" s="168"/>
      <c r="D67" s="172"/>
      <c r="E67" s="172"/>
      <c r="F67" s="172"/>
      <c r="G67" s="172"/>
      <c r="H67" s="168"/>
      <c r="I67" s="172"/>
      <c r="J67" s="172"/>
      <c r="K67" s="172"/>
      <c r="L67" s="172"/>
      <c r="M67" s="168"/>
      <c r="N67" s="168"/>
    </row>
    <row r="68" spans="3:14" x14ac:dyDescent="0.2">
      <c r="C68" s="168"/>
      <c r="D68" s="165"/>
      <c r="E68" s="173"/>
      <c r="F68" s="173"/>
      <c r="G68" s="173"/>
      <c r="H68" s="168"/>
      <c r="I68" s="165"/>
      <c r="J68" s="173"/>
      <c r="K68" s="173"/>
      <c r="L68" s="173"/>
      <c r="M68" s="168"/>
      <c r="N68" s="168"/>
    </row>
    <row r="69" spans="3:14" x14ac:dyDescent="0.2">
      <c r="C69" s="168"/>
      <c r="D69" s="165"/>
      <c r="E69" s="173"/>
      <c r="F69" s="173"/>
      <c r="G69" s="173"/>
      <c r="H69" s="168"/>
      <c r="I69" s="165"/>
      <c r="J69" s="173"/>
      <c r="K69" s="173"/>
      <c r="L69" s="173"/>
      <c r="M69" s="168"/>
      <c r="N69" s="168"/>
    </row>
    <row r="70" spans="3:14" x14ac:dyDescent="0.2">
      <c r="C70" s="168"/>
      <c r="D70" s="165"/>
      <c r="E70" s="173"/>
      <c r="F70" s="173"/>
      <c r="G70" s="173"/>
      <c r="H70" s="168"/>
      <c r="I70" s="165"/>
      <c r="J70" s="173"/>
      <c r="K70" s="173"/>
      <c r="L70" s="173"/>
      <c r="M70" s="168"/>
      <c r="N70" s="168"/>
    </row>
    <row r="71" spans="3:14" x14ac:dyDescent="0.2">
      <c r="C71" s="168"/>
      <c r="D71" s="165"/>
      <c r="E71" s="173"/>
      <c r="F71" s="173"/>
      <c r="G71" s="173"/>
      <c r="H71" s="168"/>
      <c r="I71" s="165"/>
      <c r="J71" s="173"/>
      <c r="K71" s="173"/>
      <c r="L71" s="173"/>
      <c r="M71" s="168"/>
      <c r="N71" s="168"/>
    </row>
    <row r="72" spans="3:14" x14ac:dyDescent="0.2">
      <c r="C72" s="168"/>
      <c r="D72" s="165"/>
      <c r="E72" s="173"/>
      <c r="F72" s="173"/>
      <c r="G72" s="173"/>
      <c r="H72" s="168"/>
      <c r="I72" s="165"/>
      <c r="J72" s="173"/>
      <c r="K72" s="173"/>
      <c r="L72" s="173"/>
      <c r="M72" s="168"/>
      <c r="N72" s="168"/>
    </row>
    <row r="73" spans="3:14" x14ac:dyDescent="0.2">
      <c r="C73" s="168"/>
      <c r="D73" s="165"/>
      <c r="E73" s="173"/>
      <c r="F73" s="173"/>
      <c r="G73" s="173"/>
      <c r="H73" s="168"/>
      <c r="I73" s="165"/>
      <c r="J73" s="173"/>
      <c r="K73" s="173"/>
      <c r="L73" s="173"/>
      <c r="M73" s="168"/>
      <c r="N73" s="168"/>
    </row>
    <row r="74" spans="3:14" x14ac:dyDescent="0.2">
      <c r="C74" s="168"/>
      <c r="D74" s="165"/>
      <c r="E74" s="173"/>
      <c r="F74" s="173"/>
      <c r="G74" s="173"/>
      <c r="H74" s="168"/>
      <c r="I74" s="165"/>
      <c r="J74" s="173"/>
      <c r="K74" s="173"/>
      <c r="L74" s="173"/>
      <c r="M74" s="168"/>
      <c r="N74" s="168"/>
    </row>
    <row r="75" spans="3:14" x14ac:dyDescent="0.2">
      <c r="C75" s="168"/>
      <c r="D75" s="165"/>
      <c r="E75" s="173"/>
      <c r="F75" s="173"/>
      <c r="G75" s="173"/>
      <c r="H75" s="168"/>
      <c r="I75" s="165"/>
      <c r="J75" s="173"/>
      <c r="K75" s="173"/>
      <c r="L75" s="173"/>
      <c r="M75" s="168"/>
      <c r="N75" s="168"/>
    </row>
    <row r="76" spans="3:14" x14ac:dyDescent="0.2">
      <c r="C76" s="168"/>
      <c r="D76" s="165"/>
      <c r="E76" s="173"/>
      <c r="F76" s="173"/>
      <c r="G76" s="173"/>
      <c r="H76" s="168"/>
      <c r="I76" s="165"/>
      <c r="J76" s="173"/>
      <c r="K76" s="173"/>
      <c r="L76" s="173"/>
      <c r="M76" s="168"/>
      <c r="N76" s="168"/>
    </row>
    <row r="77" spans="3:14" x14ac:dyDescent="0.2">
      <c r="C77" s="168"/>
      <c r="D77" s="165"/>
      <c r="E77" s="173"/>
      <c r="F77" s="173"/>
      <c r="G77" s="173"/>
      <c r="H77" s="168"/>
      <c r="I77" s="165"/>
      <c r="J77" s="173"/>
      <c r="K77" s="173"/>
      <c r="L77" s="173"/>
      <c r="M77" s="168"/>
      <c r="N77" s="168"/>
    </row>
    <row r="78" spans="3:14" x14ac:dyDescent="0.2">
      <c r="C78" s="168"/>
      <c r="D78" s="165"/>
      <c r="E78" s="173"/>
      <c r="F78" s="173"/>
      <c r="G78" s="173"/>
      <c r="H78" s="168"/>
      <c r="I78" s="165"/>
      <c r="J78" s="173"/>
      <c r="K78" s="173"/>
      <c r="L78" s="173"/>
      <c r="M78" s="168"/>
      <c r="N78" s="168"/>
    </row>
    <row r="79" spans="3:14" x14ac:dyDescent="0.2">
      <c r="C79" s="168"/>
      <c r="D79" s="165"/>
      <c r="E79" s="173"/>
      <c r="F79" s="173"/>
      <c r="G79" s="173"/>
      <c r="H79" s="168"/>
      <c r="I79" s="165"/>
      <c r="J79" s="173"/>
      <c r="K79" s="173"/>
      <c r="L79" s="173"/>
      <c r="M79" s="168"/>
      <c r="N79" s="168"/>
    </row>
    <row r="80" spans="3:14" x14ac:dyDescent="0.2">
      <c r="C80" s="168"/>
      <c r="D80" s="168"/>
      <c r="E80" s="168"/>
      <c r="F80" s="168"/>
      <c r="G80" s="168"/>
      <c r="H80" s="168"/>
      <c r="I80" s="168"/>
      <c r="J80" s="168"/>
      <c r="K80" s="168"/>
      <c r="L80" s="173"/>
      <c r="M80" s="168"/>
      <c r="N80" s="168"/>
    </row>
    <row r="81" spans="4:19" x14ac:dyDescent="0.2"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</row>
    <row r="82" spans="4:19" x14ac:dyDescent="0.2">
      <c r="D82" s="153"/>
      <c r="E82" s="153"/>
      <c r="F82" s="153"/>
      <c r="G82" s="153"/>
      <c r="H82" s="153"/>
      <c r="I82" s="153"/>
      <c r="J82" s="176"/>
      <c r="K82" s="176"/>
      <c r="L82" s="176"/>
      <c r="M82" s="176"/>
      <c r="N82" s="176"/>
      <c r="O82" s="174"/>
    </row>
    <row r="83" spans="4:19" x14ac:dyDescent="0.2">
      <c r="D83" s="153"/>
      <c r="E83" s="153"/>
      <c r="F83" s="153"/>
      <c r="G83" s="153"/>
      <c r="H83" s="153"/>
      <c r="I83" s="153"/>
      <c r="J83" s="176"/>
      <c r="K83" s="176"/>
      <c r="L83" s="176"/>
      <c r="M83" s="176"/>
      <c r="N83" s="176"/>
      <c r="O83" s="176"/>
      <c r="P83" s="175"/>
      <c r="Q83" s="176"/>
      <c r="R83" s="176"/>
      <c r="S83" s="176"/>
    </row>
    <row r="84" spans="4:19" x14ac:dyDescent="0.2">
      <c r="D84" s="153"/>
      <c r="E84" s="153"/>
      <c r="F84" s="153"/>
      <c r="G84" s="153"/>
      <c r="H84" s="153"/>
      <c r="I84" s="153"/>
      <c r="J84" s="176"/>
      <c r="K84" s="176"/>
      <c r="L84" s="176"/>
      <c r="M84" s="176"/>
      <c r="N84" s="176"/>
      <c r="O84" s="176"/>
      <c r="P84" s="175"/>
      <c r="Q84" s="176"/>
      <c r="R84" s="176"/>
      <c r="S84" s="176"/>
    </row>
    <row r="85" spans="4:19" x14ac:dyDescent="0.2">
      <c r="D85" s="153"/>
      <c r="E85" s="153"/>
      <c r="F85" s="153"/>
      <c r="G85" s="153"/>
      <c r="H85" s="153"/>
      <c r="I85" s="153"/>
      <c r="J85" s="176"/>
      <c r="K85" s="176"/>
      <c r="L85" s="176"/>
      <c r="M85" s="176"/>
      <c r="N85" s="176"/>
      <c r="O85" s="176"/>
      <c r="P85" s="176"/>
      <c r="Q85" s="176"/>
      <c r="R85" s="176"/>
      <c r="S85" s="176"/>
    </row>
    <row r="86" spans="4:19" x14ac:dyDescent="0.2">
      <c r="D86" s="153"/>
      <c r="E86" s="153"/>
      <c r="F86" s="153"/>
      <c r="G86" s="153"/>
      <c r="H86" s="153"/>
      <c r="I86" s="153"/>
      <c r="J86" s="176"/>
      <c r="K86" s="176"/>
      <c r="L86" s="176"/>
      <c r="M86" s="176"/>
      <c r="N86" s="176"/>
      <c r="O86" s="176"/>
      <c r="P86" s="177"/>
      <c r="Q86" s="176"/>
      <c r="R86" s="176"/>
      <c r="S86" s="176"/>
    </row>
    <row r="87" spans="4:19" x14ac:dyDescent="0.2">
      <c r="D87" s="153"/>
      <c r="E87" s="153"/>
      <c r="F87" s="153"/>
      <c r="G87" s="153"/>
      <c r="H87" s="153"/>
      <c r="I87" s="153"/>
      <c r="J87" s="176"/>
      <c r="K87" s="176"/>
      <c r="L87" s="176"/>
      <c r="M87" s="176"/>
      <c r="N87" s="176"/>
      <c r="O87" s="176"/>
      <c r="P87" s="176"/>
      <c r="Q87" s="176"/>
      <c r="R87" s="176"/>
      <c r="S87" s="176"/>
    </row>
    <row r="88" spans="4:19" x14ac:dyDescent="0.2">
      <c r="D88" s="153"/>
      <c r="E88" s="153"/>
      <c r="F88" s="153"/>
      <c r="G88" s="153"/>
      <c r="H88" s="153"/>
      <c r="I88" s="153"/>
      <c r="J88" s="176"/>
      <c r="K88" s="176"/>
      <c r="L88" s="176"/>
      <c r="M88" s="176"/>
      <c r="N88" s="176"/>
      <c r="O88" s="176"/>
      <c r="P88" s="176"/>
      <c r="Q88" s="176"/>
      <c r="R88" s="176"/>
      <c r="S88" s="176"/>
    </row>
    <row r="89" spans="4:19" x14ac:dyDescent="0.2">
      <c r="D89" s="153"/>
      <c r="E89" s="153"/>
      <c r="F89" s="153"/>
      <c r="G89" s="153"/>
      <c r="H89" s="153"/>
      <c r="I89" s="153"/>
      <c r="J89" s="176"/>
      <c r="K89" s="176"/>
      <c r="L89" s="176"/>
      <c r="M89" s="176"/>
      <c r="N89" s="176"/>
      <c r="O89" s="176"/>
      <c r="P89" s="176"/>
      <c r="Q89" s="176"/>
      <c r="R89" s="176"/>
      <c r="S89" s="176"/>
    </row>
    <row r="90" spans="4:19" x14ac:dyDescent="0.2"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</row>
    <row r="91" spans="4:19" x14ac:dyDescent="0.2"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</row>
    <row r="92" spans="4:19" x14ac:dyDescent="0.2"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</row>
    <row r="93" spans="4:19" x14ac:dyDescent="0.2"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</row>
    <row r="94" spans="4:19" x14ac:dyDescent="0.2">
      <c r="O94" s="176"/>
      <c r="P94" s="176"/>
      <c r="Q94" s="176"/>
      <c r="R94" s="176"/>
      <c r="S94" s="176"/>
    </row>
    <row r="95" spans="4:19" x14ac:dyDescent="0.2">
      <c r="P95" s="176"/>
      <c r="Q95" s="176"/>
      <c r="R95" s="176"/>
      <c r="S95" s="176"/>
    </row>
  </sheetData>
  <phoneticPr fontId="2" type="noConversion"/>
  <conditionalFormatting sqref="D81:I89 O82 J81:N81 C16:N19 C9:N12 C3:N6">
    <cfRule type="cellIs" dxfId="2" priority="9" stopIfTrue="1" operator="greaterThan">
      <formula>0</formula>
    </cfRule>
  </conditionalFormatting>
  <pageMargins left="0.75" right="0.75" top="1" bottom="1" header="0.5" footer="0.5"/>
  <pageSetup orientation="landscape" horizontalDpi="4294967293" r:id="rId1"/>
  <headerFooter alignWithMargins="0"/>
  <cellWatches>
    <cellWatch r="K18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K64" sqref="K64"/>
    </sheetView>
  </sheetViews>
  <sheetFormatPr defaultRowHeight="12.75" x14ac:dyDescent="0.2"/>
  <cols>
    <col min="1" max="1" width="15.5703125" customWidth="1"/>
    <col min="2" max="2" width="12.85546875" customWidth="1"/>
    <col min="3" max="3" width="11.85546875" bestFit="1" customWidth="1"/>
    <col min="4" max="4" width="12" bestFit="1" customWidth="1"/>
    <col min="5" max="5" width="11.28515625" bestFit="1" customWidth="1"/>
    <col min="6" max="6" width="11.7109375" bestFit="1" customWidth="1"/>
    <col min="7" max="7" width="14" customWidth="1"/>
    <col min="8" max="8" width="12.140625" customWidth="1"/>
    <col min="9" max="10" width="12.42578125" bestFit="1" customWidth="1"/>
    <col min="11" max="11" width="12.28515625" bestFit="1" customWidth="1"/>
    <col min="12" max="12" width="12.42578125" bestFit="1" customWidth="1"/>
    <col min="13" max="13" width="12.28515625" bestFit="1" customWidth="1"/>
    <col min="14" max="14" width="12.85546875" bestFit="1" customWidth="1"/>
  </cols>
  <sheetData>
    <row r="1" spans="1:14" ht="18" x14ac:dyDescent="0.25">
      <c r="A1" s="26" t="s">
        <v>32</v>
      </c>
    </row>
    <row r="2" spans="1:14" x14ac:dyDescent="0.2">
      <c r="A2" s="12" t="s">
        <v>0</v>
      </c>
    </row>
    <row r="3" spans="1:14" ht="13.5" thickBot="1" x14ac:dyDescent="0.25">
      <c r="A3" s="12"/>
      <c r="B3" s="16">
        <v>38169</v>
      </c>
      <c r="C3" s="16">
        <v>38200</v>
      </c>
      <c r="D3" s="16">
        <v>38231</v>
      </c>
      <c r="E3" s="16">
        <v>38261</v>
      </c>
      <c r="F3" s="16">
        <v>38292</v>
      </c>
      <c r="G3" s="16">
        <v>38322</v>
      </c>
      <c r="H3" s="16">
        <v>38353</v>
      </c>
      <c r="I3" s="16">
        <v>38384</v>
      </c>
      <c r="J3" s="16">
        <v>38412</v>
      </c>
      <c r="K3" s="16">
        <v>38443</v>
      </c>
      <c r="L3" s="16">
        <v>38473</v>
      </c>
      <c r="M3" s="16">
        <v>38504</v>
      </c>
      <c r="N3" s="17" t="s">
        <v>1</v>
      </c>
    </row>
    <row r="4" spans="1:14" ht="13.5" thickTop="1" x14ac:dyDescent="0.2">
      <c r="A4" s="12" t="s">
        <v>29</v>
      </c>
      <c r="B4" s="111">
        <v>10248.700000000001</v>
      </c>
      <c r="C4" s="111">
        <v>13521.3</v>
      </c>
      <c r="D4" s="111">
        <v>15623.6</v>
      </c>
      <c r="E4" s="111">
        <v>23494</v>
      </c>
      <c r="F4" s="111">
        <v>27036.5</v>
      </c>
      <c r="G4" s="111">
        <v>42487.8</v>
      </c>
      <c r="H4" s="111">
        <v>52826.8</v>
      </c>
      <c r="I4" s="111">
        <v>43693.9</v>
      </c>
      <c r="J4" s="111">
        <v>42416</v>
      </c>
      <c r="K4" s="111">
        <v>25678.7</v>
      </c>
      <c r="L4" s="111">
        <v>23283.7</v>
      </c>
      <c r="M4" s="111">
        <v>12589.6</v>
      </c>
      <c r="N4" s="18">
        <f>SUM(B4:M4)</f>
        <v>332900.59999999998</v>
      </c>
    </row>
    <row r="6" spans="1:14" x14ac:dyDescent="0.2">
      <c r="A6" s="19" t="s">
        <v>13</v>
      </c>
    </row>
    <row r="7" spans="1:14" ht="13.5" thickBot="1" x14ac:dyDescent="0.25">
      <c r="A7" s="19"/>
      <c r="B7" s="16">
        <v>38534</v>
      </c>
      <c r="C7" s="16">
        <v>38565</v>
      </c>
      <c r="D7" s="16">
        <v>38596</v>
      </c>
      <c r="E7" s="16">
        <v>38626</v>
      </c>
      <c r="F7" s="16">
        <v>38657</v>
      </c>
      <c r="G7" s="16">
        <v>38687</v>
      </c>
      <c r="H7" s="16">
        <v>38718</v>
      </c>
      <c r="I7" s="16">
        <v>38749</v>
      </c>
      <c r="J7" s="16">
        <v>38777</v>
      </c>
      <c r="K7" s="16">
        <v>38808</v>
      </c>
      <c r="L7" s="16">
        <v>38838</v>
      </c>
      <c r="M7" s="16">
        <v>38869</v>
      </c>
      <c r="N7" s="17" t="s">
        <v>1</v>
      </c>
    </row>
    <row r="8" spans="1:14" ht="13.5" thickTop="1" x14ac:dyDescent="0.2">
      <c r="A8" s="12" t="s">
        <v>29</v>
      </c>
      <c r="B8" s="106">
        <v>16906</v>
      </c>
      <c r="C8" s="106">
        <v>11447</v>
      </c>
      <c r="D8" s="106">
        <v>18091.7</v>
      </c>
      <c r="E8" s="106">
        <v>22584</v>
      </c>
      <c r="F8" s="106">
        <v>26973</v>
      </c>
      <c r="G8" s="106">
        <v>44238</v>
      </c>
      <c r="H8" s="106">
        <v>36907</v>
      </c>
      <c r="I8" s="106">
        <v>39747</v>
      </c>
      <c r="J8" s="106">
        <v>32534</v>
      </c>
      <c r="K8" s="106">
        <v>22342</v>
      </c>
      <c r="L8" s="106">
        <v>17119</v>
      </c>
      <c r="M8" s="106">
        <v>11590</v>
      </c>
      <c r="N8" s="119">
        <f>SUM(B8:M8)</f>
        <v>300478.7</v>
      </c>
    </row>
    <row r="10" spans="1:14" ht="13.5" thickBot="1" x14ac:dyDescent="0.25">
      <c r="A10" s="19" t="s">
        <v>14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1"/>
    </row>
    <row r="11" spans="1:14" ht="14.25" thickTop="1" thickBot="1" x14ac:dyDescent="0.25">
      <c r="B11" s="16">
        <v>38899</v>
      </c>
      <c r="C11" s="16">
        <v>38930</v>
      </c>
      <c r="D11" s="16">
        <v>38961</v>
      </c>
      <c r="E11" s="16">
        <v>38991</v>
      </c>
      <c r="F11" s="16">
        <v>39022</v>
      </c>
      <c r="G11" s="16">
        <v>39052</v>
      </c>
      <c r="H11" s="16">
        <v>39083</v>
      </c>
      <c r="I11" s="16">
        <v>39114</v>
      </c>
      <c r="J11" s="16">
        <v>39142</v>
      </c>
      <c r="K11" s="16">
        <v>39173</v>
      </c>
      <c r="L11" s="16">
        <v>39203</v>
      </c>
      <c r="M11" s="16">
        <v>39234</v>
      </c>
      <c r="N11" s="17" t="s">
        <v>1</v>
      </c>
    </row>
    <row r="12" spans="1:14" ht="13.5" thickTop="1" x14ac:dyDescent="0.2">
      <c r="A12" s="12" t="s">
        <v>29</v>
      </c>
      <c r="B12" s="117">
        <v>9651</v>
      </c>
      <c r="C12" s="117">
        <v>9745.6949999999997</v>
      </c>
      <c r="D12" s="117">
        <v>11497.6896</v>
      </c>
      <c r="E12" s="117">
        <v>12928.771199999999</v>
      </c>
      <c r="F12" s="117">
        <v>18687.135999999999</v>
      </c>
      <c r="G12" s="117">
        <v>24722.654999999999</v>
      </c>
      <c r="H12" s="117">
        <v>28153.092000000001</v>
      </c>
      <c r="I12" s="117">
        <v>33504.152000000002</v>
      </c>
      <c r="J12" s="117">
        <v>24836.652999999998</v>
      </c>
      <c r="K12" s="117">
        <v>18706.684999999998</v>
      </c>
      <c r="L12" s="117">
        <v>10660.330000000002</v>
      </c>
      <c r="M12" s="117">
        <v>6923.5459999999994</v>
      </c>
      <c r="N12" s="118">
        <f>SUM(B12:M12)</f>
        <v>210017.40479999999</v>
      </c>
    </row>
    <row r="13" spans="1:14" x14ac:dyDescent="0.2">
      <c r="B13" s="117">
        <v>9651</v>
      </c>
      <c r="C13" s="117">
        <v>9745.6949999999997</v>
      </c>
      <c r="D13" s="117">
        <v>11497.6896</v>
      </c>
      <c r="E13" s="117">
        <v>12928.771199999999</v>
      </c>
      <c r="F13" s="117">
        <v>18687.135999999999</v>
      </c>
      <c r="G13" s="117">
        <v>24722.654999999999</v>
      </c>
      <c r="H13" s="117">
        <v>28153.092000000001</v>
      </c>
      <c r="I13" s="117">
        <v>33504.152000000002</v>
      </c>
      <c r="J13" s="117">
        <v>24836.652999999998</v>
      </c>
      <c r="K13" s="117">
        <v>18706.684999999998</v>
      </c>
      <c r="L13" s="117">
        <v>10660.330000000002</v>
      </c>
      <c r="M13" s="117">
        <v>6923.5459999999994</v>
      </c>
      <c r="N13" s="117"/>
    </row>
    <row r="14" spans="1:14" ht="13.5" thickBot="1" x14ac:dyDescent="0.25">
      <c r="A14" s="19" t="s">
        <v>73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"/>
    </row>
    <row r="15" spans="1:14" ht="14.25" thickTop="1" thickBot="1" x14ac:dyDescent="0.25">
      <c r="B15" s="16">
        <v>39264</v>
      </c>
      <c r="C15" s="16">
        <v>39295</v>
      </c>
      <c r="D15" s="16">
        <v>39326</v>
      </c>
      <c r="E15" s="16">
        <v>39356</v>
      </c>
      <c r="F15" s="16">
        <v>39387</v>
      </c>
      <c r="G15" s="16">
        <v>39417</v>
      </c>
      <c r="H15" s="16">
        <v>39448</v>
      </c>
      <c r="I15" s="16">
        <v>39479</v>
      </c>
      <c r="J15" s="16">
        <v>39508</v>
      </c>
      <c r="K15" s="16">
        <v>39539</v>
      </c>
      <c r="L15" s="16">
        <v>39569</v>
      </c>
      <c r="M15" s="16">
        <v>39600</v>
      </c>
      <c r="N15" s="17" t="s">
        <v>1</v>
      </c>
    </row>
    <row r="16" spans="1:14" ht="13.5" thickTop="1" x14ac:dyDescent="0.2">
      <c r="A16" s="12" t="s">
        <v>29</v>
      </c>
      <c r="B16" s="115">
        <v>8128.18</v>
      </c>
      <c r="C16" s="115">
        <v>9101.1049999999996</v>
      </c>
      <c r="D16" s="115">
        <v>10380.19</v>
      </c>
      <c r="E16" s="112">
        <v>10506.988000000001</v>
      </c>
      <c r="F16" s="112">
        <v>18508.288</v>
      </c>
      <c r="G16" s="112">
        <v>26700.16</v>
      </c>
      <c r="H16" s="5">
        <v>24941.045999999998</v>
      </c>
      <c r="I16" s="5">
        <v>26917.522000000001</v>
      </c>
      <c r="J16" s="5">
        <v>22438.652000000002</v>
      </c>
      <c r="K16" s="6">
        <v>14693.717999999999</v>
      </c>
      <c r="L16" s="6">
        <v>8324.23</v>
      </c>
      <c r="M16" s="6">
        <v>3210</v>
      </c>
      <c r="N16" s="116">
        <f>SUM(B16:M16)</f>
        <v>183850.07900000003</v>
      </c>
    </row>
    <row r="18" spans="1:17" x14ac:dyDescent="0.2">
      <c r="A18" s="19" t="s">
        <v>75</v>
      </c>
    </row>
    <row r="19" spans="1:17" ht="13.5" thickBot="1" x14ac:dyDescent="0.25">
      <c r="B19" s="16">
        <v>39630</v>
      </c>
      <c r="C19" s="16">
        <v>39661</v>
      </c>
      <c r="D19" s="16">
        <v>39692</v>
      </c>
      <c r="E19" s="16">
        <v>39722</v>
      </c>
      <c r="F19" s="16">
        <v>39753</v>
      </c>
      <c r="G19" s="16">
        <v>39783</v>
      </c>
      <c r="H19" s="16">
        <v>39814</v>
      </c>
      <c r="I19" s="16">
        <v>39845</v>
      </c>
      <c r="J19" s="16">
        <v>39873</v>
      </c>
      <c r="K19" s="16">
        <v>39904</v>
      </c>
      <c r="L19" s="16">
        <v>39934</v>
      </c>
      <c r="M19" s="16">
        <v>39965</v>
      </c>
      <c r="N19" s="17" t="s">
        <v>1</v>
      </c>
    </row>
    <row r="20" spans="1:17" ht="13.5" thickTop="1" x14ac:dyDescent="0.2">
      <c r="A20" s="12" t="s">
        <v>28</v>
      </c>
    </row>
    <row r="21" spans="1:17" x14ac:dyDescent="0.2">
      <c r="A21" s="12" t="s">
        <v>29</v>
      </c>
    </row>
    <row r="22" spans="1:17" x14ac:dyDescent="0.2">
      <c r="A22" s="12"/>
    </row>
    <row r="23" spans="1:17" x14ac:dyDescent="0.2">
      <c r="A23" s="12"/>
    </row>
    <row r="24" spans="1:17" x14ac:dyDescent="0.2">
      <c r="A24" s="12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</row>
    <row r="25" spans="1:17" x14ac:dyDescent="0.2">
      <c r="A25" s="25" t="s">
        <v>30</v>
      </c>
    </row>
    <row r="26" spans="1:17" x14ac:dyDescent="0.2">
      <c r="B26" s="13" t="s">
        <v>15</v>
      </c>
      <c r="C26" s="13" t="s">
        <v>16</v>
      </c>
      <c r="D26" s="13" t="s">
        <v>17</v>
      </c>
      <c r="E26" s="13" t="s">
        <v>18</v>
      </c>
      <c r="F26" s="13" t="s">
        <v>19</v>
      </c>
      <c r="G26" s="13" t="s">
        <v>20</v>
      </c>
      <c r="H26" s="13" t="s">
        <v>21</v>
      </c>
      <c r="I26" s="13" t="s">
        <v>22</v>
      </c>
      <c r="J26" s="13" t="s">
        <v>23</v>
      </c>
      <c r="K26" s="13" t="s">
        <v>24</v>
      </c>
      <c r="L26" s="13" t="s">
        <v>25</v>
      </c>
      <c r="M26" s="13" t="s">
        <v>26</v>
      </c>
      <c r="N26" s="13" t="s">
        <v>1</v>
      </c>
    </row>
    <row r="27" spans="1:17" x14ac:dyDescent="0.2">
      <c r="A27" s="12" t="s">
        <v>0</v>
      </c>
      <c r="B27" s="127">
        <f>B4</f>
        <v>10248.700000000001</v>
      </c>
      <c r="C27" s="127">
        <f t="shared" ref="C27:M27" si="0">B27+C4</f>
        <v>23770</v>
      </c>
      <c r="D27" s="128">
        <f t="shared" si="0"/>
        <v>39393.599999999999</v>
      </c>
      <c r="E27" s="127">
        <f t="shared" si="0"/>
        <v>62887.6</v>
      </c>
      <c r="F27" s="127">
        <f t="shared" si="0"/>
        <v>89924.1</v>
      </c>
      <c r="G27" s="127">
        <f t="shared" si="0"/>
        <v>132411.90000000002</v>
      </c>
      <c r="H27" s="127">
        <f t="shared" si="0"/>
        <v>185238.7</v>
      </c>
      <c r="I27" s="127">
        <f t="shared" si="0"/>
        <v>228932.6</v>
      </c>
      <c r="J27" s="127">
        <f t="shared" si="0"/>
        <v>271348.59999999998</v>
      </c>
      <c r="K27" s="127">
        <f t="shared" si="0"/>
        <v>297027.3</v>
      </c>
      <c r="L27" s="127">
        <f t="shared" si="0"/>
        <v>320311</v>
      </c>
      <c r="M27" s="127">
        <f t="shared" si="0"/>
        <v>332900.59999999998</v>
      </c>
      <c r="N27" s="129">
        <f t="shared" ref="N27:N33" si="1">M27</f>
        <v>332900.59999999998</v>
      </c>
    </row>
    <row r="28" spans="1:17" x14ac:dyDescent="0.2">
      <c r="A28" s="12" t="s">
        <v>13</v>
      </c>
      <c r="B28" s="127">
        <f>B8</f>
        <v>16906</v>
      </c>
      <c r="C28" s="127">
        <f t="shared" ref="C28:M28" si="2">B28+C8</f>
        <v>28353</v>
      </c>
      <c r="D28" s="128">
        <f t="shared" si="2"/>
        <v>46444.7</v>
      </c>
      <c r="E28" s="127">
        <f t="shared" si="2"/>
        <v>69028.7</v>
      </c>
      <c r="F28" s="127">
        <f t="shared" si="2"/>
        <v>96001.7</v>
      </c>
      <c r="G28" s="127">
        <f t="shared" si="2"/>
        <v>140239.70000000001</v>
      </c>
      <c r="H28" s="127">
        <f t="shared" si="2"/>
        <v>177146.7</v>
      </c>
      <c r="I28" s="127">
        <f t="shared" si="2"/>
        <v>216893.7</v>
      </c>
      <c r="J28" s="127">
        <f t="shared" si="2"/>
        <v>249427.7</v>
      </c>
      <c r="K28" s="127">
        <f t="shared" si="2"/>
        <v>271769.7</v>
      </c>
      <c r="L28" s="127">
        <f t="shared" si="2"/>
        <v>288888.7</v>
      </c>
      <c r="M28" s="127">
        <f t="shared" si="2"/>
        <v>300478.7</v>
      </c>
      <c r="N28" s="129">
        <f t="shared" si="1"/>
        <v>300478.7</v>
      </c>
    </row>
    <row r="29" spans="1:17" x14ac:dyDescent="0.2">
      <c r="A29" s="12" t="s">
        <v>14</v>
      </c>
      <c r="B29" s="127">
        <f>B12</f>
        <v>9651</v>
      </c>
      <c r="C29" s="127">
        <f>B29+C12</f>
        <v>19396.695</v>
      </c>
      <c r="D29" s="128">
        <f>C29+D12</f>
        <v>30894.384599999998</v>
      </c>
      <c r="E29" s="127">
        <f>D29+E12</f>
        <v>43823.155799999993</v>
      </c>
      <c r="F29" s="127">
        <f t="shared" ref="F29:M29" si="3">IF(F12="","",E29+F12)</f>
        <v>62510.291799999992</v>
      </c>
      <c r="G29" s="127">
        <f t="shared" si="3"/>
        <v>87232.946799999991</v>
      </c>
      <c r="H29" s="127">
        <f t="shared" si="3"/>
        <v>115386.03879999999</v>
      </c>
      <c r="I29" s="127">
        <f t="shared" si="3"/>
        <v>148890.19079999998</v>
      </c>
      <c r="J29" s="127">
        <f t="shared" si="3"/>
        <v>173726.84379999997</v>
      </c>
      <c r="K29" s="127">
        <f t="shared" si="3"/>
        <v>192433.52879999997</v>
      </c>
      <c r="L29" s="127">
        <f t="shared" si="3"/>
        <v>203093.85879999999</v>
      </c>
      <c r="M29" s="127">
        <f t="shared" si="3"/>
        <v>210017.40479999999</v>
      </c>
      <c r="N29" s="129">
        <f t="shared" si="1"/>
        <v>210017.40479999999</v>
      </c>
    </row>
    <row r="30" spans="1:17" x14ac:dyDescent="0.2">
      <c r="A30" s="12" t="s">
        <v>74</v>
      </c>
      <c r="B30" s="127">
        <v>8128.18</v>
      </c>
      <c r="C30" s="127">
        <v>17229.285</v>
      </c>
      <c r="D30" s="128">
        <v>27609.474999999999</v>
      </c>
      <c r="E30" s="127">
        <v>38116.463000000003</v>
      </c>
      <c r="F30" s="127">
        <v>56624.751000000004</v>
      </c>
      <c r="G30" s="127">
        <v>83324.911000000007</v>
      </c>
      <c r="H30" s="127">
        <v>108265.95700000001</v>
      </c>
      <c r="I30" s="127">
        <v>135222.10700000002</v>
      </c>
      <c r="J30" s="127">
        <v>157660.75900000002</v>
      </c>
      <c r="K30" s="127">
        <v>172354.47700000001</v>
      </c>
      <c r="L30" s="127">
        <v>180678.70700000002</v>
      </c>
      <c r="M30" s="127">
        <v>184000.70700000002</v>
      </c>
      <c r="N30" s="129">
        <f t="shared" si="1"/>
        <v>184000.70700000002</v>
      </c>
    </row>
    <row r="31" spans="1:17" x14ac:dyDescent="0.2">
      <c r="A31" s="12" t="s">
        <v>75</v>
      </c>
      <c r="B31" s="127">
        <v>1736</v>
      </c>
      <c r="C31" s="127">
        <v>3511</v>
      </c>
      <c r="D31" s="128">
        <v>10908</v>
      </c>
      <c r="E31" s="127">
        <v>26545</v>
      </c>
      <c r="F31" s="127">
        <v>44524</v>
      </c>
      <c r="G31" s="127">
        <v>69075</v>
      </c>
      <c r="H31" s="127">
        <v>99525</v>
      </c>
      <c r="I31" s="127">
        <v>123210</v>
      </c>
      <c r="J31" s="127">
        <v>142877</v>
      </c>
      <c r="K31" s="127">
        <v>154850</v>
      </c>
      <c r="L31" s="127">
        <v>158268</v>
      </c>
      <c r="M31" s="127">
        <v>159624</v>
      </c>
      <c r="N31" s="129">
        <f t="shared" si="1"/>
        <v>159624</v>
      </c>
    </row>
    <row r="32" spans="1:17" x14ac:dyDescent="0.2">
      <c r="A32" s="12" t="s">
        <v>80</v>
      </c>
      <c r="B32" s="127">
        <v>1554</v>
      </c>
      <c r="C32" s="127">
        <v>2519</v>
      </c>
      <c r="D32" s="128">
        <v>8089</v>
      </c>
      <c r="E32" s="127">
        <v>21866</v>
      </c>
      <c r="F32" s="127">
        <v>39519</v>
      </c>
      <c r="G32" s="127">
        <v>66140</v>
      </c>
      <c r="H32" s="127">
        <v>94188</v>
      </c>
      <c r="I32" s="127">
        <v>120194</v>
      </c>
      <c r="J32" s="127">
        <v>137992</v>
      </c>
      <c r="K32" s="127">
        <v>148398</v>
      </c>
      <c r="L32" s="127">
        <v>152265</v>
      </c>
      <c r="M32" s="127">
        <v>153993</v>
      </c>
      <c r="N32" s="129">
        <f t="shared" si="1"/>
        <v>153993</v>
      </c>
      <c r="O32" s="14"/>
      <c r="P32" s="14"/>
      <c r="Q32" s="14"/>
    </row>
    <row r="33" spans="1:17" x14ac:dyDescent="0.2">
      <c r="A33" s="12" t="s">
        <v>81</v>
      </c>
      <c r="B33" s="130">
        <v>1599</v>
      </c>
      <c r="C33" s="130">
        <v>3119</v>
      </c>
      <c r="D33" s="131">
        <v>7388</v>
      </c>
      <c r="E33" s="132">
        <v>18544</v>
      </c>
      <c r="F33" s="133">
        <v>36679</v>
      </c>
      <c r="G33" s="127">
        <v>62771</v>
      </c>
      <c r="H33" s="134">
        <v>95100</v>
      </c>
      <c r="I33" s="130">
        <v>124047</v>
      </c>
      <c r="J33" s="127">
        <v>145806</v>
      </c>
      <c r="K33" s="127">
        <v>159743</v>
      </c>
      <c r="L33" s="127">
        <v>168176</v>
      </c>
      <c r="M33" s="127">
        <v>169368</v>
      </c>
      <c r="N33" s="129">
        <f t="shared" si="1"/>
        <v>169368</v>
      </c>
      <c r="O33" s="14"/>
      <c r="P33" s="14"/>
      <c r="Q33" s="126">
        <f>M33-L33</f>
        <v>1192</v>
      </c>
    </row>
    <row r="34" spans="1:17" x14ac:dyDescent="0.2">
      <c r="A34" s="12" t="s">
        <v>82</v>
      </c>
      <c r="B34" s="186">
        <f>'[1]FY 2012 Gas '!D30</f>
        <v>1403.59</v>
      </c>
      <c r="C34" s="186">
        <f>'[1]FY 2012 Gas '!E30</f>
        <v>4673.9599999999991</v>
      </c>
      <c r="D34" s="186">
        <f>'[1]FY 2012 Gas '!F30</f>
        <v>13151.31</v>
      </c>
      <c r="E34" s="186">
        <f>'[1]FY 2012 Gas '!G30</f>
        <v>26134.09</v>
      </c>
      <c r="F34" s="186">
        <f>'[1]FY 2012 Gas '!H30</f>
        <v>45584.57</v>
      </c>
      <c r="G34" s="186">
        <f>'[1]FY 2012 Gas '!I30</f>
        <v>63847.789999999994</v>
      </c>
      <c r="H34" s="186">
        <f>'[1]FY 2012 Gas '!J30</f>
        <v>83580.11</v>
      </c>
      <c r="I34" s="186">
        <f>'[1]FY 2012 Gas '!K30</f>
        <v>101586.917</v>
      </c>
      <c r="J34" s="186">
        <f>'[1]FY 2012 Gas '!L30</f>
        <v>114741.897</v>
      </c>
      <c r="K34" s="186">
        <f>'[1]FY 2012 Gas '!M30</f>
        <v>124768.167</v>
      </c>
      <c r="L34" s="186">
        <f>'[1]FY 2012 Gas '!N30</f>
        <v>128120.757</v>
      </c>
      <c r="M34" s="186">
        <f>'[1]FY 2012 Gas '!O30</f>
        <v>129946.747</v>
      </c>
      <c r="N34" s="186">
        <f>M34</f>
        <v>129946.747</v>
      </c>
      <c r="O34" s="14"/>
      <c r="P34" s="14"/>
      <c r="Q34" s="14"/>
    </row>
    <row r="35" spans="1:17" x14ac:dyDescent="0.2">
      <c r="A35" s="12" t="s">
        <v>90</v>
      </c>
      <c r="B35" s="186">
        <f>'[6]Gas Data'!B50</f>
        <v>1728</v>
      </c>
      <c r="C35" s="186">
        <f>'[6]Gas Data'!C50</f>
        <v>2836</v>
      </c>
      <c r="D35" s="186">
        <f>'[6]Gas Data'!D50</f>
        <v>8851</v>
      </c>
      <c r="E35" s="186">
        <f>'[6]Gas Data'!E50</f>
        <v>21077.620000000003</v>
      </c>
      <c r="F35" s="186">
        <f>'[6]Gas Data'!F50</f>
        <v>41764.080000000002</v>
      </c>
      <c r="G35" s="186">
        <f>'[6]Gas Data'!G50</f>
        <v>63476.92</v>
      </c>
      <c r="H35" s="186">
        <f>'[6]Gas Data'!H50</f>
        <v>90642.92</v>
      </c>
      <c r="I35" s="186">
        <f>'[6]Gas Data'!I50</f>
        <v>118742.92</v>
      </c>
      <c r="J35" s="186">
        <f>'[6]Gas Data'!J50</f>
        <v>140377.91999999998</v>
      </c>
      <c r="K35" s="186">
        <f>'[6]Gas Data'!K50</f>
        <v>148767.87999999998</v>
      </c>
      <c r="L35" s="186">
        <f>'[6]Gas Data'!L50</f>
        <v>153117.87999999998</v>
      </c>
      <c r="M35" s="186">
        <f>'[6]Gas Data'!M50</f>
        <v>154507.87999999998</v>
      </c>
      <c r="N35" s="186">
        <f>'[6]Gas Data'!N50</f>
        <v>154507.87999999998</v>
      </c>
      <c r="O35" s="14"/>
      <c r="P35" s="14"/>
      <c r="Q35" s="14"/>
    </row>
    <row r="36" spans="1:17" ht="13.5" thickBot="1" x14ac:dyDescent="0.25">
      <c r="A36" s="12"/>
      <c r="B36" s="135"/>
      <c r="C36" s="136"/>
      <c r="D36" s="136"/>
      <c r="E36" s="136"/>
      <c r="F36" s="136"/>
      <c r="G36" s="137"/>
      <c r="H36" s="138"/>
      <c r="I36" s="138"/>
      <c r="J36" s="138"/>
      <c r="K36" s="138"/>
      <c r="L36" s="138"/>
      <c r="M36" s="138"/>
      <c r="N36" s="14"/>
      <c r="O36" s="14"/>
      <c r="P36" s="14"/>
      <c r="Q36" s="14"/>
    </row>
    <row r="37" spans="1:17" ht="13.5" thickBot="1" x14ac:dyDescent="0.25">
      <c r="A37" s="46" t="s">
        <v>36</v>
      </c>
      <c r="B37" s="47" t="s">
        <v>21</v>
      </c>
      <c r="C37" s="47" t="s">
        <v>22</v>
      </c>
      <c r="D37" s="47" t="s">
        <v>23</v>
      </c>
      <c r="E37" s="47" t="s">
        <v>24</v>
      </c>
      <c r="F37" s="48" t="s">
        <v>25</v>
      </c>
      <c r="G37" s="48" t="s">
        <v>26</v>
      </c>
      <c r="H37" s="48" t="s">
        <v>15</v>
      </c>
      <c r="I37" s="48" t="s">
        <v>16</v>
      </c>
      <c r="J37" s="48" t="s">
        <v>17</v>
      </c>
      <c r="K37" s="48" t="s">
        <v>18</v>
      </c>
      <c r="L37" s="47" t="s">
        <v>19</v>
      </c>
      <c r="M37" s="49" t="s">
        <v>20</v>
      </c>
      <c r="N37" s="52" t="s">
        <v>37</v>
      </c>
      <c r="O37" s="53" t="s">
        <v>38</v>
      </c>
      <c r="P37" s="54" t="s">
        <v>1</v>
      </c>
      <c r="Q37" s="53" t="s">
        <v>38</v>
      </c>
    </row>
    <row r="38" spans="1:17" ht="14.25" thickTop="1" thickBot="1" x14ac:dyDescent="0.25">
      <c r="A38" s="40">
        <v>2002</v>
      </c>
      <c r="B38" s="41"/>
      <c r="C38" s="41"/>
      <c r="D38" s="41"/>
      <c r="E38" s="41"/>
      <c r="F38" s="42"/>
      <c r="G38" s="43"/>
      <c r="H38" s="44">
        <v>9575</v>
      </c>
      <c r="I38" s="44">
        <v>10983</v>
      </c>
      <c r="J38" s="44">
        <v>24381</v>
      </c>
      <c r="K38" s="44">
        <v>28548</v>
      </c>
      <c r="L38" s="45">
        <v>37528</v>
      </c>
      <c r="M38" s="50">
        <v>39248</v>
      </c>
      <c r="N38" s="55"/>
      <c r="O38" s="56"/>
      <c r="P38" s="57"/>
      <c r="Q38" s="56"/>
    </row>
    <row r="39" spans="1:17" ht="13.5" thickBot="1" x14ac:dyDescent="0.25">
      <c r="A39" s="34">
        <v>2003</v>
      </c>
      <c r="B39" s="35">
        <v>43709</v>
      </c>
      <c r="C39" s="35">
        <v>41253</v>
      </c>
      <c r="D39" s="35">
        <v>35632</v>
      </c>
      <c r="E39" s="35">
        <v>27765</v>
      </c>
      <c r="F39" s="36">
        <v>20834</v>
      </c>
      <c r="G39" s="37">
        <v>14852</v>
      </c>
      <c r="H39" s="38">
        <v>10946</v>
      </c>
      <c r="I39" s="38">
        <v>11280</v>
      </c>
      <c r="J39" s="38">
        <v>14047</v>
      </c>
      <c r="K39" s="38">
        <v>20267</v>
      </c>
      <c r="L39" s="39">
        <v>27926</v>
      </c>
      <c r="M39" s="51">
        <v>34941</v>
      </c>
      <c r="N39" s="58">
        <f>M39+L39+E39+D39+C39+B39</f>
        <v>211226</v>
      </c>
      <c r="O39" s="59">
        <f>K39+J39+I39+H39+G39+F39</f>
        <v>92226</v>
      </c>
      <c r="P39" s="60">
        <f>N39+O39</f>
        <v>303452</v>
      </c>
      <c r="Q39" s="61">
        <f>O39/P39</f>
        <v>0.30392286094670656</v>
      </c>
    </row>
    <row r="40" spans="1:17" ht="13.5" thickBot="1" x14ac:dyDescent="0.25">
      <c r="A40" s="34">
        <v>2004</v>
      </c>
      <c r="B40" s="35">
        <v>47196</v>
      </c>
      <c r="C40" s="35">
        <v>33611</v>
      </c>
      <c r="D40" s="35">
        <v>28651</v>
      </c>
      <c r="E40" s="35">
        <v>20477</v>
      </c>
      <c r="F40" s="36">
        <v>14072</v>
      </c>
      <c r="G40" s="37">
        <v>9909</v>
      </c>
      <c r="H40" s="38">
        <v>9071.7000000000007</v>
      </c>
      <c r="I40" s="38">
        <v>12332.3</v>
      </c>
      <c r="J40" s="38">
        <v>12958.6</v>
      </c>
      <c r="K40" s="38">
        <v>19797</v>
      </c>
      <c r="L40" s="39">
        <v>23447.5</v>
      </c>
      <c r="M40" s="51">
        <v>37777.800000000003</v>
      </c>
      <c r="N40" s="58">
        <f>M40+L40+E40+D40+C40+B40</f>
        <v>191160.3</v>
      </c>
      <c r="O40" s="59">
        <f>K40+J40+I40+H40+G40+F40</f>
        <v>78140.599999999991</v>
      </c>
      <c r="P40" s="60">
        <f>N40+O40</f>
        <v>269300.89999999997</v>
      </c>
      <c r="Q40" s="61">
        <f>O40/P40</f>
        <v>0.29016093150821254</v>
      </c>
    </row>
    <row r="41" spans="1:17" ht="13.5" thickBot="1" x14ac:dyDescent="0.25">
      <c r="A41" s="34">
        <v>2005</v>
      </c>
      <c r="B41" s="35">
        <v>48975.8</v>
      </c>
      <c r="C41" s="35">
        <v>38887.9</v>
      </c>
      <c r="D41" s="35">
        <v>38501</v>
      </c>
      <c r="E41" s="35">
        <v>22168.7</v>
      </c>
      <c r="F41" s="36">
        <v>21166.7</v>
      </c>
      <c r="G41" s="37">
        <v>11573.6</v>
      </c>
      <c r="H41" s="38">
        <v>13144</v>
      </c>
      <c r="I41" s="38">
        <v>10008</v>
      </c>
      <c r="J41" s="38">
        <v>14567.7</v>
      </c>
      <c r="K41" s="38">
        <v>18457</v>
      </c>
      <c r="L41" s="39">
        <v>22814</v>
      </c>
      <c r="M41" s="51">
        <v>38820</v>
      </c>
      <c r="N41" s="58">
        <f>M41+L41+E41+D41+C41+B41</f>
        <v>210167.40000000002</v>
      </c>
      <c r="O41" s="59">
        <f>K41+J41+I41+H41+G41+F41</f>
        <v>88917</v>
      </c>
      <c r="P41" s="60">
        <f>N41+O41</f>
        <v>299084.40000000002</v>
      </c>
      <c r="Q41" s="61">
        <f>O41/P41</f>
        <v>0.29729735151682934</v>
      </c>
    </row>
    <row r="42" spans="1:17" x14ac:dyDescent="0.2">
      <c r="A42" s="34">
        <v>2006</v>
      </c>
      <c r="B42" s="35">
        <v>32787</v>
      </c>
      <c r="C42" s="35">
        <v>34407</v>
      </c>
      <c r="D42" s="35">
        <v>27509</v>
      </c>
      <c r="E42" s="35">
        <v>17833</v>
      </c>
      <c r="F42" s="36">
        <v>14049</v>
      </c>
      <c r="G42" s="37">
        <v>9422</v>
      </c>
      <c r="H42" s="38">
        <v>7576</v>
      </c>
      <c r="I42" s="38">
        <v>8185.6949999999997</v>
      </c>
      <c r="J42" s="38">
        <v>7954.6895999999997</v>
      </c>
      <c r="K42" s="38">
        <v>9298.6880000000001</v>
      </c>
      <c r="L42" s="39">
        <v>13865.135999999999</v>
      </c>
      <c r="M42" s="51">
        <v>20311</v>
      </c>
      <c r="N42" s="62">
        <f>M42+L42+E42+D42+C42+B42</f>
        <v>146712.136</v>
      </c>
      <c r="O42" s="63">
        <f>K42+J42+I42+H42+G42+F42</f>
        <v>56486.0726</v>
      </c>
      <c r="P42" s="64">
        <f>N42+O42</f>
        <v>203198.20860000001</v>
      </c>
      <c r="Q42" s="65">
        <f>O42/P42</f>
        <v>0.27798509144927569</v>
      </c>
    </row>
    <row r="43" spans="1:17" x14ac:dyDescent="0.2">
      <c r="A43" s="12"/>
      <c r="B43" s="27"/>
      <c r="C43" s="27"/>
      <c r="D43" s="27"/>
      <c r="E43" s="27"/>
      <c r="F43" s="27"/>
      <c r="G43" s="29"/>
      <c r="H43" s="24"/>
      <c r="I43" s="24"/>
      <c r="J43" s="24"/>
      <c r="K43" s="24"/>
      <c r="L43" s="24"/>
      <c r="M43" s="24"/>
    </row>
    <row r="44" spans="1:17" x14ac:dyDescent="0.2">
      <c r="A44" s="12"/>
      <c r="B44" s="27"/>
      <c r="C44" s="27"/>
      <c r="D44" s="27"/>
      <c r="E44" s="27"/>
      <c r="F44" s="27"/>
      <c r="G44" s="29"/>
      <c r="H44" s="24"/>
      <c r="I44" s="24"/>
      <c r="J44" s="24"/>
      <c r="K44" s="24"/>
      <c r="L44" s="24"/>
      <c r="M44" s="24"/>
    </row>
    <row r="45" spans="1:17" x14ac:dyDescent="0.2">
      <c r="A45" s="12"/>
      <c r="B45" s="27"/>
      <c r="C45" s="27"/>
      <c r="D45" s="27"/>
      <c r="E45" s="27"/>
      <c r="F45" s="27"/>
      <c r="G45" s="29"/>
      <c r="H45" s="24"/>
      <c r="I45" s="24"/>
      <c r="J45" s="24"/>
      <c r="K45" s="24"/>
      <c r="L45" s="24"/>
      <c r="M45" s="24"/>
    </row>
    <row r="48" spans="1:17" x14ac:dyDescent="0.2">
      <c r="A48" s="12"/>
    </row>
    <row r="50" spans="1:6" x14ac:dyDescent="0.2">
      <c r="C50" s="12"/>
      <c r="D50" s="32"/>
      <c r="E50" s="12"/>
      <c r="F50" s="12"/>
    </row>
    <row r="51" spans="1:6" x14ac:dyDescent="0.2">
      <c r="C51" s="12"/>
      <c r="D51" s="12"/>
      <c r="E51" s="12"/>
      <c r="F51" s="12"/>
    </row>
    <row r="52" spans="1:6" x14ac:dyDescent="0.2">
      <c r="B52" s="12"/>
    </row>
    <row r="53" spans="1:6" x14ac:dyDescent="0.2">
      <c r="A53" s="12"/>
      <c r="B53" s="12"/>
      <c r="F53" s="31"/>
    </row>
    <row r="54" spans="1:6" x14ac:dyDescent="0.2">
      <c r="B54" s="12"/>
      <c r="F54" s="31"/>
    </row>
    <row r="55" spans="1:6" x14ac:dyDescent="0.2">
      <c r="B55" s="12"/>
      <c r="C55" s="30"/>
      <c r="D55" s="30"/>
      <c r="E55" s="30"/>
      <c r="F55" s="31"/>
    </row>
    <row r="56" spans="1:6" x14ac:dyDescent="0.2">
      <c r="B56" s="12"/>
      <c r="C56" s="33"/>
      <c r="D56" s="33"/>
      <c r="E56" s="30"/>
      <c r="F56" s="31"/>
    </row>
  </sheetData>
  <phoneticPr fontId="2" type="noConversion"/>
  <pageMargins left="0.75" right="0.75" top="1" bottom="1" header="0.5" footer="0.5"/>
  <pageSetup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opLeftCell="A112" workbookViewId="0">
      <selection activeCell="N154" sqref="N154"/>
    </sheetView>
  </sheetViews>
  <sheetFormatPr defaultRowHeight="12.75" x14ac:dyDescent="0.2"/>
  <cols>
    <col min="1" max="1" width="21.140625" bestFit="1" customWidth="1"/>
    <col min="2" max="2" width="10.85546875" bestFit="1" customWidth="1"/>
    <col min="3" max="3" width="13.140625" customWidth="1"/>
    <col min="4" max="4" width="14" bestFit="1" customWidth="1"/>
    <col min="5" max="9" width="12" bestFit="1" customWidth="1"/>
    <col min="10" max="10" width="12.28515625" bestFit="1" customWidth="1"/>
    <col min="11" max="13" width="12" bestFit="1" customWidth="1"/>
    <col min="14" max="14" width="18.5703125" customWidth="1"/>
    <col min="15" max="15" width="12.28515625" bestFit="1" customWidth="1"/>
    <col min="16" max="16" width="10.140625" bestFit="1" customWidth="1"/>
  </cols>
  <sheetData>
    <row r="1" spans="1:15" x14ac:dyDescent="0.2">
      <c r="F1" t="s">
        <v>72</v>
      </c>
    </row>
    <row r="2" spans="1:15" x14ac:dyDescent="0.2">
      <c r="A2" s="93" t="str">
        <f>'[7]Total Energy'!A2</f>
        <v>FY 05</v>
      </c>
      <c r="B2" s="82">
        <f>'[7]Total Energy'!B2</f>
        <v>0</v>
      </c>
      <c r="C2" s="82">
        <f>'[7]Total Energy'!C2</f>
        <v>0</v>
      </c>
      <c r="D2" s="82">
        <f>'[7]Total Energy'!D2</f>
        <v>0</v>
      </c>
      <c r="E2" s="82">
        <f>'[7]Total Energy'!E2</f>
        <v>0</v>
      </c>
      <c r="F2" s="82">
        <f>'[7]Total Energy'!F2</f>
        <v>0</v>
      </c>
      <c r="G2" s="82">
        <f>'[7]Total Energy'!G2</f>
        <v>0</v>
      </c>
      <c r="H2" s="82">
        <f>'[7]Total Energy'!H2</f>
        <v>0</v>
      </c>
      <c r="I2" s="82">
        <f>'[7]Total Energy'!I2</f>
        <v>0</v>
      </c>
      <c r="J2" s="82">
        <f>'[7]Total Energy'!J2</f>
        <v>0</v>
      </c>
      <c r="K2" s="82">
        <f>'[7]Total Energy'!K2</f>
        <v>0</v>
      </c>
      <c r="L2" s="82">
        <f>'[7]Total Energy'!L2</f>
        <v>0</v>
      </c>
      <c r="M2" s="82">
        <f>'[7]Total Energy'!M2</f>
        <v>0</v>
      </c>
      <c r="N2" s="83">
        <f>'[7]Total Energy'!N2</f>
        <v>0</v>
      </c>
    </row>
    <row r="3" spans="1:15" ht="13.5" thickBot="1" x14ac:dyDescent="0.25">
      <c r="A3" s="86">
        <f>'[7]Total Energy'!A3</f>
        <v>0</v>
      </c>
      <c r="B3" s="16">
        <f>'[7]Total Energy'!B3</f>
        <v>38169</v>
      </c>
      <c r="C3" s="16">
        <f>'[7]Total Energy'!C3</f>
        <v>38200</v>
      </c>
      <c r="D3" s="16">
        <f>'[7]Total Energy'!D3</f>
        <v>38231</v>
      </c>
      <c r="E3" s="16">
        <f>'[7]Total Energy'!E3</f>
        <v>38261</v>
      </c>
      <c r="F3" s="16">
        <f>'[7]Total Energy'!F3</f>
        <v>38292</v>
      </c>
      <c r="G3" s="16">
        <f>'[7]Total Energy'!G3</f>
        <v>38322</v>
      </c>
      <c r="H3" s="16">
        <f>'[7]Total Energy'!H3</f>
        <v>38353</v>
      </c>
      <c r="I3" s="16">
        <f>'[7]Total Energy'!I3</f>
        <v>38384</v>
      </c>
      <c r="J3" s="16">
        <f>'[7]Total Energy'!J3</f>
        <v>38412</v>
      </c>
      <c r="K3" s="16">
        <f>'[7]Total Energy'!K3</f>
        <v>38443</v>
      </c>
      <c r="L3" s="16">
        <f>'[7]Total Energy'!L3</f>
        <v>38473</v>
      </c>
      <c r="M3" s="16">
        <f>'[7]Total Energy'!M3</f>
        <v>38504</v>
      </c>
      <c r="N3" s="85" t="str">
        <f>'[7]Total Energy'!N3</f>
        <v>Total</v>
      </c>
    </row>
    <row r="4" spans="1:15" ht="13.5" thickTop="1" x14ac:dyDescent="0.2">
      <c r="A4" s="86" t="str">
        <f>'[7]Total Energy'!A4</f>
        <v>Cost</v>
      </c>
      <c r="B4" s="94">
        <f>'[7]Total Energy'!B4</f>
        <v>9718.65</v>
      </c>
      <c r="C4" s="94">
        <f>'[7]Total Energy'!C4</f>
        <v>12016.82</v>
      </c>
      <c r="D4" s="94">
        <f>'[7]Total Energy'!D4</f>
        <v>12706.48</v>
      </c>
      <c r="E4" s="94">
        <f>'[7]Total Energy'!E4</f>
        <v>19637.43</v>
      </c>
      <c r="F4" s="94">
        <f>'[7]Total Energy'!F4</f>
        <v>32159.15</v>
      </c>
      <c r="G4" s="94">
        <f>'[7]Total Energy'!G4</f>
        <v>51989.93</v>
      </c>
      <c r="H4" s="94">
        <f>'[7]Total Energy'!H4</f>
        <v>66469.509999999995</v>
      </c>
      <c r="I4" s="94">
        <f>'[7]Total Energy'!I4</f>
        <v>54705.19</v>
      </c>
      <c r="J4" s="94">
        <f>'[7]Total Energy'!J4</f>
        <v>52495.14</v>
      </c>
      <c r="K4" s="94">
        <f>'[7]Total Energy'!K4</f>
        <v>30345.85</v>
      </c>
      <c r="L4" s="94">
        <f>'[7]Total Energy'!L4</f>
        <v>22022.61</v>
      </c>
      <c r="M4" s="94">
        <f>'[7]Total Energy'!M4</f>
        <v>11057.79</v>
      </c>
      <c r="N4" s="95">
        <f>'[7]Total Energy'!N4</f>
        <v>375324.55</v>
      </c>
      <c r="O4" s="21"/>
    </row>
    <row r="5" spans="1:15" x14ac:dyDescent="0.2">
      <c r="A5" s="89" t="str">
        <f>'[7]Total Energy'!A5</f>
        <v>Consumption</v>
      </c>
      <c r="B5" s="96">
        <f>'[7]Total Energy'!B5</f>
        <v>10248.700000000001</v>
      </c>
      <c r="C5" s="96">
        <f>'[7]Total Energy'!C5</f>
        <v>13521.3</v>
      </c>
      <c r="D5" s="96">
        <f>'[7]Total Energy'!D5</f>
        <v>15623.6</v>
      </c>
      <c r="E5" s="96">
        <f>'[7]Total Energy'!E5</f>
        <v>23494</v>
      </c>
      <c r="F5" s="96">
        <f>'[7]Total Energy'!F5</f>
        <v>27036.5</v>
      </c>
      <c r="G5" s="96">
        <f>'[7]Total Energy'!G5</f>
        <v>42487.8</v>
      </c>
      <c r="H5" s="96">
        <f>'[7]Total Energy'!H5</f>
        <v>52826.8</v>
      </c>
      <c r="I5" s="96">
        <f>'[7]Total Energy'!I5</f>
        <v>43693.9</v>
      </c>
      <c r="J5" s="96">
        <f>'[7]Total Energy'!J5</f>
        <v>42416</v>
      </c>
      <c r="K5" s="96">
        <f>'[7]Total Energy'!K5</f>
        <v>25678.7</v>
      </c>
      <c r="L5" s="96">
        <f>'[7]Total Energy'!L5</f>
        <v>23283.7</v>
      </c>
      <c r="M5" s="96">
        <f>'[7]Total Energy'!M5</f>
        <v>12589.6</v>
      </c>
      <c r="N5" s="97">
        <f>'[7]Total Energy'!N5</f>
        <v>332900.59999999998</v>
      </c>
      <c r="O5" s="30"/>
    </row>
    <row r="6" spans="1:15" x14ac:dyDescent="0.2">
      <c r="A6">
        <f>'[7]Total Energy'!A6</f>
        <v>0</v>
      </c>
      <c r="B6">
        <f>'[7]Total Energy'!B6</f>
        <v>0</v>
      </c>
      <c r="C6">
        <f>'[7]Total Energy'!C6</f>
        <v>0</v>
      </c>
      <c r="D6">
        <f>'[7]Total Energy'!D6</f>
        <v>0</v>
      </c>
      <c r="E6">
        <f>'[7]Total Energy'!E6</f>
        <v>0</v>
      </c>
      <c r="F6">
        <f>'[7]Total Energy'!F6</f>
        <v>0</v>
      </c>
      <c r="G6">
        <f>'[7]Total Energy'!G6</f>
        <v>0</v>
      </c>
      <c r="H6">
        <f>'[7]Total Energy'!H6</f>
        <v>0</v>
      </c>
      <c r="I6">
        <f>'[7]Total Energy'!I6</f>
        <v>0</v>
      </c>
      <c r="J6">
        <f>'[7]Total Energy'!J6</f>
        <v>0</v>
      </c>
      <c r="K6">
        <f>'[7]Total Energy'!K6</f>
        <v>0</v>
      </c>
      <c r="L6">
        <f>'[7]Total Energy'!L6</f>
        <v>0</v>
      </c>
      <c r="M6">
        <f>'[7]Total Energy'!M6</f>
        <v>0</v>
      </c>
      <c r="N6">
        <f>'[7]Total Energy'!N6</f>
        <v>0</v>
      </c>
    </row>
    <row r="7" spans="1:15" x14ac:dyDescent="0.2">
      <c r="A7" s="81" t="str">
        <f>'[7]Total Energy'!A7</f>
        <v>FY 06</v>
      </c>
      <c r="B7" s="82">
        <f>'[7]Total Energy'!B7</f>
        <v>0</v>
      </c>
      <c r="C7" s="82">
        <f>'[7]Total Energy'!C7</f>
        <v>0</v>
      </c>
      <c r="D7" s="82">
        <f>'[7]Total Energy'!D7</f>
        <v>0</v>
      </c>
      <c r="E7" s="82">
        <f>'[7]Total Energy'!E7</f>
        <v>0</v>
      </c>
      <c r="F7" s="82">
        <f>'[7]Total Energy'!F7</f>
        <v>0</v>
      </c>
      <c r="G7" s="82">
        <f>'[7]Total Energy'!G7</f>
        <v>0</v>
      </c>
      <c r="H7" s="82">
        <f>'[7]Total Energy'!H7</f>
        <v>0</v>
      </c>
      <c r="I7" s="82">
        <f>'[7]Total Energy'!I7</f>
        <v>0</v>
      </c>
      <c r="J7" s="82">
        <f>'[7]Total Energy'!J7</f>
        <v>0</v>
      </c>
      <c r="K7" s="82">
        <f>'[7]Total Energy'!K7</f>
        <v>0</v>
      </c>
      <c r="L7" s="82">
        <f>'[7]Total Energy'!L7</f>
        <v>0</v>
      </c>
      <c r="M7" s="82">
        <f>'[7]Total Energy'!M7</f>
        <v>0</v>
      </c>
      <c r="N7" s="83">
        <f>'[7]Total Energy'!N7</f>
        <v>0</v>
      </c>
    </row>
    <row r="8" spans="1:15" ht="13.5" thickBot="1" x14ac:dyDescent="0.25">
      <c r="A8" s="84">
        <f>'[7]Total Energy'!A8</f>
        <v>0</v>
      </c>
      <c r="B8" s="16">
        <f>'[7]Total Energy'!B8</f>
        <v>38534</v>
      </c>
      <c r="C8" s="16">
        <f>'[7]Total Energy'!C8</f>
        <v>38565</v>
      </c>
      <c r="D8" s="16">
        <f>'[7]Total Energy'!D8</f>
        <v>38596</v>
      </c>
      <c r="E8" s="16">
        <f>'[7]Total Energy'!E8</f>
        <v>38626</v>
      </c>
      <c r="F8" s="16">
        <f>'[7]Total Energy'!F8</f>
        <v>38657</v>
      </c>
      <c r="G8" s="16">
        <f>'[7]Total Energy'!G8</f>
        <v>38687</v>
      </c>
      <c r="H8" s="16">
        <f>'[7]Total Energy'!H8</f>
        <v>38718</v>
      </c>
      <c r="I8" s="16">
        <f>'[7]Total Energy'!I8</f>
        <v>38749</v>
      </c>
      <c r="J8" s="16">
        <f>'[7]Total Energy'!J8</f>
        <v>38777</v>
      </c>
      <c r="K8" s="16">
        <f>'[7]Total Energy'!K8</f>
        <v>38808</v>
      </c>
      <c r="L8" s="16">
        <f>'[7]Total Energy'!L8</f>
        <v>38838</v>
      </c>
      <c r="M8" s="16">
        <f>'[7]Total Energy'!M8</f>
        <v>38869</v>
      </c>
      <c r="N8" s="85" t="str">
        <f>'[7]Total Energy'!N8</f>
        <v>Total</v>
      </c>
    </row>
    <row r="9" spans="1:15" ht="13.5" thickTop="1" x14ac:dyDescent="0.2">
      <c r="A9" s="86" t="str">
        <f>'[7]Total Energy'!A9</f>
        <v>Cost</v>
      </c>
      <c r="B9" s="87">
        <f>'[7]Total Energy'!B9</f>
        <v>17243.55</v>
      </c>
      <c r="C9" s="87">
        <f>'[7]Total Energy'!C9</f>
        <v>14811.06</v>
      </c>
      <c r="D9" s="87">
        <f>'[7]Total Energy'!D9</f>
        <v>25430.41</v>
      </c>
      <c r="E9" s="87">
        <f>'[7]Total Energy'!E9</f>
        <v>36060.65</v>
      </c>
      <c r="F9" s="87">
        <f>'[7]Total Energy'!F9</f>
        <v>51391.519999999997</v>
      </c>
      <c r="G9" s="87">
        <f>'[7]Total Energy'!G9</f>
        <v>70784.73</v>
      </c>
      <c r="H9" s="87">
        <f>'[7]Total Energy'!H9</f>
        <v>71797.22</v>
      </c>
      <c r="I9" s="87">
        <f>'[7]Total Energy'!I9</f>
        <v>69948.259999999995</v>
      </c>
      <c r="J9" s="87">
        <f>'[7]Total Energy'!J9</f>
        <v>61975.66</v>
      </c>
      <c r="K9" s="87">
        <f>'[7]Total Energy'!K9</f>
        <v>29020.240000000002</v>
      </c>
      <c r="L9" s="87">
        <f>'[7]Total Energy'!L9</f>
        <v>19470.099999999999</v>
      </c>
      <c r="M9" s="87">
        <f>'[7]Total Energy'!M9</f>
        <v>12489.74</v>
      </c>
      <c r="N9" s="88">
        <f>'[7]Total Energy'!N9</f>
        <v>480423.14</v>
      </c>
      <c r="O9" s="23"/>
    </row>
    <row r="10" spans="1:15" x14ac:dyDescent="0.2">
      <c r="A10" s="89" t="str">
        <f>'[7]Total Energy'!A10</f>
        <v>Consumption</v>
      </c>
      <c r="B10" s="183">
        <f>'[7]Total Energy'!B10</f>
        <v>16906</v>
      </c>
      <c r="C10" s="183">
        <f>'[7]Total Energy'!C10</f>
        <v>11447</v>
      </c>
      <c r="D10" s="183">
        <f>'[7]Total Energy'!D10</f>
        <v>18091.7</v>
      </c>
      <c r="E10" s="183">
        <f>'[7]Total Energy'!E10</f>
        <v>22584</v>
      </c>
      <c r="F10" s="183">
        <f>'[7]Total Energy'!F10</f>
        <v>26973</v>
      </c>
      <c r="G10" s="183">
        <f>'[7]Total Energy'!G10</f>
        <v>44238</v>
      </c>
      <c r="H10" s="183">
        <f>'[7]Total Energy'!H10</f>
        <v>36907</v>
      </c>
      <c r="I10" s="183">
        <f>'[7]Total Energy'!I10</f>
        <v>39747</v>
      </c>
      <c r="J10" s="183">
        <f>'[7]Total Energy'!J10</f>
        <v>32534</v>
      </c>
      <c r="K10" s="183">
        <f>'[7]Total Energy'!K10</f>
        <v>22342</v>
      </c>
      <c r="L10" s="183">
        <f>'[7]Total Energy'!L10</f>
        <v>17119</v>
      </c>
      <c r="M10" s="183">
        <f>'[7]Total Energy'!M10</f>
        <v>11590</v>
      </c>
      <c r="N10" s="184">
        <f>'[7]Total Energy'!N10</f>
        <v>292147.7</v>
      </c>
    </row>
    <row r="11" spans="1:15" x14ac:dyDescent="0.2">
      <c r="A11">
        <f>'[7]Total Energy'!A11</f>
        <v>0</v>
      </c>
      <c r="B11">
        <f>'[7]Total Energy'!B11</f>
        <v>0</v>
      </c>
      <c r="C11">
        <f>'[7]Total Energy'!C11</f>
        <v>0</v>
      </c>
      <c r="D11">
        <f>'[7]Total Energy'!D11</f>
        <v>0</v>
      </c>
      <c r="E11">
        <f>'[7]Total Energy'!E11</f>
        <v>0</v>
      </c>
      <c r="F11">
        <f>'[7]Total Energy'!F11</f>
        <v>0</v>
      </c>
      <c r="G11">
        <f>'[7]Total Energy'!G11</f>
        <v>0</v>
      </c>
      <c r="H11">
        <f>'[7]Total Energy'!H11</f>
        <v>0</v>
      </c>
      <c r="I11">
        <f>'[7]Total Energy'!I11</f>
        <v>0</v>
      </c>
      <c r="J11">
        <f>'[7]Total Energy'!J11</f>
        <v>0</v>
      </c>
      <c r="K11">
        <f>'[7]Total Energy'!K11</f>
        <v>0</v>
      </c>
      <c r="L11">
        <f>'[7]Total Energy'!L11</f>
        <v>0</v>
      </c>
      <c r="M11">
        <f>'[7]Total Energy'!M11</f>
        <v>0</v>
      </c>
      <c r="N11">
        <f>'[7]Total Energy'!N11</f>
        <v>0</v>
      </c>
    </row>
    <row r="12" spans="1:15" ht="13.5" thickBot="1" x14ac:dyDescent="0.25">
      <c r="A12" s="81" t="str">
        <f>'[7]Total Energy'!A12</f>
        <v>FY 10</v>
      </c>
      <c r="B12" s="90">
        <f>'[7]Total Energy'!B12</f>
        <v>0</v>
      </c>
      <c r="C12" s="90">
        <f>'[7]Total Energy'!C12</f>
        <v>0</v>
      </c>
      <c r="D12" s="90">
        <f>'[7]Total Energy'!D12</f>
        <v>0</v>
      </c>
      <c r="E12" s="90">
        <f>'[7]Total Energy'!E12</f>
        <v>0</v>
      </c>
      <c r="F12" s="90">
        <f>'[7]Total Energy'!F12</f>
        <v>0</v>
      </c>
      <c r="G12" s="90">
        <f>'[7]Total Energy'!G12</f>
        <v>0</v>
      </c>
      <c r="H12" s="90">
        <f>'[7]Total Energy'!H12</f>
        <v>0</v>
      </c>
      <c r="I12" s="90">
        <f>'[7]Total Energy'!I12</f>
        <v>0</v>
      </c>
      <c r="J12" s="90">
        <f>'[7]Total Energy'!J12</f>
        <v>0</v>
      </c>
      <c r="K12" s="90">
        <f>'[7]Total Energy'!K12</f>
        <v>0</v>
      </c>
      <c r="L12" s="90">
        <f>'[7]Total Energy'!L12</f>
        <v>0</v>
      </c>
      <c r="M12" s="90">
        <f>'[7]Total Energy'!M12</f>
        <v>0</v>
      </c>
      <c r="N12" s="91">
        <f>'[7]Total Energy'!N12</f>
        <v>0</v>
      </c>
    </row>
    <row r="13" spans="1:15" ht="14.25" thickTop="1" thickBot="1" x14ac:dyDescent="0.25">
      <c r="A13" s="92">
        <f>'[7]Total Energy'!A13</f>
        <v>0</v>
      </c>
      <c r="B13" s="16">
        <f>'[7]Total Energy'!B13</f>
        <v>39995</v>
      </c>
      <c r="C13" s="16">
        <f>'[7]Total Energy'!C13</f>
        <v>40026</v>
      </c>
      <c r="D13" s="16">
        <f>'[7]Total Energy'!D13</f>
        <v>40057</v>
      </c>
      <c r="E13" s="16">
        <f>'[7]Total Energy'!E13</f>
        <v>40087</v>
      </c>
      <c r="F13" s="16">
        <f>'[7]Total Energy'!F13</f>
        <v>40118</v>
      </c>
      <c r="G13" s="16">
        <f>'[7]Total Energy'!G13</f>
        <v>40148</v>
      </c>
      <c r="H13" s="16">
        <f>'[7]Total Energy'!H13</f>
        <v>40179</v>
      </c>
      <c r="I13" s="16">
        <f>'[7]Total Energy'!I13</f>
        <v>40210</v>
      </c>
      <c r="J13" s="16">
        <f>'[7]Total Energy'!J13</f>
        <v>40238</v>
      </c>
      <c r="K13" s="16">
        <f>'[7]Total Energy'!K13</f>
        <v>40269</v>
      </c>
      <c r="L13" s="16">
        <f>'[7]Total Energy'!L13</f>
        <v>40299</v>
      </c>
      <c r="M13" s="16">
        <f>'[7]Total Energy'!M13</f>
        <v>40330</v>
      </c>
      <c r="N13" s="85" t="str">
        <f>'[7]Total Energy'!N13</f>
        <v>Total</v>
      </c>
    </row>
    <row r="14" spans="1:15" ht="13.5" thickTop="1" x14ac:dyDescent="0.2">
      <c r="A14" s="86" t="str">
        <f>'[7]Total Energy'!A14</f>
        <v>Cost</v>
      </c>
      <c r="B14" s="182">
        <f>'[7]Total Energy'!B14</f>
        <v>827.71</v>
      </c>
      <c r="C14" s="182">
        <f>'[7]Total Energy'!C14</f>
        <v>585.89</v>
      </c>
      <c r="D14" s="182">
        <f>'[7]Total Energy'!D14</f>
        <v>4933.0199999999995</v>
      </c>
      <c r="E14" s="182">
        <f>'[7]Total Energy'!E14</f>
        <v>10071.44</v>
      </c>
      <c r="F14" s="182">
        <f>'[7]Total Energy'!F14</f>
        <v>18763.37</v>
      </c>
      <c r="G14" s="182">
        <f>'[7]Total Energy'!G14</f>
        <v>28188.11</v>
      </c>
      <c r="H14" s="182">
        <f>'[7]Total Energy'!H14</f>
        <v>32180.95</v>
      </c>
      <c r="I14" s="182">
        <f>'[7]Total Energy'!I14</f>
        <v>29851.530000000002</v>
      </c>
      <c r="J14" s="182">
        <f>'[7]Total Energy'!J14</f>
        <v>21538.91</v>
      </c>
      <c r="K14" s="182">
        <f>'[7]Total Energy'!K14</f>
        <v>12817.57</v>
      </c>
      <c r="L14" s="182">
        <f>'[7]Total Energy'!L14</f>
        <v>7593.59</v>
      </c>
      <c r="M14" s="182">
        <f>'[7]Total Energy'!M14</f>
        <v>1634.0200000000002</v>
      </c>
      <c r="N14" s="88">
        <f>'[7]Total Energy'!N14</f>
        <v>168986.11</v>
      </c>
    </row>
    <row r="15" spans="1:15" x14ac:dyDescent="0.2">
      <c r="A15" s="89" t="str">
        <f>'[7]Total Energy'!A15</f>
        <v>Consumption</v>
      </c>
      <c r="B15" s="183">
        <f>'[7]Total Energy'!B15</f>
        <v>1554</v>
      </c>
      <c r="C15" s="183">
        <f>'[7]Total Energy'!C15</f>
        <v>965</v>
      </c>
      <c r="D15" s="183">
        <f>'[7]Total Energy'!D15</f>
        <v>5570</v>
      </c>
      <c r="E15" s="183">
        <f>'[7]Total Energy'!E15</f>
        <v>13777</v>
      </c>
      <c r="F15" s="183">
        <f>'[7]Total Energy'!F15</f>
        <v>17653</v>
      </c>
      <c r="G15" s="183">
        <f>'[7]Total Energy'!G15</f>
        <v>26621</v>
      </c>
      <c r="H15" s="183">
        <f>'[7]Total Energy'!H15</f>
        <v>28048</v>
      </c>
      <c r="I15" s="183">
        <f>'[7]Total Energy'!I15</f>
        <v>26006</v>
      </c>
      <c r="J15" s="183">
        <f>'[7]Total Energy'!J15</f>
        <v>17798</v>
      </c>
      <c r="K15" s="183">
        <f>'[7]Total Energy'!K15</f>
        <v>10406</v>
      </c>
      <c r="L15" s="183">
        <f>'[7]Total Energy'!L15</f>
        <v>3867</v>
      </c>
      <c r="M15" s="183">
        <f>'[7]Total Energy'!M15</f>
        <v>1728</v>
      </c>
      <c r="N15" s="184">
        <f>'[7]Total Energy'!N15</f>
        <v>153993</v>
      </c>
    </row>
    <row r="16" spans="1:15" x14ac:dyDescent="0.2">
      <c r="A16" s="107">
        <f>'[7]Total Energy'!A16</f>
        <v>0</v>
      </c>
      <c r="B16" s="3">
        <f>'[7]Total Energy'!B16</f>
        <v>0</v>
      </c>
      <c r="C16" s="3">
        <f>'[7]Total Energy'!C16</f>
        <v>0</v>
      </c>
      <c r="D16" s="3">
        <f>'[7]Total Energy'!D16</f>
        <v>0</v>
      </c>
      <c r="E16" s="3">
        <f>'[7]Total Energy'!E16</f>
        <v>0</v>
      </c>
      <c r="F16" s="3">
        <f>'[7]Total Energy'!F16</f>
        <v>0</v>
      </c>
      <c r="G16" s="3">
        <f>'[7]Total Energy'!G16</f>
        <v>0</v>
      </c>
      <c r="H16" s="3">
        <f>'[7]Total Energy'!H16</f>
        <v>0</v>
      </c>
      <c r="I16" s="3">
        <f>'[7]Total Energy'!I16</f>
        <v>0</v>
      </c>
      <c r="J16" s="108">
        <f>'[7]Total Energy'!J16</f>
        <v>0</v>
      </c>
      <c r="K16" s="108">
        <f>'[7]Total Energy'!K16</f>
        <v>0</v>
      </c>
      <c r="L16" s="108">
        <f>'[7]Total Energy'!L16</f>
        <v>0</v>
      </c>
      <c r="M16" s="108">
        <f>'[7]Total Energy'!M16</f>
        <v>0</v>
      </c>
      <c r="N16" s="3">
        <f>'[7]Total Energy'!N16</f>
        <v>0</v>
      </c>
    </row>
    <row r="17" spans="1:15" x14ac:dyDescent="0.2">
      <c r="A17" s="19" t="str">
        <f>'[7]Total Energy'!A17</f>
        <v>FY 11</v>
      </c>
      <c r="B17" s="109">
        <f>'[7]Total Energy'!B17</f>
        <v>40360</v>
      </c>
      <c r="C17" s="109">
        <f>'[7]Total Energy'!C17</f>
        <v>40391</v>
      </c>
      <c r="D17" s="109">
        <f>'[7]Total Energy'!D17</f>
        <v>40422</v>
      </c>
      <c r="E17" s="109">
        <f>'[7]Total Energy'!E17</f>
        <v>40452</v>
      </c>
      <c r="F17" s="109">
        <f>'[7]Total Energy'!F17</f>
        <v>40483</v>
      </c>
      <c r="G17" s="109">
        <f>'[7]Total Energy'!G17</f>
        <v>40513</v>
      </c>
      <c r="H17" s="109">
        <f>'[7]Total Energy'!H17</f>
        <v>40544</v>
      </c>
      <c r="I17" s="109">
        <f>'[7]Total Energy'!I17</f>
        <v>40575</v>
      </c>
      <c r="J17" s="109">
        <f>'[7]Total Energy'!J17</f>
        <v>40603</v>
      </c>
      <c r="K17" s="109">
        <f>'[7]Total Energy'!K17</f>
        <v>40634</v>
      </c>
      <c r="L17" s="109">
        <f>'[7]Total Energy'!L17</f>
        <v>40664</v>
      </c>
      <c r="M17" s="109">
        <f>'[7]Total Energy'!M17</f>
        <v>40695</v>
      </c>
      <c r="N17" s="67" t="str">
        <f>'[7]Total Energy'!N17</f>
        <v>Total</v>
      </c>
    </row>
    <row r="18" spans="1:15" x14ac:dyDescent="0.2">
      <c r="A18" s="12" t="str">
        <f>'[7]Total Energy'!A18</f>
        <v>Cost</v>
      </c>
      <c r="B18" s="140">
        <f>'[7]Total Energy'!B18</f>
        <v>1052.25</v>
      </c>
      <c r="C18" s="140">
        <f>'[7]Total Energy'!C18</f>
        <v>1076.0700000000002</v>
      </c>
      <c r="D18" s="140">
        <f>'[7]Total Energy'!D18</f>
        <v>2064.44</v>
      </c>
      <c r="E18" s="140">
        <f>'[7]Total Energy'!E18</f>
        <v>7008.1999999999989</v>
      </c>
      <c r="F18" s="140">
        <f>'[7]Total Energy'!F18</f>
        <v>15590.92</v>
      </c>
      <c r="G18" s="140">
        <f>'[7]Total Energy'!G18</f>
        <v>25327.940000000002</v>
      </c>
      <c r="H18" s="140">
        <f>'[7]Total Energy'!H18</f>
        <v>31622.710000000003</v>
      </c>
      <c r="I18" s="140">
        <f>'[7]Total Energy'!I18</f>
        <v>29290.769999999997</v>
      </c>
      <c r="J18" s="140">
        <f>'[7]Total Energy'!J18</f>
        <v>20662.939999999999</v>
      </c>
      <c r="K18" s="140">
        <f>'[7]Total Energy'!K18</f>
        <v>13669.61</v>
      </c>
      <c r="L18" s="140">
        <f>'[7]Total Energy'!L18</f>
        <v>6560.79</v>
      </c>
      <c r="M18" s="140">
        <f>'[7]Total Energy'!M18</f>
        <v>1120.3700000000001</v>
      </c>
      <c r="N18" s="22">
        <f>'[7]Total Energy'!N18</f>
        <v>155047.00999999998</v>
      </c>
    </row>
    <row r="19" spans="1:15" x14ac:dyDescent="0.2">
      <c r="A19" s="110" t="str">
        <f>'[7]Total Energy'!A19</f>
        <v>Consumption</v>
      </c>
      <c r="B19" s="183">
        <f>'[7]Total Energy'!B19</f>
        <v>1599</v>
      </c>
      <c r="C19" s="183">
        <f>'[7]Total Energy'!C19</f>
        <v>1520</v>
      </c>
      <c r="D19" s="183">
        <f>'[7]Total Energy'!D19</f>
        <v>4269</v>
      </c>
      <c r="E19" s="183">
        <f>'[7]Total Energy'!E19</f>
        <v>11156</v>
      </c>
      <c r="F19" s="183">
        <f>'[7]Total Energy'!F19</f>
        <v>18135</v>
      </c>
      <c r="G19" s="183">
        <f>'[7]Total Energy'!G19</f>
        <v>26092</v>
      </c>
      <c r="H19" s="183">
        <f>'[7]Total Energy'!H19</f>
        <v>32309</v>
      </c>
      <c r="I19" s="183">
        <f>'[7]Total Energy'!I19</f>
        <v>28967</v>
      </c>
      <c r="J19" s="183">
        <f>'[7]Total Energy'!J19</f>
        <v>21759</v>
      </c>
      <c r="K19" s="183">
        <f>'[7]Total Energy'!K19</f>
        <v>13937</v>
      </c>
      <c r="L19" s="183">
        <f>'[7]Total Energy'!L19</f>
        <v>8433</v>
      </c>
      <c r="M19" s="183">
        <f>'[7]Total Energy'!M19</f>
        <v>1192</v>
      </c>
      <c r="N19" s="183">
        <f>'[7]Total Energy'!N19</f>
        <v>169368</v>
      </c>
    </row>
    <row r="20" spans="1:15" x14ac:dyDescent="0.2">
      <c r="A20" s="107">
        <f>'[7]Total Energy'!A20</f>
        <v>0</v>
      </c>
      <c r="B20" s="3">
        <f>'[7]Total Energy'!B20</f>
        <v>0</v>
      </c>
      <c r="C20" s="3">
        <f>'[7]Total Energy'!C20</f>
        <v>0</v>
      </c>
      <c r="D20" s="3">
        <f>'[7]Total Energy'!D20</f>
        <v>0</v>
      </c>
      <c r="E20" s="3">
        <f>'[7]Total Energy'!E20</f>
        <v>0</v>
      </c>
      <c r="F20" s="3">
        <f>'[7]Total Energy'!F20</f>
        <v>0</v>
      </c>
      <c r="G20" s="3">
        <f>'[7]Total Energy'!G20</f>
        <v>0</v>
      </c>
      <c r="H20" s="3">
        <f>'[7]Total Energy'!H20</f>
        <v>0</v>
      </c>
      <c r="I20" s="3">
        <f>'[7]Total Energy'!I20</f>
        <v>0</v>
      </c>
      <c r="J20" s="108">
        <f>'[7]Total Energy'!J20</f>
        <v>0</v>
      </c>
      <c r="K20" s="108">
        <f>'[7]Total Energy'!K20</f>
        <v>0</v>
      </c>
      <c r="L20" s="108">
        <f>'[7]Total Energy'!L20</f>
        <v>0</v>
      </c>
      <c r="M20" s="108">
        <f>'[7]Total Energy'!M20</f>
        <v>0</v>
      </c>
      <c r="N20" s="3">
        <f>'[7]Total Energy'!N20</f>
        <v>0</v>
      </c>
      <c r="O20" s="185">
        <f>N18-N22</f>
        <v>32620.602999999959</v>
      </c>
    </row>
    <row r="21" spans="1:15" x14ac:dyDescent="0.2">
      <c r="A21" s="19" t="str">
        <f>'[7]Total Energy'!A21</f>
        <v>FY 12</v>
      </c>
      <c r="B21" s="109">
        <f>'[7]Total Energy'!B21</f>
        <v>40725</v>
      </c>
      <c r="C21" s="109">
        <f>'[7]Total Energy'!C21</f>
        <v>40756</v>
      </c>
      <c r="D21" s="109">
        <f>'[7]Total Energy'!D21</f>
        <v>40787</v>
      </c>
      <c r="E21" s="109">
        <f>'[7]Total Energy'!E21</f>
        <v>40817</v>
      </c>
      <c r="F21" s="109">
        <f>'[7]Total Energy'!F21</f>
        <v>40848</v>
      </c>
      <c r="G21" s="109">
        <f>'[7]Total Energy'!G21</f>
        <v>40878</v>
      </c>
      <c r="H21" s="109">
        <f>'[7]Total Energy'!H21</f>
        <v>40909</v>
      </c>
      <c r="I21" s="109">
        <f>'[7]Total Energy'!I21</f>
        <v>40940</v>
      </c>
      <c r="J21" s="109">
        <f>'[7]Total Energy'!J21</f>
        <v>40969</v>
      </c>
      <c r="K21" s="109">
        <f>'[7]Total Energy'!K21</f>
        <v>41000</v>
      </c>
      <c r="L21" s="109">
        <f>'[7]Total Energy'!L21</f>
        <v>41030</v>
      </c>
      <c r="M21" s="109">
        <f>'[7]Total Energy'!M21</f>
        <v>41061</v>
      </c>
      <c r="N21" s="67" t="str">
        <f>'[7]Total Energy'!N21</f>
        <v>Total</v>
      </c>
    </row>
    <row r="22" spans="1:15" x14ac:dyDescent="0.2">
      <c r="A22" s="12" t="str">
        <f>'[7]Total Energy'!A22</f>
        <v>Cost</v>
      </c>
      <c r="B22" s="22">
        <f>'[7]Total Energy'!B22</f>
        <v>1318.04</v>
      </c>
      <c r="C22" s="22">
        <f>'[7]Total Energy'!C22</f>
        <v>3193.4399999999996</v>
      </c>
      <c r="D22" s="22">
        <f>'[7]Total Energy'!D22</f>
        <v>8319.130000000001</v>
      </c>
      <c r="E22" s="22">
        <f>'[7]Total Energy'!E22</f>
        <v>12415.94</v>
      </c>
      <c r="F22" s="22">
        <f>'[7]Total Energy'!F22</f>
        <v>18502.7</v>
      </c>
      <c r="G22" s="22">
        <f>'[7]Total Energy'!G22</f>
        <v>16882.099999999999</v>
      </c>
      <c r="H22" s="22">
        <f>'[7]Total Energy'!H22</f>
        <v>18356.070000000003</v>
      </c>
      <c r="I22" s="22">
        <f>'[7]Total Energy'!I22</f>
        <v>16653.957000000002</v>
      </c>
      <c r="J22" s="22">
        <f>'[7]Total Energy'!J22</f>
        <v>12394.85</v>
      </c>
      <c r="K22" s="22">
        <f>'[7]Total Energy'!K22</f>
        <v>9492.6000000000022</v>
      </c>
      <c r="L22" s="22">
        <f>'[7]Total Energy'!L22</f>
        <v>3162.2200000000003</v>
      </c>
      <c r="M22" s="22">
        <f>'[7]Total Energy'!M22</f>
        <v>1735.3600000000001</v>
      </c>
      <c r="N22" s="22">
        <f>'[7]Total Energy'!N22</f>
        <v>122426.40700000002</v>
      </c>
    </row>
    <row r="23" spans="1:15" x14ac:dyDescent="0.2">
      <c r="A23" s="110" t="str">
        <f>'[7]Total Energy'!A23</f>
        <v>Consumption</v>
      </c>
      <c r="B23" s="178">
        <f>'[7]Total Energy'!B23</f>
        <v>1481</v>
      </c>
      <c r="C23" s="178">
        <f>'[7]Total Energy'!C23</f>
        <v>4075</v>
      </c>
      <c r="D23" s="178">
        <f>'[7]Total Energy'!D23</f>
        <v>14074</v>
      </c>
      <c r="E23" s="178">
        <f>'[7]Total Energy'!E23</f>
        <v>17394</v>
      </c>
      <c r="F23" s="178">
        <f>'[7]Total Energy'!F23</f>
        <v>16650</v>
      </c>
      <c r="G23" s="178">
        <f>'[7]Total Energy'!G23</f>
        <v>19942.43</v>
      </c>
      <c r="H23" s="178">
        <f>'[7]Total Energy'!H23</f>
        <v>22846</v>
      </c>
      <c r="I23" s="178">
        <f>'[7]Total Energy'!I23</f>
        <v>22524</v>
      </c>
      <c r="J23" s="178">
        <f>'[7]Total Energy'!J23</f>
        <v>16464</v>
      </c>
      <c r="K23" s="178">
        <f>'[7]Total Energy'!K23</f>
        <v>12916</v>
      </c>
      <c r="L23" s="178">
        <f>'[7]Total Energy'!L23</f>
        <v>6018</v>
      </c>
      <c r="M23" s="178">
        <f>'[7]Total Energy'!M23</f>
        <v>2711</v>
      </c>
      <c r="N23" s="178">
        <f>'[7]Total Energy'!N23</f>
        <v>157095.43</v>
      </c>
    </row>
    <row r="24" spans="1:15" x14ac:dyDescent="0.2">
      <c r="A24" s="107">
        <f>'[7]Total Energy'!A24</f>
        <v>0</v>
      </c>
      <c r="B24" s="3">
        <f>'[7]Total Energy'!B24</f>
        <v>0</v>
      </c>
      <c r="C24" s="3">
        <f>'[7]Total Energy'!C24</f>
        <v>0</v>
      </c>
      <c r="D24" s="3">
        <f>'[7]Total Energy'!D24</f>
        <v>0</v>
      </c>
      <c r="E24" s="3">
        <f>'[7]Total Energy'!E24</f>
        <v>0</v>
      </c>
      <c r="F24" s="3">
        <f>'[7]Total Energy'!F24</f>
        <v>0</v>
      </c>
      <c r="G24" s="3">
        <f>'[7]Total Energy'!G24</f>
        <v>0</v>
      </c>
      <c r="H24" s="3">
        <f>'[7]Total Energy'!H24</f>
        <v>0</v>
      </c>
      <c r="I24" s="3">
        <f>'[7]Total Energy'!I24</f>
        <v>0</v>
      </c>
      <c r="J24" s="108">
        <f>'[7]Total Energy'!J24</f>
        <v>0</v>
      </c>
      <c r="K24" s="108">
        <f>'[7]Total Energy'!K24</f>
        <v>0</v>
      </c>
      <c r="L24" s="108">
        <f>'[7]Total Energy'!L24</f>
        <v>0</v>
      </c>
      <c r="M24" s="108">
        <f>'[7]Total Energy'!M24</f>
        <v>0</v>
      </c>
      <c r="N24" s="3">
        <f>'[7]Total Energy'!N24</f>
        <v>0</v>
      </c>
    </row>
    <row r="25" spans="1:15" x14ac:dyDescent="0.2">
      <c r="A25" s="19" t="str">
        <f>'[7]Total Energy'!A25</f>
        <v>FY 13</v>
      </c>
      <c r="B25" s="109">
        <f>'[7]Total Energy'!B25</f>
        <v>41091</v>
      </c>
      <c r="C25" s="109">
        <f>'[7]Total Energy'!C25</f>
        <v>41122</v>
      </c>
      <c r="D25" s="109">
        <f>'[7]Total Energy'!D25</f>
        <v>41153</v>
      </c>
      <c r="E25" s="109">
        <f>'[7]Total Energy'!E25</f>
        <v>41183</v>
      </c>
      <c r="F25" s="109">
        <f>'[7]Total Energy'!F25</f>
        <v>41214</v>
      </c>
      <c r="G25" s="109">
        <f>'[7]Total Energy'!G25</f>
        <v>41244</v>
      </c>
      <c r="H25" s="109">
        <f>'[7]Total Energy'!H25</f>
        <v>41275</v>
      </c>
      <c r="I25" s="109">
        <f>'[7]Total Energy'!I25</f>
        <v>41306</v>
      </c>
      <c r="J25" s="109">
        <f>'[7]Total Energy'!J25</f>
        <v>41334</v>
      </c>
      <c r="K25" s="109">
        <f>'[7]Total Energy'!K25</f>
        <v>41365</v>
      </c>
      <c r="L25" s="109">
        <f>'[7]Total Energy'!L25</f>
        <v>41395</v>
      </c>
      <c r="M25" s="109">
        <f>'[7]Total Energy'!M25</f>
        <v>41426</v>
      </c>
      <c r="N25" s="67" t="str">
        <f>'[7]Total Energy'!N25</f>
        <v>Total</v>
      </c>
    </row>
    <row r="26" spans="1:15" x14ac:dyDescent="0.2">
      <c r="A26" s="12" t="str">
        <f>'[7]Total Energy'!A26</f>
        <v>Cost</v>
      </c>
      <c r="B26" s="22">
        <f>'[7]Total Energy'!B26</f>
        <v>1134.48</v>
      </c>
      <c r="C26" s="22">
        <f>'[7]Total Energy'!C26</f>
        <v>1216.1600000000001</v>
      </c>
      <c r="D26" s="22">
        <f>'[7]Total Energy'!D26</f>
        <v>3732.66</v>
      </c>
      <c r="E26" s="22">
        <f>'[7]Total Energy'!E26</f>
        <v>9924.09</v>
      </c>
      <c r="F26" s="22">
        <f>'[7]Total Energy'!F26</f>
        <v>17414.87</v>
      </c>
      <c r="G26" s="22">
        <f>'[7]Total Energy'!G26</f>
        <v>19429.259999999998</v>
      </c>
      <c r="H26" s="22">
        <f>'[7]Total Energy'!H26</f>
        <v>23573.55</v>
      </c>
      <c r="I26" s="22">
        <f>'[7]Total Energy'!I26</f>
        <v>23773.66</v>
      </c>
      <c r="J26" s="22">
        <f>'[7]Total Energy'!J26</f>
        <v>18722.199999999997</v>
      </c>
      <c r="K26" s="22">
        <f>'[7]Total Energy'!K26</f>
        <v>13796.470000000003</v>
      </c>
      <c r="L26" s="22">
        <f>'[7]Total Energy'!L26</f>
        <v>2169.65</v>
      </c>
      <c r="M26" s="22">
        <f>'[7]Total Energy'!M26</f>
        <v>1229.21</v>
      </c>
      <c r="N26" s="22">
        <f>'[7]Total Energy'!N26</f>
        <v>100198.73</v>
      </c>
    </row>
    <row r="27" spans="1:15" x14ac:dyDescent="0.2">
      <c r="A27" s="110" t="str">
        <f>'[7]Total Energy'!A27</f>
        <v>Consumption</v>
      </c>
      <c r="B27" s="178">
        <f>'[7]Total Energy'!B27</f>
        <v>1684</v>
      </c>
      <c r="C27" s="178">
        <f>'[7]Total Energy'!C27</f>
        <v>1054</v>
      </c>
      <c r="D27" s="178">
        <f>'[7]Total Energy'!D27</f>
        <v>5845</v>
      </c>
      <c r="E27" s="178">
        <f>'[7]Total Energy'!E27</f>
        <v>11686.62</v>
      </c>
      <c r="F27" s="178">
        <f>'[7]Total Energy'!F27</f>
        <v>19417.46</v>
      </c>
      <c r="G27" s="178">
        <f>'[7]Total Energy'!G27</f>
        <v>20278</v>
      </c>
      <c r="H27" s="178">
        <f>'[7]Total Energy'!H27</f>
        <v>25547</v>
      </c>
      <c r="I27" s="178">
        <f>'[7]Total Energy'!I27</f>
        <v>26588</v>
      </c>
      <c r="J27" s="178">
        <f>'[7]Total Energy'!J27</f>
        <v>20489</v>
      </c>
      <c r="K27" s="178">
        <f>'[7]Total Energy'!K27</f>
        <v>7584.96</v>
      </c>
      <c r="L27" s="178">
        <f>'[7]Total Energy'!L27</f>
        <v>4106</v>
      </c>
      <c r="M27" s="178">
        <f>'[7]Total Energy'!M27</f>
        <v>1289</v>
      </c>
      <c r="N27" s="178">
        <f>'[7]Total Energy'!N27</f>
        <v>145569.04</v>
      </c>
    </row>
    <row r="28" spans="1:15" ht="13.5" thickBot="1" x14ac:dyDescent="0.25"/>
    <row r="29" spans="1:15" ht="13.5" thickTop="1" x14ac:dyDescent="0.2">
      <c r="A29" s="99"/>
      <c r="B29" s="99"/>
      <c r="C29" s="99"/>
      <c r="D29" s="99"/>
      <c r="E29" s="99" t="s">
        <v>33</v>
      </c>
      <c r="F29" s="99"/>
      <c r="G29" s="99"/>
      <c r="H29" s="99"/>
      <c r="I29" s="99"/>
      <c r="J29" s="99"/>
      <c r="K29" s="99"/>
      <c r="L29" s="99"/>
      <c r="M29" s="99"/>
      <c r="N29" s="99"/>
      <c r="O29" s="98"/>
    </row>
    <row r="31" spans="1:15" ht="13.5" thickBot="1" x14ac:dyDescent="0.25">
      <c r="A31" s="1" t="s">
        <v>0</v>
      </c>
      <c r="B31" s="2">
        <v>38169</v>
      </c>
      <c r="C31" s="2">
        <v>38200</v>
      </c>
      <c r="D31" s="2">
        <v>38231</v>
      </c>
      <c r="E31" s="2">
        <v>38261</v>
      </c>
      <c r="F31" s="2">
        <v>38292</v>
      </c>
      <c r="G31" s="2">
        <v>38322</v>
      </c>
      <c r="H31" s="2">
        <v>38353</v>
      </c>
      <c r="I31" s="2">
        <v>38384</v>
      </c>
      <c r="J31" s="2">
        <v>38412</v>
      </c>
      <c r="K31" s="2">
        <v>38443</v>
      </c>
      <c r="L31" s="2">
        <v>38473</v>
      </c>
      <c r="M31" s="2">
        <v>38504</v>
      </c>
      <c r="N31" s="1" t="s">
        <v>1</v>
      </c>
    </row>
    <row r="32" spans="1:15" ht="13.5" thickTop="1" x14ac:dyDescent="0.2">
      <c r="A32" s="6" t="s">
        <v>4</v>
      </c>
      <c r="B32" s="7">
        <v>683040</v>
      </c>
      <c r="C32" s="7">
        <v>663360</v>
      </c>
      <c r="D32" s="7">
        <v>678240</v>
      </c>
      <c r="E32" s="7">
        <v>618960</v>
      </c>
      <c r="F32" s="7">
        <v>505200</v>
      </c>
      <c r="G32" s="7">
        <v>524400</v>
      </c>
      <c r="H32" s="7">
        <v>484080</v>
      </c>
      <c r="I32" s="7">
        <v>553200</v>
      </c>
      <c r="J32" s="7">
        <v>505200</v>
      </c>
      <c r="K32" s="7">
        <v>540240</v>
      </c>
      <c r="L32" s="7">
        <v>497280</v>
      </c>
      <c r="M32" s="7">
        <v>581280</v>
      </c>
      <c r="N32" s="7">
        <f>SUM(B32:M32)</f>
        <v>6834480</v>
      </c>
    </row>
    <row r="33" spans="1:14" x14ac:dyDescent="0.2">
      <c r="A33" s="6" t="s">
        <v>5</v>
      </c>
      <c r="B33" s="4">
        <v>1655.5</v>
      </c>
      <c r="C33" s="4">
        <v>1494.7</v>
      </c>
      <c r="D33" s="4">
        <v>1587.8</v>
      </c>
      <c r="E33" s="4">
        <v>1714.1</v>
      </c>
      <c r="F33" s="4">
        <v>1028.2</v>
      </c>
      <c r="G33" s="4">
        <v>1045.4000000000001</v>
      </c>
      <c r="H33" s="4">
        <v>1035.8</v>
      </c>
      <c r="I33" s="4">
        <v>1030.0999999999999</v>
      </c>
      <c r="J33" s="4">
        <v>1049.3</v>
      </c>
      <c r="K33" s="4">
        <v>1149.0999999999999</v>
      </c>
      <c r="L33" s="4">
        <v>1464.5</v>
      </c>
      <c r="M33" s="4">
        <v>1550</v>
      </c>
      <c r="N33" s="5">
        <f>SUM(B33:M33)</f>
        <v>15804.5</v>
      </c>
    </row>
    <row r="34" spans="1:14" x14ac:dyDescent="0.2">
      <c r="A34" s="6" t="s">
        <v>6</v>
      </c>
      <c r="B34" s="10" t="e">
        <f>'Electrical Data'!#REF!</f>
        <v>#REF!</v>
      </c>
      <c r="C34" s="10" t="e">
        <f>'Electrical Data'!#REF!</f>
        <v>#REF!</v>
      </c>
      <c r="D34" s="10" t="e">
        <f>'Electrical Data'!#REF!</f>
        <v>#REF!</v>
      </c>
      <c r="E34" s="10" t="e">
        <f>'Electrical Data'!#REF!</f>
        <v>#REF!</v>
      </c>
      <c r="F34" s="10" t="e">
        <f>'Electrical Data'!#REF!</f>
        <v>#REF!</v>
      </c>
      <c r="G34" s="10" t="e">
        <f>'Electrical Data'!#REF!</f>
        <v>#REF!</v>
      </c>
      <c r="H34" s="10" t="e">
        <f>'Electrical Data'!#REF!</f>
        <v>#REF!</v>
      </c>
      <c r="I34" s="10" t="e">
        <f>'Electrical Data'!#REF!</f>
        <v>#REF!</v>
      </c>
      <c r="J34" s="10" t="e">
        <f>'Electrical Data'!#REF!</f>
        <v>#REF!</v>
      </c>
      <c r="K34" s="10" t="e">
        <f>'Electrical Data'!#REF!</f>
        <v>#REF!</v>
      </c>
      <c r="L34" s="10" t="e">
        <f>'Electrical Data'!#REF!</f>
        <v>#REF!</v>
      </c>
      <c r="M34" s="10" t="e">
        <f>'Electrical Data'!#REF!</f>
        <v>#REF!</v>
      </c>
      <c r="N34" s="9" t="e">
        <f>SUM(B34:M34)</f>
        <v>#REF!</v>
      </c>
    </row>
    <row r="35" spans="1:14" x14ac:dyDescent="0.2">
      <c r="A35" s="6" t="s">
        <v>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</row>
    <row r="36" spans="1:14" x14ac:dyDescent="0.2">
      <c r="A36" s="6" t="s">
        <v>8</v>
      </c>
      <c r="B36" s="9" t="e">
        <f t="shared" ref="B36:M36" si="0">B34-B35</f>
        <v>#REF!</v>
      </c>
      <c r="C36" s="9" t="e">
        <f t="shared" si="0"/>
        <v>#REF!</v>
      </c>
      <c r="D36" s="9" t="e">
        <f t="shared" si="0"/>
        <v>#REF!</v>
      </c>
      <c r="E36" s="9" t="e">
        <f t="shared" si="0"/>
        <v>#REF!</v>
      </c>
      <c r="F36" s="9" t="e">
        <f t="shared" si="0"/>
        <v>#REF!</v>
      </c>
      <c r="G36" s="9" t="e">
        <f t="shared" si="0"/>
        <v>#REF!</v>
      </c>
      <c r="H36" s="9" t="e">
        <f t="shared" si="0"/>
        <v>#REF!</v>
      </c>
      <c r="I36" s="9" t="e">
        <f t="shared" si="0"/>
        <v>#REF!</v>
      </c>
      <c r="J36" s="9" t="e">
        <f t="shared" si="0"/>
        <v>#REF!</v>
      </c>
      <c r="K36" s="9" t="e">
        <f t="shared" si="0"/>
        <v>#REF!</v>
      </c>
      <c r="L36" s="9" t="e">
        <f t="shared" si="0"/>
        <v>#REF!</v>
      </c>
      <c r="M36" s="9" t="e">
        <f t="shared" si="0"/>
        <v>#REF!</v>
      </c>
      <c r="N36" s="9" t="e">
        <f>SUM(B36:M36)</f>
        <v>#REF!</v>
      </c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 t="s">
        <v>9</v>
      </c>
      <c r="B38" s="9">
        <f t="shared" ref="B38:N38" si="1">IF(B10=0," ",+B31/B10)</f>
        <v>2.2577191529634448</v>
      </c>
      <c r="C38" s="9">
        <f t="shared" si="1"/>
        <v>3.337118895780554</v>
      </c>
      <c r="D38" s="9">
        <f t="shared" si="1"/>
        <v>2.1131789715725997</v>
      </c>
      <c r="E38" s="9">
        <f t="shared" si="1"/>
        <v>1.6941640099185264</v>
      </c>
      <c r="F38" s="9">
        <f t="shared" si="1"/>
        <v>1.4196418640863084</v>
      </c>
      <c r="G38" s="9">
        <f t="shared" si="1"/>
        <v>0.86626881866268823</v>
      </c>
      <c r="H38" s="9">
        <f t="shared" si="1"/>
        <v>1.0391795594331699</v>
      </c>
      <c r="I38" s="9">
        <f t="shared" si="1"/>
        <v>0.96570810375625837</v>
      </c>
      <c r="J38" s="9">
        <f t="shared" si="1"/>
        <v>1.1806725272023115</v>
      </c>
      <c r="K38" s="9">
        <f t="shared" si="1"/>
        <v>1.7206606391549548</v>
      </c>
      <c r="L38" s="9">
        <f t="shared" si="1"/>
        <v>2.2473859454407386</v>
      </c>
      <c r="M38" s="9">
        <f t="shared" si="1"/>
        <v>3.3221742881794651</v>
      </c>
      <c r="N38" s="9" t="e">
        <f t="shared" si="1"/>
        <v>#VALUE!</v>
      </c>
    </row>
    <row r="39" spans="1:14" x14ac:dyDescent="0.2">
      <c r="A39" s="6" t="s">
        <v>10</v>
      </c>
      <c r="B39" s="9" t="str">
        <f t="shared" ref="B39:N39" si="2">IF(B11=0," ",+B32/B11)</f>
        <v xml:space="preserve"> </v>
      </c>
      <c r="C39" s="9" t="str">
        <f t="shared" si="2"/>
        <v xml:space="preserve"> </v>
      </c>
      <c r="D39" s="9" t="str">
        <f t="shared" si="2"/>
        <v xml:space="preserve"> </v>
      </c>
      <c r="E39" s="9" t="str">
        <f t="shared" si="2"/>
        <v xml:space="preserve"> </v>
      </c>
      <c r="F39" s="9" t="str">
        <f t="shared" si="2"/>
        <v xml:space="preserve"> </v>
      </c>
      <c r="G39" s="9" t="str">
        <f t="shared" si="2"/>
        <v xml:space="preserve"> </v>
      </c>
      <c r="H39" s="9" t="str">
        <f t="shared" si="2"/>
        <v xml:space="preserve"> </v>
      </c>
      <c r="I39" s="9" t="str">
        <f t="shared" si="2"/>
        <v xml:space="preserve"> </v>
      </c>
      <c r="J39" s="9" t="str">
        <f t="shared" si="2"/>
        <v xml:space="preserve"> </v>
      </c>
      <c r="K39" s="9" t="str">
        <f t="shared" si="2"/>
        <v xml:space="preserve"> </v>
      </c>
      <c r="L39" s="9" t="str">
        <f t="shared" si="2"/>
        <v xml:space="preserve"> </v>
      </c>
      <c r="M39" s="9" t="str">
        <f t="shared" si="2"/>
        <v xml:space="preserve"> </v>
      </c>
      <c r="N39" s="9" t="str">
        <f t="shared" si="2"/>
        <v xml:space="preserve"> </v>
      </c>
    </row>
    <row r="40" spans="1:14" x14ac:dyDescent="0.2">
      <c r="A40" s="6" t="s">
        <v>11</v>
      </c>
      <c r="B40" s="9" t="e">
        <f t="shared" ref="B40:N40" si="3">IF(B41=0," ",+B36/B41)</f>
        <v>#REF!</v>
      </c>
      <c r="C40" s="9" t="e">
        <f t="shared" si="3"/>
        <v>#REF!</v>
      </c>
      <c r="D40" s="9" t="e">
        <f t="shared" si="3"/>
        <v>#REF!</v>
      </c>
      <c r="E40" s="9" t="e">
        <f t="shared" si="3"/>
        <v>#REF!</v>
      </c>
      <c r="F40" s="9" t="e">
        <f t="shared" si="3"/>
        <v>#REF!</v>
      </c>
      <c r="G40" s="9" t="e">
        <f t="shared" si="3"/>
        <v>#REF!</v>
      </c>
      <c r="H40" s="9" t="e">
        <f t="shared" si="3"/>
        <v>#REF!</v>
      </c>
      <c r="I40" s="9" t="e">
        <f t="shared" si="3"/>
        <v>#REF!</v>
      </c>
      <c r="J40" s="9" t="e">
        <f t="shared" si="3"/>
        <v>#REF!</v>
      </c>
      <c r="K40" s="9" t="e">
        <f t="shared" si="3"/>
        <v>#REF!</v>
      </c>
      <c r="L40" s="9" t="e">
        <f t="shared" si="3"/>
        <v>#REF!</v>
      </c>
      <c r="M40" s="9" t="e">
        <f t="shared" si="3"/>
        <v>#REF!</v>
      </c>
      <c r="N40" s="9" t="e">
        <f t="shared" si="3"/>
        <v>#REF!</v>
      </c>
    </row>
    <row r="41" spans="1:14" x14ac:dyDescent="0.2">
      <c r="A41" s="11" t="s">
        <v>12</v>
      </c>
      <c r="B41" s="5">
        <f>B32*0.003413</f>
        <v>2331.2155199999997</v>
      </c>
      <c r="C41" s="5">
        <f t="shared" ref="C41:M41" si="4">C32*0.003413</f>
        <v>2264.0476799999997</v>
      </c>
      <c r="D41" s="5">
        <f t="shared" si="4"/>
        <v>2314.8331199999998</v>
      </c>
      <c r="E41" s="5">
        <f t="shared" si="4"/>
        <v>2112.5104799999999</v>
      </c>
      <c r="F41" s="5">
        <f t="shared" si="4"/>
        <v>1724.2475999999999</v>
      </c>
      <c r="G41" s="5">
        <f t="shared" si="4"/>
        <v>1789.7772</v>
      </c>
      <c r="H41" s="5">
        <f t="shared" si="4"/>
        <v>1652.1650399999999</v>
      </c>
      <c r="I41" s="5">
        <f t="shared" si="4"/>
        <v>1888.0716</v>
      </c>
      <c r="J41" s="5">
        <f t="shared" si="4"/>
        <v>1724.2475999999999</v>
      </c>
      <c r="K41" s="5">
        <f t="shared" si="4"/>
        <v>1843.8391199999999</v>
      </c>
      <c r="L41" s="5">
        <f t="shared" si="4"/>
        <v>1697.2166399999999</v>
      </c>
      <c r="M41" s="5">
        <f t="shared" si="4"/>
        <v>1983.9086399999999</v>
      </c>
      <c r="N41" s="5">
        <f>SUM(B41:M41)</f>
        <v>23326.080239999999</v>
      </c>
    </row>
    <row r="44" spans="1:14" ht="13.5" thickBot="1" x14ac:dyDescent="0.25">
      <c r="A44" s="1" t="s">
        <v>13</v>
      </c>
      <c r="B44" s="2">
        <v>38534</v>
      </c>
      <c r="C44" s="2">
        <v>38565</v>
      </c>
      <c r="D44" s="2">
        <v>38596</v>
      </c>
      <c r="E44" s="2">
        <v>38626</v>
      </c>
      <c r="F44" s="2">
        <v>38657</v>
      </c>
      <c r="G44" s="2">
        <v>38687</v>
      </c>
      <c r="H44" s="2">
        <v>38718</v>
      </c>
      <c r="I44" s="2">
        <v>38749</v>
      </c>
      <c r="J44" s="2">
        <v>38777</v>
      </c>
      <c r="K44" s="2">
        <v>38808</v>
      </c>
      <c r="L44" s="2">
        <v>38838</v>
      </c>
      <c r="M44" s="2">
        <v>38869</v>
      </c>
      <c r="N44" s="1" t="s">
        <v>1</v>
      </c>
    </row>
    <row r="45" spans="1:14" ht="13.5" thickTop="1" x14ac:dyDescent="0.2">
      <c r="A45" s="6" t="s">
        <v>4</v>
      </c>
      <c r="B45" s="7">
        <v>695760</v>
      </c>
      <c r="C45" s="7">
        <v>690480</v>
      </c>
      <c r="D45" s="7">
        <v>723360</v>
      </c>
      <c r="E45" s="7">
        <v>596880</v>
      </c>
      <c r="F45" s="7">
        <v>500160</v>
      </c>
      <c r="G45" s="7">
        <v>516960</v>
      </c>
      <c r="H45" s="7">
        <v>415440</v>
      </c>
      <c r="I45" s="7">
        <v>523920</v>
      </c>
      <c r="J45" s="7">
        <v>459840</v>
      </c>
      <c r="K45" s="7">
        <v>476880</v>
      </c>
      <c r="L45" s="7">
        <v>574560</v>
      </c>
      <c r="M45" s="7">
        <v>623280</v>
      </c>
      <c r="N45" s="7">
        <f>SUM(B45:M45)</f>
        <v>6797520</v>
      </c>
    </row>
    <row r="46" spans="1:14" x14ac:dyDescent="0.2">
      <c r="A46" s="6" t="s">
        <v>5</v>
      </c>
      <c r="B46" s="4">
        <v>1420.4</v>
      </c>
      <c r="C46" s="4">
        <v>1532.7</v>
      </c>
      <c r="D46" s="4">
        <v>1664.9</v>
      </c>
      <c r="E46" s="4">
        <v>1474.6</v>
      </c>
      <c r="F46" s="4">
        <v>1126.5999999999999</v>
      </c>
      <c r="G46" s="4">
        <v>973.7</v>
      </c>
      <c r="H46" s="4">
        <v>935</v>
      </c>
      <c r="I46" s="4">
        <v>951.4</v>
      </c>
      <c r="J46" s="4">
        <v>1137.9000000000001</v>
      </c>
      <c r="K46" s="4">
        <v>1724.6</v>
      </c>
      <c r="L46" s="4">
        <v>1561.9</v>
      </c>
      <c r="M46" s="4">
        <v>1460.2</v>
      </c>
      <c r="N46" s="5">
        <f>SUM(B46:M46)</f>
        <v>15963.900000000001</v>
      </c>
    </row>
    <row r="47" spans="1:14" x14ac:dyDescent="0.2">
      <c r="A47" s="6" t="s">
        <v>6</v>
      </c>
      <c r="B47" s="9" t="e">
        <f>'Electrical Data'!#REF!</f>
        <v>#REF!</v>
      </c>
      <c r="C47" s="9" t="e">
        <f>'Electrical Data'!#REF!</f>
        <v>#REF!</v>
      </c>
      <c r="D47" s="9" t="e">
        <f>'Electrical Data'!#REF!</f>
        <v>#REF!</v>
      </c>
      <c r="E47" s="9" t="e">
        <f>'Electrical Data'!#REF!</f>
        <v>#REF!</v>
      </c>
      <c r="F47" s="9" t="e">
        <f>'Electrical Data'!#REF!</f>
        <v>#REF!</v>
      </c>
      <c r="G47" s="9" t="e">
        <f>'Electrical Data'!#REF!</f>
        <v>#REF!</v>
      </c>
      <c r="H47" s="9" t="e">
        <f>'Electrical Data'!#REF!</f>
        <v>#REF!</v>
      </c>
      <c r="I47" s="9" t="e">
        <f>'Electrical Data'!#REF!</f>
        <v>#REF!</v>
      </c>
      <c r="J47" s="9" t="e">
        <f>'Electrical Data'!#REF!</f>
        <v>#REF!</v>
      </c>
      <c r="K47" s="9" t="e">
        <f>'Electrical Data'!#REF!</f>
        <v>#REF!</v>
      </c>
      <c r="L47" s="9" t="e">
        <f>'Electrical Data'!#REF!</f>
        <v>#REF!</v>
      </c>
      <c r="M47" s="9" t="e">
        <f>'Electrical Data'!#REF!</f>
        <v>#REF!</v>
      </c>
      <c r="N47" s="9" t="e">
        <f>SUM(B47:M47)</f>
        <v>#REF!</v>
      </c>
    </row>
    <row r="48" spans="1:14" x14ac:dyDescent="0.2">
      <c r="A48" s="6" t="s">
        <v>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9"/>
    </row>
    <row r="49" spans="1:14" x14ac:dyDescent="0.2">
      <c r="A49" s="6" t="s">
        <v>8</v>
      </c>
      <c r="B49" s="9" t="e">
        <f t="shared" ref="B49:M49" si="5">B47-B48</f>
        <v>#REF!</v>
      </c>
      <c r="C49" s="9" t="e">
        <f t="shared" si="5"/>
        <v>#REF!</v>
      </c>
      <c r="D49" s="9" t="e">
        <f t="shared" si="5"/>
        <v>#REF!</v>
      </c>
      <c r="E49" s="9" t="e">
        <f t="shared" si="5"/>
        <v>#REF!</v>
      </c>
      <c r="F49" s="9" t="e">
        <f t="shared" si="5"/>
        <v>#REF!</v>
      </c>
      <c r="G49" s="9" t="e">
        <f t="shared" si="5"/>
        <v>#REF!</v>
      </c>
      <c r="H49" s="9" t="e">
        <f t="shared" si="5"/>
        <v>#REF!</v>
      </c>
      <c r="I49" s="9" t="e">
        <f t="shared" si="5"/>
        <v>#REF!</v>
      </c>
      <c r="J49" s="9" t="e">
        <f t="shared" si="5"/>
        <v>#REF!</v>
      </c>
      <c r="K49" s="9" t="e">
        <f t="shared" si="5"/>
        <v>#REF!</v>
      </c>
      <c r="L49" s="9" t="e">
        <f t="shared" si="5"/>
        <v>#REF!</v>
      </c>
      <c r="M49" s="9" t="e">
        <f t="shared" si="5"/>
        <v>#REF!</v>
      </c>
      <c r="N49" s="9" t="e">
        <f>SUM(B49:M49)</f>
        <v>#REF!</v>
      </c>
    </row>
    <row r="51" spans="1:14" x14ac:dyDescent="0.2">
      <c r="A51" s="6" t="s">
        <v>9</v>
      </c>
      <c r="B51" s="9" t="str">
        <f t="shared" ref="B51:N52" si="6">IF(B35=0," ",+B44/B35)</f>
        <v xml:space="preserve"> </v>
      </c>
      <c r="C51" s="9" t="str">
        <f t="shared" si="6"/>
        <v xml:space="preserve"> </v>
      </c>
      <c r="D51" s="9" t="str">
        <f t="shared" si="6"/>
        <v xml:space="preserve"> </v>
      </c>
      <c r="E51" s="9" t="str">
        <f t="shared" si="6"/>
        <v xml:space="preserve"> </v>
      </c>
      <c r="F51" s="9" t="str">
        <f t="shared" si="6"/>
        <v xml:space="preserve"> </v>
      </c>
      <c r="G51" s="9" t="str">
        <f t="shared" si="6"/>
        <v xml:space="preserve"> </v>
      </c>
      <c r="H51" s="9" t="str">
        <f t="shared" si="6"/>
        <v xml:space="preserve"> </v>
      </c>
      <c r="I51" s="9" t="str">
        <f t="shared" si="6"/>
        <v xml:space="preserve"> </v>
      </c>
      <c r="J51" s="9" t="str">
        <f t="shared" si="6"/>
        <v xml:space="preserve"> </v>
      </c>
      <c r="K51" s="9" t="str">
        <f t="shared" si="6"/>
        <v xml:space="preserve"> </v>
      </c>
      <c r="L51" s="9" t="str">
        <f t="shared" si="6"/>
        <v xml:space="preserve"> </v>
      </c>
      <c r="M51" s="9" t="str">
        <f t="shared" si="6"/>
        <v xml:space="preserve"> </v>
      </c>
      <c r="N51" s="9" t="str">
        <f t="shared" si="6"/>
        <v xml:space="preserve"> </v>
      </c>
    </row>
    <row r="52" spans="1:14" x14ac:dyDescent="0.2">
      <c r="A52" s="6" t="s">
        <v>10</v>
      </c>
      <c r="B52" s="9" t="e">
        <f t="shared" si="6"/>
        <v>#REF!</v>
      </c>
      <c r="C52" s="9" t="e">
        <f t="shared" si="6"/>
        <v>#REF!</v>
      </c>
      <c r="D52" s="9" t="e">
        <f t="shared" si="6"/>
        <v>#REF!</v>
      </c>
      <c r="E52" s="9" t="e">
        <f t="shared" si="6"/>
        <v>#REF!</v>
      </c>
      <c r="F52" s="9" t="e">
        <f t="shared" si="6"/>
        <v>#REF!</v>
      </c>
      <c r="G52" s="9" t="e">
        <f t="shared" si="6"/>
        <v>#REF!</v>
      </c>
      <c r="H52" s="9" t="e">
        <f t="shared" si="6"/>
        <v>#REF!</v>
      </c>
      <c r="I52" s="9" t="e">
        <f t="shared" si="6"/>
        <v>#REF!</v>
      </c>
      <c r="J52" s="9" t="e">
        <f t="shared" si="6"/>
        <v>#REF!</v>
      </c>
      <c r="K52" s="9" t="e">
        <f t="shared" si="6"/>
        <v>#REF!</v>
      </c>
      <c r="L52" s="9" t="e">
        <f t="shared" si="6"/>
        <v>#REF!</v>
      </c>
      <c r="M52" s="9" t="e">
        <f t="shared" si="6"/>
        <v>#REF!</v>
      </c>
      <c r="N52" s="9" t="e">
        <f t="shared" si="6"/>
        <v>#REF!</v>
      </c>
    </row>
    <row r="53" spans="1:14" x14ac:dyDescent="0.2">
      <c r="A53" s="6" t="s">
        <v>11</v>
      </c>
      <c r="B53" s="9" t="e">
        <f t="shared" ref="B53:N53" si="7">IF(B54=0," ",+B49/B54)</f>
        <v>#REF!</v>
      </c>
      <c r="C53" s="9" t="e">
        <f t="shared" si="7"/>
        <v>#REF!</v>
      </c>
      <c r="D53" s="9" t="e">
        <f t="shared" si="7"/>
        <v>#REF!</v>
      </c>
      <c r="E53" s="9" t="e">
        <f t="shared" si="7"/>
        <v>#REF!</v>
      </c>
      <c r="F53" s="9" t="e">
        <f t="shared" si="7"/>
        <v>#REF!</v>
      </c>
      <c r="G53" s="9" t="e">
        <f t="shared" si="7"/>
        <v>#REF!</v>
      </c>
      <c r="H53" s="9" t="e">
        <f t="shared" si="7"/>
        <v>#REF!</v>
      </c>
      <c r="I53" s="9" t="e">
        <f t="shared" si="7"/>
        <v>#REF!</v>
      </c>
      <c r="J53" s="9" t="e">
        <f t="shared" si="7"/>
        <v>#REF!</v>
      </c>
      <c r="K53" s="9" t="e">
        <f t="shared" si="7"/>
        <v>#REF!</v>
      </c>
      <c r="L53" s="9" t="e">
        <f t="shared" si="7"/>
        <v>#REF!</v>
      </c>
      <c r="M53" s="9" t="e">
        <f t="shared" si="7"/>
        <v>#REF!</v>
      </c>
      <c r="N53" s="9" t="e">
        <f t="shared" si="7"/>
        <v>#REF!</v>
      </c>
    </row>
    <row r="54" spans="1:14" x14ac:dyDescent="0.2">
      <c r="A54" s="11" t="s">
        <v>12</v>
      </c>
      <c r="B54" s="5">
        <f>B45*0.00341</f>
        <v>2372.5416</v>
      </c>
      <c r="C54" s="5">
        <f t="shared" ref="C54:M54" si="8">C45*0.00341</f>
        <v>2354.5367999999999</v>
      </c>
      <c r="D54" s="5">
        <f t="shared" si="8"/>
        <v>2466.6576</v>
      </c>
      <c r="E54" s="5">
        <f t="shared" si="8"/>
        <v>2035.3607999999999</v>
      </c>
      <c r="F54" s="5">
        <f t="shared" si="8"/>
        <v>1705.5455999999999</v>
      </c>
      <c r="G54" s="5">
        <f t="shared" si="8"/>
        <v>1762.8335999999999</v>
      </c>
      <c r="H54" s="5">
        <f t="shared" si="8"/>
        <v>1416.6504</v>
      </c>
      <c r="I54" s="5">
        <f t="shared" si="8"/>
        <v>1786.5672</v>
      </c>
      <c r="J54" s="5">
        <f t="shared" si="8"/>
        <v>1568.0544</v>
      </c>
      <c r="K54" s="5">
        <f t="shared" si="8"/>
        <v>1626.1607999999999</v>
      </c>
      <c r="L54" s="5">
        <f t="shared" si="8"/>
        <v>1959.2495999999999</v>
      </c>
      <c r="M54" s="5">
        <f t="shared" si="8"/>
        <v>2125.3847999999998</v>
      </c>
      <c r="N54" s="5">
        <f>SUM(B54:M54)</f>
        <v>23179.5432</v>
      </c>
    </row>
    <row r="57" spans="1:14" ht="13.5" thickBot="1" x14ac:dyDescent="0.25">
      <c r="A57" s="1" t="s">
        <v>79</v>
      </c>
      <c r="B57" s="2">
        <v>39995</v>
      </c>
      <c r="C57" s="2">
        <v>40026</v>
      </c>
      <c r="D57" s="2">
        <v>40057</v>
      </c>
      <c r="E57" s="2">
        <v>40087</v>
      </c>
      <c r="F57" s="2">
        <v>40118</v>
      </c>
      <c r="G57" s="2">
        <v>40148</v>
      </c>
      <c r="H57" s="2">
        <v>40179</v>
      </c>
      <c r="I57" s="2">
        <v>40210</v>
      </c>
      <c r="J57" s="2">
        <v>40238</v>
      </c>
      <c r="K57" s="2">
        <v>40269</v>
      </c>
      <c r="L57" s="2">
        <v>40299</v>
      </c>
      <c r="M57" s="2">
        <v>40330</v>
      </c>
      <c r="N57" s="1" t="s">
        <v>1</v>
      </c>
    </row>
    <row r="58" spans="1:14" ht="13.5" thickTop="1" x14ac:dyDescent="0.2">
      <c r="A58" s="6" t="s">
        <v>4</v>
      </c>
      <c r="B58" s="7">
        <v>397566</v>
      </c>
      <c r="C58" s="7">
        <v>421842</v>
      </c>
      <c r="D58" s="7">
        <v>418583</v>
      </c>
      <c r="E58" s="7">
        <v>408104</v>
      </c>
      <c r="F58" s="7">
        <v>359282</v>
      </c>
      <c r="G58" s="4">
        <v>340860</v>
      </c>
      <c r="H58" s="7">
        <v>313390</v>
      </c>
      <c r="I58" s="7">
        <v>366962</v>
      </c>
      <c r="J58" s="30">
        <v>313524</v>
      </c>
      <c r="K58" s="30">
        <v>371416</v>
      </c>
      <c r="L58" s="30">
        <v>345244</v>
      </c>
      <c r="M58" s="30">
        <v>380723</v>
      </c>
      <c r="N58" s="30">
        <f>SUM(B58:M58)</f>
        <v>4437496</v>
      </c>
    </row>
    <row r="59" spans="1:14" x14ac:dyDescent="0.2">
      <c r="A59" s="6" t="s">
        <v>5</v>
      </c>
      <c r="B59" s="4">
        <f>[2]FY10!D$7</f>
        <v>933</v>
      </c>
      <c r="C59" s="4">
        <f>[2]FY10!E$7</f>
        <v>1100.2</v>
      </c>
      <c r="D59" s="4">
        <f>[2]FY10!F$7</f>
        <v>1170</v>
      </c>
      <c r="E59" s="4">
        <f>[2]FY10!G$7</f>
        <v>1083</v>
      </c>
      <c r="F59" s="4">
        <f>[2]FY10!H$7</f>
        <v>1028</v>
      </c>
      <c r="G59" s="4">
        <f>[2]FY10!I$7</f>
        <v>840</v>
      </c>
      <c r="H59" s="4">
        <f>[2]FY10!J$7</f>
        <v>745</v>
      </c>
      <c r="I59" s="4">
        <f>[2]FY10!K$7</f>
        <v>694</v>
      </c>
      <c r="J59" s="4">
        <f>[2]FY10!L$7</f>
        <v>862</v>
      </c>
      <c r="K59" s="4">
        <f>[2]FY10!M$7</f>
        <v>1114</v>
      </c>
      <c r="L59" s="4">
        <f>[2]FY10!N$7</f>
        <v>1021</v>
      </c>
      <c r="M59" s="4">
        <f>[2]FY10!O$7</f>
        <v>1017</v>
      </c>
    </row>
    <row r="60" spans="1:14" x14ac:dyDescent="0.2">
      <c r="A60" s="6" t="s">
        <v>6</v>
      </c>
      <c r="B60" s="10">
        <f>[4]FY10!D88</f>
        <v>60090.091200000003</v>
      </c>
      <c r="C60" s="10">
        <f>[4]FY10!E88</f>
        <v>60090.9228</v>
      </c>
      <c r="D60" s="10">
        <f>[4]FY10!F88</f>
        <v>59214.866800000003</v>
      </c>
      <c r="E60" s="10">
        <f>[4]FY10!G88</f>
        <v>52815.81</v>
      </c>
      <c r="F60" s="10">
        <f>[4]FY10!H88</f>
        <v>47169.919999999998</v>
      </c>
      <c r="G60" s="10">
        <f>[4]FY10!I88</f>
        <v>49676.490000000005</v>
      </c>
      <c r="H60" s="10">
        <f>[4]FY10!J88</f>
        <v>43194.01</v>
      </c>
      <c r="I60" s="10">
        <f>[4]FY10!K88</f>
        <v>45634.307279999994</v>
      </c>
      <c r="J60" s="10">
        <f>[4]FY10!L88</f>
        <v>40809.149999999994</v>
      </c>
      <c r="K60" s="10">
        <f>[4]FY10!M88</f>
        <v>50287.930000000008</v>
      </c>
      <c r="L60" s="10">
        <f>[4]FY10!N88</f>
        <v>49511.729999999996</v>
      </c>
      <c r="M60" s="10">
        <f>[4]FY10!O88</f>
        <v>58541.99</v>
      </c>
      <c r="N60" s="10">
        <f>SUM(B60:M60)</f>
        <v>617037.21808000002</v>
      </c>
    </row>
    <row r="61" spans="1:14" x14ac:dyDescent="0.2">
      <c r="A61" s="6" t="s">
        <v>7</v>
      </c>
      <c r="B61" s="8"/>
      <c r="C61" s="8"/>
      <c r="D61" s="8"/>
      <c r="E61" s="8"/>
      <c r="F61" s="8"/>
      <c r="G61" s="28"/>
      <c r="H61" s="28"/>
      <c r="I61" s="28"/>
      <c r="J61" s="21"/>
      <c r="K61" s="21"/>
      <c r="L61" s="21"/>
      <c r="M61" s="21"/>
    </row>
    <row r="62" spans="1:14" x14ac:dyDescent="0.2">
      <c r="A62" s="6" t="s">
        <v>8</v>
      </c>
      <c r="B62" s="9">
        <f t="shared" ref="B62:M62" si="9">B60-B61</f>
        <v>60090.091200000003</v>
      </c>
      <c r="C62" s="9">
        <f t="shared" si="9"/>
        <v>60090.9228</v>
      </c>
      <c r="D62" s="9">
        <f t="shared" si="9"/>
        <v>59214.866800000003</v>
      </c>
      <c r="E62" s="9">
        <f t="shared" si="9"/>
        <v>52815.81</v>
      </c>
      <c r="F62" s="9">
        <f t="shared" si="9"/>
        <v>47169.919999999998</v>
      </c>
      <c r="G62" s="9">
        <f t="shared" si="9"/>
        <v>49676.490000000005</v>
      </c>
      <c r="H62" s="9">
        <f t="shared" si="9"/>
        <v>43194.01</v>
      </c>
      <c r="I62" s="9">
        <f t="shared" si="9"/>
        <v>45634.307279999994</v>
      </c>
      <c r="J62" s="9">
        <f t="shared" si="9"/>
        <v>40809.149999999994</v>
      </c>
      <c r="K62" s="9">
        <f t="shared" si="9"/>
        <v>50287.930000000008</v>
      </c>
      <c r="L62" s="9">
        <f t="shared" si="9"/>
        <v>49511.729999999996</v>
      </c>
      <c r="M62" s="9">
        <f t="shared" si="9"/>
        <v>58541.99</v>
      </c>
    </row>
    <row r="64" spans="1:14" x14ac:dyDescent="0.2">
      <c r="A64" s="6" t="s">
        <v>9</v>
      </c>
      <c r="B64" s="9" t="str">
        <f t="shared" ref="B64:I64" si="10">IF(B48=0," ",+B57/B48)</f>
        <v xml:space="preserve"> </v>
      </c>
      <c r="C64" s="9" t="str">
        <f t="shared" si="10"/>
        <v xml:space="preserve"> </v>
      </c>
      <c r="D64" s="9" t="str">
        <f t="shared" si="10"/>
        <v xml:space="preserve"> </v>
      </c>
      <c r="E64" s="9" t="str">
        <f t="shared" si="10"/>
        <v xml:space="preserve"> </v>
      </c>
      <c r="F64" s="9" t="str">
        <f t="shared" si="10"/>
        <v xml:space="preserve"> </v>
      </c>
      <c r="G64" s="9" t="str">
        <f t="shared" si="10"/>
        <v xml:space="preserve"> </v>
      </c>
      <c r="H64" s="9" t="str">
        <f t="shared" si="10"/>
        <v xml:space="preserve"> </v>
      </c>
      <c r="I64" s="9" t="str">
        <f t="shared" si="10"/>
        <v xml:space="preserve"> </v>
      </c>
      <c r="J64" s="21" t="e">
        <f>'Electrical Data'!#REF!</f>
        <v>#REF!</v>
      </c>
      <c r="K64" s="21" t="e">
        <f>'Electrical Data'!#REF!</f>
        <v>#REF!</v>
      </c>
      <c r="L64" s="21" t="e">
        <f>'Electrical Data'!#REF!</f>
        <v>#REF!</v>
      </c>
      <c r="M64" s="21" t="e">
        <f>'Electrical Data'!#REF!</f>
        <v>#REF!</v>
      </c>
    </row>
    <row r="65" spans="1:14" x14ac:dyDescent="0.2">
      <c r="A65" s="6" t="s">
        <v>10</v>
      </c>
      <c r="B65" s="9" t="e">
        <f>IF(B49=0," ",+B58/B49)</f>
        <v>#REF!</v>
      </c>
      <c r="C65" s="9" t="e">
        <f>IF(C49=0," ",+C58/C49)</f>
        <v>#REF!</v>
      </c>
      <c r="D65" s="9" t="e">
        <f>IF(D49=0," ",+D58/D49)</f>
        <v>#REF!</v>
      </c>
      <c r="E65" s="9" t="e">
        <f>IF(E49=0," ",+E58/E49)</f>
        <v>#REF!</v>
      </c>
      <c r="F65" s="9" t="e">
        <f>IF(F49=0," ",+F58/F49)</f>
        <v>#REF!</v>
      </c>
      <c r="G65" s="9" t="e">
        <f>IF(G49=""," ",+G58/G49)</f>
        <v>#REF!</v>
      </c>
      <c r="H65" s="9" t="e">
        <f>IF(H49=0," ",+H58/H49)</f>
        <v>#REF!</v>
      </c>
      <c r="I65" s="9" t="e">
        <f>IF(I49=0," ",+I58/I49)</f>
        <v>#REF!</v>
      </c>
      <c r="J65" s="21" t="e">
        <f>'Electrical Data'!#REF!</f>
        <v>#REF!</v>
      </c>
      <c r="K65" s="21" t="e">
        <f>'Electrical Data'!#REF!</f>
        <v>#REF!</v>
      </c>
      <c r="L65" s="21" t="e">
        <f>'Electrical Data'!#REF!</f>
        <v>#REF!</v>
      </c>
      <c r="M65" s="21" t="e">
        <f>'Electrical Data'!#REF!</f>
        <v>#REF!</v>
      </c>
    </row>
    <row r="66" spans="1:14" x14ac:dyDescent="0.2">
      <c r="A66" s="6" t="s">
        <v>11</v>
      </c>
      <c r="B66" s="9">
        <f t="shared" ref="B66:I66" si="11">IF(B67=0," ",+B62/B67)</f>
        <v>44.324030788934245</v>
      </c>
      <c r="C66" s="9">
        <f t="shared" si="11"/>
        <v>41.773866745371905</v>
      </c>
      <c r="D66" s="9">
        <f t="shared" si="11"/>
        <v>41.485353150301407</v>
      </c>
      <c r="E66" s="9">
        <f t="shared" si="11"/>
        <v>37.952353643625884</v>
      </c>
      <c r="F66" s="9">
        <f t="shared" si="11"/>
        <v>38.501291782971322</v>
      </c>
      <c r="G66" s="9">
        <f t="shared" si="11"/>
        <v>42.738618877247362</v>
      </c>
      <c r="H66" s="9">
        <f t="shared" si="11"/>
        <v>40.418855428186276</v>
      </c>
      <c r="I66" s="9">
        <f t="shared" si="11"/>
        <v>36.468339510682469</v>
      </c>
      <c r="J66" s="21" t="e">
        <f>'Electrical Data'!#REF!</f>
        <v>#REF!</v>
      </c>
      <c r="K66" s="21" t="e">
        <f>'Electrical Data'!#REF!</f>
        <v>#REF!</v>
      </c>
      <c r="L66" s="21" t="e">
        <f>'Electrical Data'!#REF!</f>
        <v>#REF!</v>
      </c>
      <c r="M66" s="21" t="e">
        <f>'Electrical Data'!#REF!</f>
        <v>#REF!</v>
      </c>
    </row>
    <row r="67" spans="1:14" x14ac:dyDescent="0.2">
      <c r="A67" s="11" t="s">
        <v>12</v>
      </c>
      <c r="B67" s="5">
        <f t="shared" ref="B67:M67" si="12">B58*0.00341</f>
        <v>1355.7000599999999</v>
      </c>
      <c r="C67" s="5">
        <f t="shared" si="12"/>
        <v>1438.4812199999999</v>
      </c>
      <c r="D67" s="5">
        <f t="shared" si="12"/>
        <v>1427.3680299999999</v>
      </c>
      <c r="E67" s="5">
        <f t="shared" si="12"/>
        <v>1391.63464</v>
      </c>
      <c r="F67" s="5">
        <f t="shared" si="12"/>
        <v>1225.1516199999999</v>
      </c>
      <c r="G67" s="5">
        <f t="shared" si="12"/>
        <v>1162.3326</v>
      </c>
      <c r="H67" s="5">
        <f t="shared" si="12"/>
        <v>1068.6598999999999</v>
      </c>
      <c r="I67" s="5">
        <f t="shared" si="12"/>
        <v>1251.34042</v>
      </c>
      <c r="J67" s="5">
        <f t="shared" si="12"/>
        <v>1069.1168399999999</v>
      </c>
      <c r="K67" s="5">
        <f t="shared" si="12"/>
        <v>1266.52856</v>
      </c>
      <c r="L67" s="5">
        <f t="shared" si="12"/>
        <v>1177.2820400000001</v>
      </c>
      <c r="M67" s="5">
        <f t="shared" si="12"/>
        <v>1298.2654299999999</v>
      </c>
    </row>
    <row r="68" spans="1:14" x14ac:dyDescent="0.2">
      <c r="A68" s="11"/>
      <c r="B68" s="5"/>
      <c r="C68" s="5"/>
      <c r="D68" s="5"/>
      <c r="E68" s="5"/>
      <c r="F68" s="5"/>
      <c r="G68" s="5"/>
      <c r="H68" s="5"/>
      <c r="I68" s="5"/>
      <c r="J68" s="5"/>
      <c r="K68" s="30"/>
      <c r="L68" s="30"/>
      <c r="M68" s="30"/>
    </row>
    <row r="69" spans="1:14" x14ac:dyDescent="0.2">
      <c r="A69" s="11"/>
      <c r="B69" s="5"/>
      <c r="C69" s="5"/>
      <c r="D69" s="5"/>
      <c r="E69" s="5"/>
      <c r="F69" s="5"/>
      <c r="G69" s="5"/>
      <c r="H69" s="5"/>
      <c r="I69" s="5"/>
      <c r="J69" s="5"/>
      <c r="K69" s="30"/>
      <c r="L69" s="30"/>
      <c r="M69" s="30"/>
    </row>
    <row r="70" spans="1:14" ht="13.5" thickBot="1" x14ac:dyDescent="0.25">
      <c r="A70" s="1" t="s">
        <v>83</v>
      </c>
      <c r="B70" s="2">
        <v>40360</v>
      </c>
      <c r="C70" s="2">
        <v>40391</v>
      </c>
      <c r="D70" s="2">
        <v>40422</v>
      </c>
      <c r="E70" s="2">
        <v>40452</v>
      </c>
      <c r="F70" s="2">
        <v>40483</v>
      </c>
      <c r="G70" s="2">
        <v>40513</v>
      </c>
      <c r="H70" s="2">
        <v>40544</v>
      </c>
      <c r="I70" s="2">
        <v>40575</v>
      </c>
      <c r="J70" s="2">
        <v>40603</v>
      </c>
      <c r="K70" s="2">
        <v>40634</v>
      </c>
      <c r="L70" s="2">
        <v>40664</v>
      </c>
      <c r="M70" s="2">
        <v>40695</v>
      </c>
      <c r="N70" s="1" t="s">
        <v>1</v>
      </c>
    </row>
    <row r="71" spans="1:14" ht="13.5" thickTop="1" x14ac:dyDescent="0.2">
      <c r="A71" s="6" t="s">
        <v>4</v>
      </c>
      <c r="B71" s="7">
        <v>404065</v>
      </c>
      <c r="C71" s="7">
        <v>387282</v>
      </c>
      <c r="D71">
        <v>452132</v>
      </c>
      <c r="E71" s="7">
        <v>346538</v>
      </c>
      <c r="F71" s="7">
        <v>350285</v>
      </c>
      <c r="G71" s="7">
        <v>267341</v>
      </c>
      <c r="H71" s="7">
        <v>269934</v>
      </c>
      <c r="I71" s="7">
        <v>339928</v>
      </c>
      <c r="J71" s="30">
        <v>286102</v>
      </c>
      <c r="K71" s="30">
        <v>329369</v>
      </c>
      <c r="L71" s="30">
        <v>323048</v>
      </c>
      <c r="M71" s="30">
        <v>344319</v>
      </c>
      <c r="N71" s="30">
        <f>SUM(B71:M71)</f>
        <v>4100343</v>
      </c>
    </row>
    <row r="72" spans="1:14" x14ac:dyDescent="0.2">
      <c r="A72" s="6" t="s">
        <v>5</v>
      </c>
      <c r="B72" s="7">
        <f>[2]FY11!D7</f>
        <v>958.1</v>
      </c>
      <c r="C72" s="7">
        <f>[2]FY11!E7</f>
        <v>1144.3</v>
      </c>
      <c r="D72" s="7">
        <f>[2]FY11!F7</f>
        <v>1132</v>
      </c>
      <c r="E72" s="7">
        <f>[2]FY11!G7</f>
        <v>1038.7</v>
      </c>
      <c r="F72" s="7">
        <f>[2]FY11!H7</f>
        <v>750</v>
      </c>
      <c r="G72" s="7">
        <f>[2]FY11!I7</f>
        <v>725</v>
      </c>
      <c r="H72" s="7">
        <f>[2]FY11!J7</f>
        <v>659</v>
      </c>
      <c r="I72" s="7">
        <f>[2]FY11!K7</f>
        <v>681</v>
      </c>
      <c r="J72" s="7">
        <f>[2]FY11!L7</f>
        <v>679</v>
      </c>
      <c r="K72" s="7">
        <f>[2]FY11!M7</f>
        <v>1270</v>
      </c>
      <c r="L72" s="7">
        <f>[2]FY11!N7</f>
        <v>898</v>
      </c>
      <c r="M72" s="7">
        <f>[2]FY11!O7</f>
        <v>788</v>
      </c>
    </row>
    <row r="73" spans="1:14" x14ac:dyDescent="0.2">
      <c r="A73" s="6" t="s">
        <v>6</v>
      </c>
      <c r="B73" s="10">
        <f>SUM(B66:B72)</f>
        <v>446783.12409078889</v>
      </c>
      <c r="C73" s="10">
        <f>SUM(C66:C72)</f>
        <v>430297.55508674536</v>
      </c>
      <c r="D73" s="10">
        <f>SUM(D66:D72)</f>
        <v>495154.8533831503</v>
      </c>
      <c r="E73" s="10">
        <f t="shared" ref="E73:M73" si="13">SUM(E66:E72)</f>
        <v>389458.28699364362</v>
      </c>
      <c r="F73" s="10">
        <f t="shared" si="13"/>
        <v>392781.65291178296</v>
      </c>
      <c r="G73" s="10">
        <f t="shared" si="13"/>
        <v>309784.07121887722</v>
      </c>
      <c r="H73" s="10">
        <f t="shared" si="13"/>
        <v>312246.0787554282</v>
      </c>
      <c r="I73" s="10">
        <f t="shared" si="13"/>
        <v>382471.80875951069</v>
      </c>
      <c r="J73" s="10" t="e">
        <f t="shared" si="13"/>
        <v>#REF!</v>
      </c>
      <c r="K73" s="10" t="e">
        <f t="shared" si="13"/>
        <v>#REF!</v>
      </c>
      <c r="L73" s="10" t="e">
        <f t="shared" si="13"/>
        <v>#REF!</v>
      </c>
      <c r="M73" s="10" t="e">
        <f t="shared" si="13"/>
        <v>#REF!</v>
      </c>
    </row>
    <row r="74" spans="1:14" x14ac:dyDescent="0.2">
      <c r="A74" s="6" t="s">
        <v>7</v>
      </c>
      <c r="B74" s="10">
        <v>28902.560000000001</v>
      </c>
      <c r="C74" s="10">
        <v>27084.77</v>
      </c>
      <c r="D74">
        <v>24305.26</v>
      </c>
      <c r="E74" s="10"/>
      <c r="F74" s="10"/>
      <c r="G74" s="114"/>
      <c r="H74" s="114"/>
      <c r="I74" s="114"/>
      <c r="J74" s="21"/>
      <c r="K74" s="21"/>
      <c r="L74" s="21"/>
      <c r="M74" s="21"/>
    </row>
    <row r="75" spans="1:14" x14ac:dyDescent="0.2">
      <c r="A75" s="6" t="s">
        <v>8</v>
      </c>
      <c r="B75" s="10">
        <f>[4]FY11!D94</f>
        <v>62998.006000000001</v>
      </c>
      <c r="C75" s="10">
        <f>[4]FY11!E94+B75</f>
        <v>190619.948</v>
      </c>
      <c r="D75" s="10">
        <f>[4]FY11!F94+C75</f>
        <v>384824.15960000001</v>
      </c>
      <c r="E75" s="10">
        <f>[4]FY11!G94+D75</f>
        <v>626759.44966800488</v>
      </c>
      <c r="F75" s="10">
        <f>[4]FY11!H94+E75</f>
        <v>912792.28973600967</v>
      </c>
      <c r="G75" s="10">
        <f>[4]FY11!I94+F75</f>
        <v>1239146.3281690252</v>
      </c>
      <c r="H75" s="10">
        <f>[4]FY11!J94+G75</f>
        <v>1606310.8437310345</v>
      </c>
      <c r="I75" s="10">
        <f>[4]FY11!K94+H75</f>
        <v>2018155.8192930438</v>
      </c>
      <c r="J75" s="10">
        <f>[4]FY11!L94+I75</f>
        <v>2467147.5572190625</v>
      </c>
      <c r="K75" s="10">
        <f>[4]FY11!M94+J75</f>
        <v>2967538.1586410925</v>
      </c>
      <c r="L75" s="10">
        <f>[4]FY11!N94+K75</f>
        <v>3513004.7833311316</v>
      </c>
      <c r="M75" s="10">
        <f>[4]FY11!O94+L75</f>
        <v>4106740.7746884292</v>
      </c>
      <c r="N75" s="21"/>
    </row>
    <row r="77" spans="1:14" x14ac:dyDescent="0.2">
      <c r="A77" s="6" t="s">
        <v>9</v>
      </c>
      <c r="B77" s="9" t="str">
        <f t="shared" ref="B77:D78" si="14">IF(B61=0," ",+B70/B61)</f>
        <v xml:space="preserve"> </v>
      </c>
      <c r="C77" s="9" t="str">
        <f t="shared" si="14"/>
        <v xml:space="preserve"> </v>
      </c>
      <c r="D77" s="9" t="str">
        <f t="shared" si="14"/>
        <v xml:space="preserve"> </v>
      </c>
      <c r="E77" s="9"/>
      <c r="F77" s="9"/>
      <c r="G77" s="9"/>
      <c r="H77" s="9"/>
      <c r="I77" s="9"/>
      <c r="J77" s="21"/>
      <c r="K77" s="21"/>
      <c r="L77" s="21"/>
      <c r="M77" s="21"/>
    </row>
    <row r="78" spans="1:14" x14ac:dyDescent="0.2">
      <c r="A78" s="6" t="s">
        <v>10</v>
      </c>
      <c r="B78" s="9">
        <f t="shared" si="14"/>
        <v>6.7243199657516906</v>
      </c>
      <c r="C78" s="9">
        <f t="shared" si="14"/>
        <v>6.4449334767080657</v>
      </c>
      <c r="D78" s="9">
        <f t="shared" si="14"/>
        <v>7.6354473873442874</v>
      </c>
      <c r="E78" s="9"/>
      <c r="F78" s="9"/>
      <c r="G78" s="9"/>
      <c r="H78" s="9"/>
      <c r="I78" s="9"/>
      <c r="J78" s="21"/>
      <c r="K78" s="21"/>
      <c r="L78" s="21"/>
      <c r="M78" s="21"/>
    </row>
    <row r="79" spans="1:14" x14ac:dyDescent="0.2">
      <c r="A79" s="6" t="s">
        <v>11</v>
      </c>
      <c r="B79" s="9">
        <f>IF(B80=0," ",+B75/B80)</f>
        <v>45.721575892615931</v>
      </c>
      <c r="C79" s="9">
        <f>IF(C80=0," ",+C75/C80)</f>
        <v>144.33998483240921</v>
      </c>
      <c r="D79" s="9">
        <f>IF(D80=0," ",+D75/D80)</f>
        <v>249.59892178997478</v>
      </c>
      <c r="E79" s="9"/>
      <c r="F79" s="9"/>
      <c r="G79" s="9"/>
      <c r="H79" s="9"/>
      <c r="I79" s="9"/>
      <c r="J79" s="21"/>
      <c r="K79" s="21"/>
      <c r="L79" s="21"/>
      <c r="M79" s="21"/>
    </row>
    <row r="80" spans="1:14" x14ac:dyDescent="0.2">
      <c r="A80" s="11" t="s">
        <v>12</v>
      </c>
      <c r="B80" s="5">
        <f>B71*0.00341</f>
        <v>1377.8616499999998</v>
      </c>
      <c r="C80" s="5">
        <f t="shared" ref="C80:M80" si="15">C71*0.00341</f>
        <v>1320.6316199999999</v>
      </c>
      <c r="D80" s="5">
        <f t="shared" si="15"/>
        <v>1541.7701199999999</v>
      </c>
      <c r="E80" s="5">
        <f t="shared" si="15"/>
        <v>1181.6945799999999</v>
      </c>
      <c r="F80" s="5">
        <f t="shared" si="15"/>
        <v>1194.4718499999999</v>
      </c>
      <c r="G80" s="5">
        <f t="shared" si="15"/>
        <v>911.63280999999995</v>
      </c>
      <c r="H80" s="5">
        <f t="shared" si="15"/>
        <v>920.47493999999995</v>
      </c>
      <c r="I80" s="5">
        <f t="shared" si="15"/>
        <v>1159.1544799999999</v>
      </c>
      <c r="J80" s="5">
        <f t="shared" si="15"/>
        <v>975.60781999999995</v>
      </c>
      <c r="K80" s="5">
        <f t="shared" si="15"/>
        <v>1123.1482899999999</v>
      </c>
      <c r="L80" s="5">
        <f t="shared" si="15"/>
        <v>1101.5936799999999</v>
      </c>
      <c r="M80" s="5">
        <f t="shared" si="15"/>
        <v>1174.12779</v>
      </c>
    </row>
    <row r="81" spans="1:14" x14ac:dyDescent="0.2">
      <c r="A81" s="11"/>
      <c r="B81" s="5"/>
      <c r="C81" s="5"/>
      <c r="D81" s="5"/>
      <c r="E81" s="5"/>
      <c r="F81" s="5"/>
      <c r="G81" s="5"/>
      <c r="H81" s="5"/>
      <c r="I81" s="5"/>
      <c r="J81" s="5"/>
      <c r="K81" s="30"/>
      <c r="L81" s="30"/>
      <c r="M81" s="30"/>
    </row>
    <row r="82" spans="1:14" ht="13.5" thickBot="1" x14ac:dyDescent="0.25">
      <c r="A82" s="1" t="s">
        <v>85</v>
      </c>
      <c r="B82" s="2">
        <v>40725</v>
      </c>
      <c r="C82" s="2">
        <v>40756</v>
      </c>
      <c r="D82" s="2">
        <v>40787</v>
      </c>
      <c r="E82" s="2">
        <v>40817</v>
      </c>
      <c r="F82" s="2">
        <v>40848</v>
      </c>
      <c r="G82" s="2">
        <v>40878</v>
      </c>
      <c r="H82" s="2">
        <v>40909</v>
      </c>
      <c r="I82" s="2">
        <v>40940</v>
      </c>
      <c r="J82" s="2">
        <v>40969</v>
      </c>
      <c r="K82" s="2">
        <v>41000</v>
      </c>
      <c r="L82" s="2">
        <v>41030</v>
      </c>
      <c r="M82" s="2">
        <v>41061</v>
      </c>
      <c r="N82" s="1" t="s">
        <v>1</v>
      </c>
    </row>
    <row r="83" spans="1:14" ht="13.5" thickTop="1" x14ac:dyDescent="0.2">
      <c r="A83" s="6" t="s">
        <v>4</v>
      </c>
      <c r="B83" s="7">
        <f>[2]FY12!D90</f>
        <v>436660</v>
      </c>
      <c r="C83" s="7">
        <f>[2]FY12!E90</f>
        <v>521631</v>
      </c>
      <c r="D83" s="7">
        <f>[2]FY12!F90</f>
        <v>522558</v>
      </c>
      <c r="E83" s="7">
        <f>[2]FY12!G90</f>
        <v>429670</v>
      </c>
      <c r="F83" s="7">
        <f>[2]FY12!H90</f>
        <v>336958</v>
      </c>
      <c r="G83" s="7">
        <f>[2]FY12!I90</f>
        <v>269030</v>
      </c>
      <c r="H83" s="7">
        <f>[2]FY12!J90</f>
        <v>270563</v>
      </c>
      <c r="I83" s="7">
        <f>[2]FY12!K90</f>
        <v>303704</v>
      </c>
      <c r="J83" s="7">
        <f>[2]FY12!L90</f>
        <v>282068</v>
      </c>
      <c r="K83" s="7">
        <f>[2]FY12!M90</f>
        <v>351782</v>
      </c>
      <c r="L83" s="7">
        <f>[2]FY12!N90</f>
        <v>325707</v>
      </c>
      <c r="M83" s="7">
        <f>[2]FY12!O90</f>
        <v>393265</v>
      </c>
      <c r="N83" s="30">
        <f>SUM(B83:M83)</f>
        <v>4443596</v>
      </c>
    </row>
    <row r="84" spans="1:14" x14ac:dyDescent="0.2">
      <c r="A84" s="6" t="s">
        <v>5</v>
      </c>
      <c r="B84" s="7">
        <f>[2]FY12!D$7</f>
        <v>1164.5</v>
      </c>
      <c r="C84" s="7">
        <f>[2]FY12!E$7</f>
        <v>1288.3</v>
      </c>
      <c r="D84" s="7">
        <f>[2]FY12!F$7</f>
        <v>1465.9</v>
      </c>
      <c r="E84" s="7">
        <f>[2]FY12!G$7</f>
        <v>1385</v>
      </c>
      <c r="F84" s="7">
        <f>[2]FY12!H$7</f>
        <v>866.9</v>
      </c>
      <c r="G84" s="7">
        <f>[2]FY12!I$7</f>
        <v>643.20000000000005</v>
      </c>
      <c r="H84" s="7">
        <f>[2]FY12!J$7</f>
        <v>736.2</v>
      </c>
      <c r="I84" s="7">
        <f>[2]FY12!K$7</f>
        <v>716.2</v>
      </c>
      <c r="J84" s="7">
        <f>[2]FY12!L$7</f>
        <v>684.5</v>
      </c>
      <c r="K84" s="7">
        <f>[2]FY12!M$7</f>
        <v>980.2</v>
      </c>
      <c r="L84" s="7">
        <f>[2]FY12!N$7</f>
        <v>929.3</v>
      </c>
      <c r="M84" s="7">
        <f>[2]FY12!O$7</f>
        <v>954.2</v>
      </c>
    </row>
    <row r="85" spans="1:14" x14ac:dyDescent="0.2">
      <c r="A85" s="6" t="s">
        <v>6</v>
      </c>
      <c r="B85" s="179">
        <f t="shared" ref="B85:M85" si="16">SUM(B78:B84)</f>
        <v>479979.80754585838</v>
      </c>
      <c r="C85" s="179">
        <f t="shared" si="16"/>
        <v>565146.71653830912</v>
      </c>
      <c r="D85" s="180">
        <f t="shared" si="16"/>
        <v>566609.9044891774</v>
      </c>
      <c r="E85" s="179">
        <f t="shared" si="16"/>
        <v>473053.69458000001</v>
      </c>
      <c r="F85" s="179">
        <f t="shared" si="16"/>
        <v>379867.37185</v>
      </c>
      <c r="G85" s="179">
        <f t="shared" si="16"/>
        <v>311462.83280999999</v>
      </c>
      <c r="H85" s="179">
        <f t="shared" si="16"/>
        <v>313128.67494</v>
      </c>
      <c r="I85" s="179">
        <f t="shared" si="16"/>
        <v>346519.35448000004</v>
      </c>
      <c r="J85" s="181">
        <f t="shared" si="16"/>
        <v>324697.10781999998</v>
      </c>
      <c r="K85" s="181">
        <f t="shared" si="16"/>
        <v>394885.34828999999</v>
      </c>
      <c r="L85" s="181">
        <f t="shared" si="16"/>
        <v>368767.89367999998</v>
      </c>
      <c r="M85" s="181">
        <f t="shared" si="16"/>
        <v>436454.32779000001</v>
      </c>
    </row>
    <row r="86" spans="1:14" s="234" customFormat="1" x14ac:dyDescent="0.2">
      <c r="A86" s="140" t="s">
        <v>7</v>
      </c>
      <c r="B86" s="187">
        <v>28902.560000000001</v>
      </c>
      <c r="C86" s="187">
        <v>27084.77</v>
      </c>
      <c r="D86" s="140">
        <v>24305.26</v>
      </c>
      <c r="E86" s="187">
        <v>28902.560000000001</v>
      </c>
      <c r="F86" s="187">
        <v>27084.77</v>
      </c>
      <c r="G86" s="187">
        <v>24305.26</v>
      </c>
      <c r="H86" s="187">
        <v>28902.560000000001</v>
      </c>
      <c r="I86" s="187">
        <v>27084.77</v>
      </c>
      <c r="J86" s="234">
        <v>24305.26</v>
      </c>
      <c r="K86" s="234">
        <v>28902.560000000001</v>
      </c>
      <c r="L86" s="234">
        <v>27084.77</v>
      </c>
      <c r="M86" s="234">
        <v>24305.26</v>
      </c>
    </row>
    <row r="87" spans="1:14" x14ac:dyDescent="0.2">
      <c r="A87" s="6" t="s">
        <v>8</v>
      </c>
      <c r="B87" s="187">
        <f>[4]FY12!D91</f>
        <v>436660</v>
      </c>
      <c r="C87" s="187">
        <f>[4]FY12!E91+B87</f>
        <v>958291</v>
      </c>
      <c r="D87" s="187">
        <f>[4]FY12!F91+C87</f>
        <v>1480849</v>
      </c>
      <c r="E87" s="187">
        <f>[4]FY12!G91+D87</f>
        <v>1910519</v>
      </c>
      <c r="F87" s="187">
        <f>[4]FY12!H91+E87</f>
        <v>2247477</v>
      </c>
      <c r="G87" s="187">
        <f>[4]FY12!I91+F87</f>
        <v>2516507</v>
      </c>
      <c r="H87" s="187">
        <f>[4]FY12!J91+G87</f>
        <v>2787070</v>
      </c>
      <c r="I87" s="187">
        <f>[4]FY12!K91+H87</f>
        <v>3090774</v>
      </c>
      <c r="J87" s="187">
        <f>[4]FY12!L91+I87</f>
        <v>3372842</v>
      </c>
      <c r="K87" s="187">
        <f>[4]FY12!M91+J87</f>
        <v>3724624</v>
      </c>
      <c r="L87" s="187">
        <f>[4]FY12!N91+K87</f>
        <v>4050331</v>
      </c>
      <c r="M87" s="187">
        <f>[4]FY12!O91+L87</f>
        <v>4443596</v>
      </c>
    </row>
    <row r="88" spans="1:14" x14ac:dyDescent="0.2">
      <c r="B88" s="7"/>
      <c r="C88" s="7"/>
      <c r="D88" s="6"/>
      <c r="E88" s="7"/>
      <c r="F88" s="7"/>
      <c r="G88" s="7"/>
      <c r="H88" s="7"/>
      <c r="I88" s="7"/>
      <c r="J88" s="30"/>
      <c r="K88" s="30"/>
      <c r="L88" s="30"/>
      <c r="M88" s="30"/>
    </row>
    <row r="89" spans="1:14" x14ac:dyDescent="0.2">
      <c r="A89" s="6" t="s">
        <v>9</v>
      </c>
      <c r="B89" s="7">
        <f t="shared" ref="B89:M89" si="17">IF(B73=0," ",+B82/B73)</f>
        <v>9.1151607578903199E-2</v>
      </c>
      <c r="C89" s="7">
        <f t="shared" si="17"/>
        <v>9.4715853060758942E-2</v>
      </c>
      <c r="D89" s="6">
        <f t="shared" si="17"/>
        <v>8.2372210877713167E-2</v>
      </c>
      <c r="E89" s="6">
        <f t="shared" si="17"/>
        <v>0.10480454868499479</v>
      </c>
      <c r="F89" s="6">
        <f t="shared" si="17"/>
        <v>0.1039967108880574</v>
      </c>
      <c r="G89" s="6">
        <f t="shared" si="17"/>
        <v>0.13195642964843646</v>
      </c>
      <c r="H89" s="7">
        <f t="shared" si="17"/>
        <v>0.13101525618210449</v>
      </c>
      <c r="I89" s="7">
        <f t="shared" si="17"/>
        <v>0.10704056890567355</v>
      </c>
      <c r="J89" s="30" t="e">
        <f t="shared" si="17"/>
        <v>#REF!</v>
      </c>
      <c r="K89" s="30" t="e">
        <f t="shared" si="17"/>
        <v>#REF!</v>
      </c>
      <c r="L89" s="30" t="e">
        <f t="shared" si="17"/>
        <v>#REF!</v>
      </c>
      <c r="M89" s="30" t="e">
        <f t="shared" si="17"/>
        <v>#REF!</v>
      </c>
    </row>
    <row r="90" spans="1:14" x14ac:dyDescent="0.2">
      <c r="A90" s="6" t="s">
        <v>10</v>
      </c>
      <c r="B90" s="7">
        <f t="shared" ref="B90:M90" si="18">IF(B74=0," ",+B83/B74)</f>
        <v>15.108004273669875</v>
      </c>
      <c r="C90" s="7">
        <f t="shared" si="18"/>
        <v>19.259199911980055</v>
      </c>
      <c r="D90" s="6">
        <f t="shared" si="18"/>
        <v>21.499790580310602</v>
      </c>
      <c r="E90" s="7" t="str">
        <f t="shared" si="18"/>
        <v xml:space="preserve"> </v>
      </c>
      <c r="F90" s="7" t="str">
        <f t="shared" si="18"/>
        <v xml:space="preserve"> </v>
      </c>
      <c r="G90" s="7" t="str">
        <f t="shared" si="18"/>
        <v xml:space="preserve"> </v>
      </c>
      <c r="H90" s="7" t="str">
        <f t="shared" si="18"/>
        <v xml:space="preserve"> </v>
      </c>
      <c r="I90" s="7" t="str">
        <f t="shared" si="18"/>
        <v xml:space="preserve"> </v>
      </c>
      <c r="J90" s="30" t="str">
        <f t="shared" si="18"/>
        <v xml:space="preserve"> </v>
      </c>
      <c r="K90" s="30" t="str">
        <f t="shared" si="18"/>
        <v xml:space="preserve"> </v>
      </c>
      <c r="L90" s="30" t="str">
        <f t="shared" si="18"/>
        <v xml:space="preserve"> </v>
      </c>
      <c r="M90" s="30" t="str">
        <f t="shared" si="18"/>
        <v xml:space="preserve"> </v>
      </c>
    </row>
    <row r="91" spans="1:14" x14ac:dyDescent="0.2">
      <c r="A91" s="6" t="s">
        <v>11</v>
      </c>
      <c r="B91" s="7">
        <f t="shared" ref="B91:M91" si="19">IF(B92=0," ",+B87/B92)</f>
        <v>293.25513196480944</v>
      </c>
      <c r="C91" s="7">
        <f t="shared" si="19"/>
        <v>538.74051516433872</v>
      </c>
      <c r="D91" s="6">
        <f t="shared" si="19"/>
        <v>831.03993990132392</v>
      </c>
      <c r="E91" s="7">
        <f t="shared" si="19"/>
        <v>1303.9530371361177</v>
      </c>
      <c r="F91" s="7">
        <f t="shared" si="19"/>
        <v>1955.9831320902722</v>
      </c>
      <c r="G91" s="7">
        <f t="shared" si="19"/>
        <v>2743.1089186163867</v>
      </c>
      <c r="H91" s="7">
        <f t="shared" si="19"/>
        <v>3020.8216964077178</v>
      </c>
      <c r="I91" s="7">
        <f t="shared" si="19"/>
        <v>2984.4366134242614</v>
      </c>
      <c r="J91" s="30">
        <f t="shared" si="19"/>
        <v>3506.6126813621245</v>
      </c>
      <c r="K91" s="30">
        <f t="shared" si="19"/>
        <v>3104.9488110230091</v>
      </c>
      <c r="L91" s="30">
        <f t="shared" si="19"/>
        <v>3646.7756354826838</v>
      </c>
      <c r="M91" s="30">
        <f t="shared" si="19"/>
        <v>3313.5604017095325</v>
      </c>
    </row>
    <row r="92" spans="1:14" x14ac:dyDescent="0.2">
      <c r="A92" s="11" t="s">
        <v>12</v>
      </c>
      <c r="B92" s="5">
        <f>B83*0.00341</f>
        <v>1489.0105999999998</v>
      </c>
      <c r="C92" s="5">
        <f>C83*0.00341</f>
        <v>1778.76171</v>
      </c>
      <c r="D92" s="5">
        <f>D83*0.00341</f>
        <v>1781.9227799999999</v>
      </c>
      <c r="E92" s="5">
        <f t="shared" ref="E92:M92" si="20">E83*0.00341</f>
        <v>1465.1747</v>
      </c>
      <c r="F92" s="5">
        <f t="shared" si="20"/>
        <v>1149.0267799999999</v>
      </c>
      <c r="G92" s="5">
        <f t="shared" si="20"/>
        <v>917.39229999999998</v>
      </c>
      <c r="H92" s="5">
        <f t="shared" si="20"/>
        <v>922.61982999999998</v>
      </c>
      <c r="I92" s="5">
        <f t="shared" si="20"/>
        <v>1035.6306399999999</v>
      </c>
      <c r="J92" s="5">
        <f t="shared" si="20"/>
        <v>961.85187999999994</v>
      </c>
      <c r="K92" s="5">
        <f t="shared" si="20"/>
        <v>1199.57662</v>
      </c>
      <c r="L92" s="5">
        <f t="shared" si="20"/>
        <v>1110.6608699999999</v>
      </c>
      <c r="M92" s="5">
        <f t="shared" si="20"/>
        <v>1341.0336499999999</v>
      </c>
    </row>
    <row r="94" spans="1:14" ht="13.5" thickBot="1" x14ac:dyDescent="0.25">
      <c r="A94" s="1" t="s">
        <v>89</v>
      </c>
      <c r="B94" s="2">
        <v>41091</v>
      </c>
      <c r="C94" s="2">
        <v>41122</v>
      </c>
      <c r="D94" s="2">
        <v>41153</v>
      </c>
      <c r="E94" s="2">
        <v>41183</v>
      </c>
      <c r="F94" s="2">
        <v>41214</v>
      </c>
      <c r="G94" s="2">
        <v>41244</v>
      </c>
      <c r="H94" s="2">
        <v>41275</v>
      </c>
      <c r="I94" s="2">
        <v>41306</v>
      </c>
      <c r="J94" s="2">
        <v>41334</v>
      </c>
      <c r="K94" s="2">
        <v>41365</v>
      </c>
      <c r="L94" s="2">
        <v>41395</v>
      </c>
      <c r="M94" s="2">
        <v>41426</v>
      </c>
      <c r="N94" s="1" t="s">
        <v>1</v>
      </c>
    </row>
    <row r="95" spans="1:14" ht="13.5" thickTop="1" x14ac:dyDescent="0.2">
      <c r="A95" s="6" t="s">
        <v>4</v>
      </c>
      <c r="B95" s="7">
        <f>'[7]Total Energy'!B101</f>
        <v>480796</v>
      </c>
      <c r="C95" s="7">
        <f>'[7]Total Energy'!C101</f>
        <v>408174</v>
      </c>
      <c r="D95" s="7">
        <f>'[7]Total Energy'!D101</f>
        <v>371818</v>
      </c>
      <c r="E95" s="7">
        <f>'[7]Total Energy'!E101</f>
        <v>350086</v>
      </c>
      <c r="F95" s="7">
        <f>'[7]Total Energy'!F101</f>
        <v>283857</v>
      </c>
      <c r="G95" s="7">
        <f>'[7]Total Energy'!G101</f>
        <v>263872</v>
      </c>
      <c r="H95" s="7">
        <f>'[7]Total Energy'!H101</f>
        <v>254568</v>
      </c>
      <c r="I95" s="7">
        <f>'[7]Total Energy'!I101</f>
        <v>315736</v>
      </c>
      <c r="J95" s="7">
        <f>'[7]Total Energy'!J101</f>
        <v>314569</v>
      </c>
      <c r="K95" s="7">
        <f>'[7]Total Energy'!K101</f>
        <v>344200</v>
      </c>
      <c r="L95" s="7">
        <f>'[7]Total Energy'!L101</f>
        <v>323814</v>
      </c>
      <c r="M95" s="7">
        <f>'[7]Total Energy'!M101</f>
        <v>413290</v>
      </c>
      <c r="N95" s="30">
        <f>'[7]Total Energy'!N101</f>
        <v>4124780</v>
      </c>
    </row>
    <row r="96" spans="1:14" x14ac:dyDescent="0.2">
      <c r="A96" s="6" t="s">
        <v>5</v>
      </c>
      <c r="B96" s="7">
        <f>'[7]Total Energy'!B102</f>
        <v>1028.2</v>
      </c>
      <c r="C96" s="7">
        <f>'[7]Total Energy'!C102</f>
        <v>891.8</v>
      </c>
      <c r="D96" s="7">
        <f>'[7]Total Energy'!D102</f>
        <v>1013.8</v>
      </c>
      <c r="E96" s="7">
        <f>'[7]Total Energy'!E102</f>
        <v>931.2</v>
      </c>
      <c r="F96" s="7">
        <f>'[7]Total Energy'!F102</f>
        <v>790.1</v>
      </c>
      <c r="G96" s="7">
        <f>'[7]Total Energy'!G102</f>
        <v>664.3</v>
      </c>
      <c r="H96" s="7">
        <f>'[7]Total Energy'!H102</f>
        <v>705.7</v>
      </c>
      <c r="I96" s="7">
        <f>'[7]Total Energy'!I102</f>
        <v>736</v>
      </c>
      <c r="J96" s="7">
        <f>'[7]Total Energy'!J102</f>
        <v>674.8</v>
      </c>
      <c r="K96" s="7">
        <f>'[7]Total Energy'!K102</f>
        <v>953.3</v>
      </c>
      <c r="L96" s="7">
        <f>'[7]Total Energy'!L102</f>
        <v>965.8</v>
      </c>
      <c r="M96" s="7">
        <f>'[7]Total Energy'!M102</f>
        <v>1064.5999999999999</v>
      </c>
      <c r="N96" s="30"/>
    </row>
    <row r="97" spans="1:14" x14ac:dyDescent="0.2">
      <c r="A97" s="6" t="s">
        <v>6</v>
      </c>
      <c r="B97" s="179">
        <f>'[7]Total Energy'!B103</f>
        <v>65122.069999999992</v>
      </c>
      <c r="C97" s="179">
        <f>'[7]Total Energy'!C103</f>
        <v>54853.89</v>
      </c>
      <c r="D97" s="179">
        <f>'[7]Total Energy'!D103</f>
        <v>53433.31</v>
      </c>
      <c r="E97" s="179">
        <f>'[7]Total Energy'!E103</f>
        <v>45210.44</v>
      </c>
      <c r="F97" s="179">
        <f>'[7]Total Energy'!F103</f>
        <v>41630.230000000003</v>
      </c>
      <c r="G97" s="179">
        <f>'[7]Total Energy'!G103</f>
        <v>38844.340000000004</v>
      </c>
      <c r="H97" s="179">
        <f>'[7]Total Energy'!H103</f>
        <v>24190.06</v>
      </c>
      <c r="I97" s="179">
        <f>'[7]Total Energy'!I103</f>
        <v>32568.81</v>
      </c>
      <c r="J97" s="179">
        <f>'[7]Total Energy'!J103</f>
        <v>22188.89</v>
      </c>
      <c r="K97" s="179">
        <f>'[7]Total Energy'!K103</f>
        <v>23848.149999999998</v>
      </c>
      <c r="L97" s="179">
        <f>'[7]Total Energy'!L103</f>
        <v>21577.530000000002</v>
      </c>
      <c r="M97" s="179">
        <f>'[7]Total Energy'!M103</f>
        <v>32551.979999999996</v>
      </c>
      <c r="N97" s="30"/>
    </row>
    <row r="98" spans="1:14" x14ac:dyDescent="0.2">
      <c r="A98" s="6" t="s">
        <v>7</v>
      </c>
      <c r="B98" s="187">
        <f>'[7]Total Energy'!B104</f>
        <v>39428.449999999997</v>
      </c>
      <c r="C98" s="187">
        <f>'[7]Total Energy'!C104</f>
        <v>32212.629999999997</v>
      </c>
      <c r="D98" s="187">
        <f>'[7]Total Energy'!D104</f>
        <v>29073.01</v>
      </c>
      <c r="E98" s="187">
        <f>'[7]Total Energy'!E104</f>
        <v>27915.010000000002</v>
      </c>
      <c r="F98" s="187">
        <f>'[7]Total Energy'!F104</f>
        <v>26891.590000000004</v>
      </c>
      <c r="G98" s="187">
        <f>'[7]Total Energy'!G104</f>
        <v>25920.2</v>
      </c>
      <c r="H98" s="187">
        <f>'[7]Total Energy'!H104</f>
        <v>27613.74</v>
      </c>
      <c r="I98" s="187">
        <f>'[7]Total Energy'!I104</f>
        <v>36560.78</v>
      </c>
      <c r="J98" s="30">
        <f>'[7]Total Energy'!J104</f>
        <v>26089.26</v>
      </c>
      <c r="K98" s="30">
        <f>'[7]Total Energy'!K104</f>
        <v>28649.529999999995</v>
      </c>
      <c r="L98" s="30">
        <f>'[7]Total Energy'!L104</f>
        <v>26073.390000000003</v>
      </c>
      <c r="M98" s="30">
        <f>'[7]Total Energy'!M104</f>
        <v>26540.48</v>
      </c>
      <c r="N98" s="30"/>
    </row>
    <row r="99" spans="1:14" x14ac:dyDescent="0.2">
      <c r="A99" s="6" t="s">
        <v>8</v>
      </c>
      <c r="B99" s="187">
        <f>'[7]Total Energy'!B105</f>
        <v>480796</v>
      </c>
      <c r="C99" s="187">
        <f>'[7]Total Energy'!C105</f>
        <v>408174</v>
      </c>
      <c r="D99" s="187">
        <f>'[7]Total Energy'!D105</f>
        <v>371818</v>
      </c>
      <c r="E99" s="187">
        <f>'[7]Total Energy'!E105</f>
        <v>350086</v>
      </c>
      <c r="F99" s="187">
        <f>'[7]Total Energy'!F105</f>
        <v>283857</v>
      </c>
      <c r="G99" s="187">
        <f>'[7]Total Energy'!G105</f>
        <v>263872</v>
      </c>
      <c r="H99" s="187">
        <f>'[7]Total Energy'!H105</f>
        <v>254568</v>
      </c>
      <c r="I99" s="187">
        <f>'[7]Total Energy'!I105</f>
        <v>315736</v>
      </c>
      <c r="J99" s="30">
        <f>'[7]Total Energy'!J105</f>
        <v>314569</v>
      </c>
      <c r="K99" s="30">
        <f>'[7]Total Energy'!K105</f>
        <v>344200</v>
      </c>
      <c r="L99" s="30">
        <f>'[7]Total Energy'!L105</f>
        <v>323814</v>
      </c>
      <c r="M99" s="30">
        <f>'[7]Total Energy'!M105</f>
        <v>59092.459999999992</v>
      </c>
      <c r="N99" s="30"/>
    </row>
    <row r="100" spans="1:14" x14ac:dyDescent="0.2">
      <c r="B100" s="7">
        <f>'[7]Total Energy'!B106</f>
        <v>0</v>
      </c>
      <c r="C100" s="7">
        <f>'[7]Total Energy'!C106</f>
        <v>0</v>
      </c>
      <c r="D100" s="5">
        <f>'[7]Total Energy'!D106</f>
        <v>0</v>
      </c>
      <c r="E100" s="7">
        <f>'[7]Total Energy'!E106</f>
        <v>0</v>
      </c>
      <c r="F100" s="7">
        <f>'[7]Total Energy'!F106</f>
        <v>0</v>
      </c>
      <c r="G100" s="7">
        <f>'[7]Total Energy'!G106</f>
        <v>0</v>
      </c>
      <c r="H100" s="7">
        <f>'[7]Total Energy'!H106</f>
        <v>0</v>
      </c>
      <c r="I100" s="7">
        <f>'[7]Total Energy'!I106</f>
        <v>0</v>
      </c>
      <c r="J100" s="30">
        <f>'[7]Total Energy'!J106</f>
        <v>0</v>
      </c>
      <c r="K100" s="30">
        <f>'[7]Total Energy'!K106</f>
        <v>0</v>
      </c>
      <c r="L100" s="30">
        <f>'[7]Total Energy'!L106</f>
        <v>0</v>
      </c>
      <c r="M100" s="30">
        <f>'[7]Total Energy'!M106</f>
        <v>0</v>
      </c>
      <c r="N100" s="30"/>
    </row>
    <row r="101" spans="1:14" x14ac:dyDescent="0.2">
      <c r="A101" s="6" t="s">
        <v>9</v>
      </c>
      <c r="B101" s="7">
        <f>'[7]Total Energy'!B107</f>
        <v>8.5609851402080231E-2</v>
      </c>
      <c r="C101" s="7">
        <f>'[7]Total Energy'!C107</f>
        <v>7.2763406026464097E-2</v>
      </c>
      <c r="D101" s="5">
        <f>'[7]Total Energy'!D107</f>
        <v>7.2630216439829365E-2</v>
      </c>
      <c r="E101" s="5">
        <f>'[7]Total Energy'!E107</f>
        <v>8.7057770548783608E-2</v>
      </c>
      <c r="F101" s="5">
        <f>'[7]Total Energy'!F107</f>
        <v>0.10849576208475827</v>
      </c>
      <c r="G101" s="5">
        <f>'[7]Total Energy'!G107</f>
        <v>0.13242029435069017</v>
      </c>
      <c r="H101" s="7">
        <f>'[7]Total Energy'!H107</f>
        <v>0.13181482024253732</v>
      </c>
      <c r="I101" s="7">
        <f>'[7]Total Energy'!I107</f>
        <v>0.11920257690074869</v>
      </c>
      <c r="J101" s="30">
        <f>'[7]Total Energy'!J107</f>
        <v>0.12730017916548253</v>
      </c>
      <c r="K101" s="30">
        <f>'[7]Total Energy'!K107</f>
        <v>0.10475192401826453</v>
      </c>
      <c r="L101" s="30">
        <f>'[7]Total Energy'!L107</f>
        <v>0.1122521800553513</v>
      </c>
      <c r="M101" s="30">
        <f>'[7]Total Energy'!M107</f>
        <v>9.4914856749758525E-2</v>
      </c>
      <c r="N101" s="30"/>
    </row>
    <row r="102" spans="1:14" x14ac:dyDescent="0.2">
      <c r="A102" s="6" t="s">
        <v>10</v>
      </c>
      <c r="B102" s="7">
        <f>'[7]Total Energy'!B108</f>
        <v>16.635066236347228</v>
      </c>
      <c r="C102" s="7">
        <f>'[7]Total Energy'!C108</f>
        <v>15.070240581699604</v>
      </c>
      <c r="D102" s="5">
        <f>'[7]Total Energy'!D108</f>
        <v>15.297840878887946</v>
      </c>
      <c r="E102" s="7">
        <f>'[7]Total Energy'!E108</f>
        <v>12.112629469500279</v>
      </c>
      <c r="F102" s="7">
        <f>'[7]Total Energy'!F108</f>
        <v>10.48031790559787</v>
      </c>
      <c r="G102" s="7">
        <f>'[7]Total Energy'!G108</f>
        <v>10.856580016012995</v>
      </c>
      <c r="H102" s="7">
        <f>'[7]Total Energy'!H108</f>
        <v>8.8078011082755303</v>
      </c>
      <c r="I102" s="7">
        <f>'[7]Total Energy'!I108</f>
        <v>11.657326239063503</v>
      </c>
      <c r="J102" s="30">
        <f>'[7]Total Energy'!J108</f>
        <v>12.942424808457099</v>
      </c>
      <c r="K102" s="30">
        <f>'[7]Total Energy'!K108</f>
        <v>11.908979688996407</v>
      </c>
      <c r="L102" s="30">
        <f>'[7]Total Energy'!L108</f>
        <v>11.955575033496684</v>
      </c>
      <c r="M102" s="30">
        <f>'[7]Total Energy'!M108</f>
        <v>17.00413819889193</v>
      </c>
      <c r="N102" s="30"/>
    </row>
    <row r="103" spans="1:14" x14ac:dyDescent="0.2">
      <c r="A103" s="6" t="s">
        <v>11</v>
      </c>
      <c r="B103" s="7">
        <f>'[7]Total Energy'!B109</f>
        <v>293.25513196480938</v>
      </c>
      <c r="C103" s="7">
        <f>'[7]Total Energy'!C109</f>
        <v>293.25513196480944</v>
      </c>
      <c r="D103" s="5">
        <f>'[7]Total Energy'!D109</f>
        <v>293.25513196480944</v>
      </c>
      <c r="E103" s="7">
        <f>'[7]Total Energy'!E109</f>
        <v>293.25513196480938</v>
      </c>
      <c r="F103" s="7">
        <f>'[7]Total Energy'!F109</f>
        <v>293.25513196480938</v>
      </c>
      <c r="G103" s="7">
        <f>'[7]Total Energy'!G109</f>
        <v>293.25513196480938</v>
      </c>
      <c r="H103" s="7">
        <f>'[7]Total Energy'!H109</f>
        <v>293.25513196480938</v>
      </c>
      <c r="I103" s="7">
        <f>'[7]Total Energy'!I109</f>
        <v>293.25513196480938</v>
      </c>
      <c r="J103" s="30">
        <f>'[7]Total Energy'!J109</f>
        <v>293.25513196480938</v>
      </c>
      <c r="K103" s="30">
        <f>'[7]Total Energy'!K109</f>
        <v>293.25513196480938</v>
      </c>
      <c r="L103" s="30">
        <f>'[7]Total Energy'!L109</f>
        <v>293.25513196480944</v>
      </c>
      <c r="M103" s="30">
        <f>'[7]Total Energy'!M109</f>
        <v>41.929800274444624</v>
      </c>
      <c r="N103" s="30"/>
    </row>
    <row r="104" spans="1:14" x14ac:dyDescent="0.2">
      <c r="A104" s="11" t="s">
        <v>12</v>
      </c>
      <c r="B104" s="5">
        <f>'[7]Total Energy'!B110</f>
        <v>1639.5143599999999</v>
      </c>
      <c r="C104" s="5">
        <f>'[7]Total Energy'!C110</f>
        <v>1391.8733399999999</v>
      </c>
      <c r="D104" s="5">
        <f>'[7]Total Energy'!D110</f>
        <v>1267.8993799999998</v>
      </c>
      <c r="E104" s="5">
        <f>'[7]Total Energy'!E110</f>
        <v>1193.7932599999999</v>
      </c>
      <c r="F104" s="5">
        <f>'[7]Total Energy'!F110</f>
        <v>967.95236999999997</v>
      </c>
      <c r="G104" s="5">
        <f>'[7]Total Energy'!G110</f>
        <v>899.80351999999993</v>
      </c>
      <c r="H104" s="5">
        <f>'[7]Total Energy'!H110</f>
        <v>868.07687999999996</v>
      </c>
      <c r="I104" s="5">
        <f>'[7]Total Energy'!I110</f>
        <v>1076.65976</v>
      </c>
      <c r="J104" s="5">
        <f>'[7]Total Energy'!J110</f>
        <v>1072.68029</v>
      </c>
      <c r="K104" s="5">
        <f>'[7]Total Energy'!K110</f>
        <v>1173.722</v>
      </c>
      <c r="L104" s="5">
        <f>'[7]Total Energy'!L110</f>
        <v>1104.2057399999999</v>
      </c>
      <c r="M104" s="5">
        <f>'[7]Total Energy'!M110</f>
        <v>1409.3189</v>
      </c>
      <c r="N104" s="30"/>
    </row>
    <row r="107" spans="1:14" ht="13.5" thickBot="1" x14ac:dyDescent="0.25">
      <c r="A107" s="1" t="s">
        <v>0</v>
      </c>
      <c r="B107" s="2">
        <v>38169</v>
      </c>
      <c r="C107" s="2">
        <v>38200</v>
      </c>
      <c r="D107" s="2">
        <v>38231</v>
      </c>
      <c r="E107" s="2">
        <v>38261</v>
      </c>
      <c r="F107" s="2">
        <v>38292</v>
      </c>
      <c r="G107" s="2">
        <v>38322</v>
      </c>
      <c r="H107" s="2">
        <v>38353</v>
      </c>
      <c r="I107" s="2">
        <v>38384</v>
      </c>
      <c r="J107" s="2">
        <v>38412</v>
      </c>
      <c r="K107" s="2">
        <v>38443</v>
      </c>
      <c r="L107" s="2">
        <v>38473</v>
      </c>
      <c r="M107" s="2">
        <v>38504</v>
      </c>
      <c r="N107" s="1" t="s">
        <v>1</v>
      </c>
    </row>
    <row r="108" spans="1:14" ht="13.5" thickTop="1" x14ac:dyDescent="0.2">
      <c r="A108" s="100" t="s">
        <v>72</v>
      </c>
      <c r="B108" s="123">
        <f>B5/10</f>
        <v>1024.8700000000001</v>
      </c>
      <c r="C108" s="123">
        <f t="shared" ref="C108:M108" si="21">C5/10</f>
        <v>1352.1299999999999</v>
      </c>
      <c r="D108" s="123">
        <f t="shared" si="21"/>
        <v>1562.3600000000001</v>
      </c>
      <c r="E108" s="123">
        <f t="shared" si="21"/>
        <v>2349.4</v>
      </c>
      <c r="F108" s="123">
        <f t="shared" si="21"/>
        <v>2703.65</v>
      </c>
      <c r="G108" s="123">
        <f t="shared" si="21"/>
        <v>4248.7800000000007</v>
      </c>
      <c r="H108" s="123">
        <f t="shared" si="21"/>
        <v>5282.68</v>
      </c>
      <c r="I108" s="123">
        <f t="shared" si="21"/>
        <v>4369.3900000000003</v>
      </c>
      <c r="J108" s="123">
        <f t="shared" si="21"/>
        <v>4241.6000000000004</v>
      </c>
      <c r="K108" s="123">
        <f t="shared" si="21"/>
        <v>2567.87</v>
      </c>
      <c r="L108" s="123">
        <f t="shared" si="21"/>
        <v>2328.37</v>
      </c>
      <c r="M108" s="123">
        <f t="shared" si="21"/>
        <v>1258.96</v>
      </c>
      <c r="N108" s="120">
        <f>SUM(B108:M108)</f>
        <v>33290.06</v>
      </c>
    </row>
    <row r="109" spans="1:14" x14ac:dyDescent="0.2">
      <c r="A109" s="67" t="s">
        <v>33</v>
      </c>
      <c r="B109" s="124">
        <f t="shared" ref="B109:M109" si="22">B41</f>
        <v>2331.2155199999997</v>
      </c>
      <c r="C109" s="124">
        <f t="shared" si="22"/>
        <v>2264.0476799999997</v>
      </c>
      <c r="D109" s="124">
        <f t="shared" si="22"/>
        <v>2314.8331199999998</v>
      </c>
      <c r="E109" s="124">
        <f t="shared" si="22"/>
        <v>2112.5104799999999</v>
      </c>
      <c r="F109" s="124">
        <f t="shared" si="22"/>
        <v>1724.2475999999999</v>
      </c>
      <c r="G109" s="124">
        <f t="shared" si="22"/>
        <v>1789.7772</v>
      </c>
      <c r="H109" s="124">
        <f t="shared" si="22"/>
        <v>1652.1650399999999</v>
      </c>
      <c r="I109" s="124">
        <f t="shared" si="22"/>
        <v>1888.0716</v>
      </c>
      <c r="J109" s="124">
        <f t="shared" si="22"/>
        <v>1724.2475999999999</v>
      </c>
      <c r="K109" s="124">
        <f t="shared" si="22"/>
        <v>1843.8391199999999</v>
      </c>
      <c r="L109" s="124">
        <f t="shared" si="22"/>
        <v>1697.2166399999999</v>
      </c>
      <c r="M109" s="124">
        <f t="shared" si="22"/>
        <v>1983.9086399999999</v>
      </c>
      <c r="N109" s="121">
        <f>SUM(B109:M109)</f>
        <v>23326.080239999999</v>
      </c>
    </row>
    <row r="110" spans="1:14" x14ac:dyDescent="0.2">
      <c r="A110" s="67" t="s">
        <v>1</v>
      </c>
      <c r="B110" s="124">
        <f>SUM(B108:B109)</f>
        <v>3356.0855199999996</v>
      </c>
      <c r="C110" s="124">
        <f t="shared" ref="C110:M110" si="23">SUM(C108:C109)</f>
        <v>3616.1776799999998</v>
      </c>
      <c r="D110" s="124">
        <f t="shared" si="23"/>
        <v>3877.1931199999999</v>
      </c>
      <c r="E110" s="124">
        <f t="shared" si="23"/>
        <v>4461.9104800000005</v>
      </c>
      <c r="F110" s="124">
        <f t="shared" si="23"/>
        <v>4427.8976000000002</v>
      </c>
      <c r="G110" s="124">
        <f t="shared" si="23"/>
        <v>6038.5572000000011</v>
      </c>
      <c r="H110" s="124">
        <f t="shared" si="23"/>
        <v>6934.8450400000002</v>
      </c>
      <c r="I110" s="124">
        <f t="shared" si="23"/>
        <v>6257.4616000000005</v>
      </c>
      <c r="J110" s="124">
        <f t="shared" si="23"/>
        <v>5965.8476000000001</v>
      </c>
      <c r="K110" s="124">
        <f t="shared" si="23"/>
        <v>4411.7091199999995</v>
      </c>
      <c r="L110" s="124">
        <f t="shared" si="23"/>
        <v>4025.5866399999995</v>
      </c>
      <c r="M110" s="124">
        <f t="shared" si="23"/>
        <v>3242.8686399999997</v>
      </c>
      <c r="N110" s="121">
        <f>SUM(B110:M110)</f>
        <v>56616.140240000008</v>
      </c>
    </row>
    <row r="111" spans="1:14" x14ac:dyDescent="0.2">
      <c r="A111" s="101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3"/>
    </row>
    <row r="112" spans="1:14" ht="13.5" thickBo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4" ht="14.25" thickTop="1" thickBot="1" x14ac:dyDescent="0.25">
      <c r="A113" s="1" t="s">
        <v>13</v>
      </c>
      <c r="B113" s="2">
        <v>38534</v>
      </c>
      <c r="C113" s="2">
        <v>38565</v>
      </c>
      <c r="D113" s="2">
        <v>38596</v>
      </c>
      <c r="E113" s="2">
        <v>38626</v>
      </c>
      <c r="F113" s="2">
        <v>38657</v>
      </c>
      <c r="G113" s="2">
        <v>38687</v>
      </c>
      <c r="H113" s="2">
        <v>38718</v>
      </c>
      <c r="I113" s="2">
        <v>38749</v>
      </c>
      <c r="J113" s="2">
        <v>38777</v>
      </c>
      <c r="K113" s="2">
        <v>38808</v>
      </c>
      <c r="L113" s="2">
        <v>38838</v>
      </c>
      <c r="M113" s="2">
        <v>38869</v>
      </c>
      <c r="N113" s="104" t="s">
        <v>1</v>
      </c>
    </row>
    <row r="114" spans="1:14" ht="13.5" thickTop="1" x14ac:dyDescent="0.2">
      <c r="A114" s="100" t="s">
        <v>72</v>
      </c>
      <c r="B114" s="123">
        <f>B10/10</f>
        <v>1690.6</v>
      </c>
      <c r="C114" s="123">
        <f t="shared" ref="C114:M114" si="24">C10/10</f>
        <v>1144.7</v>
      </c>
      <c r="D114" s="123">
        <f t="shared" si="24"/>
        <v>1809.17</v>
      </c>
      <c r="E114" s="123">
        <f t="shared" si="24"/>
        <v>2258.4</v>
      </c>
      <c r="F114" s="123">
        <f t="shared" si="24"/>
        <v>2697.3</v>
      </c>
      <c r="G114" s="123">
        <f t="shared" si="24"/>
        <v>4423.8</v>
      </c>
      <c r="H114" s="123">
        <f t="shared" si="24"/>
        <v>3690.7</v>
      </c>
      <c r="I114" s="123">
        <f t="shared" si="24"/>
        <v>3974.7</v>
      </c>
      <c r="J114" s="123">
        <f>J10/10</f>
        <v>3253.4</v>
      </c>
      <c r="K114" s="123">
        <f t="shared" si="24"/>
        <v>2234.1999999999998</v>
      </c>
      <c r="L114" s="123">
        <f t="shared" si="24"/>
        <v>1711.9</v>
      </c>
      <c r="M114" s="123">
        <f t="shared" si="24"/>
        <v>1159</v>
      </c>
      <c r="N114" s="120">
        <f>SUM(B114:M114)</f>
        <v>30047.870000000006</v>
      </c>
    </row>
    <row r="115" spans="1:14" x14ac:dyDescent="0.2">
      <c r="A115" s="67" t="s">
        <v>33</v>
      </c>
      <c r="B115" s="124">
        <f t="shared" ref="B115:M115" si="25">B54</f>
        <v>2372.5416</v>
      </c>
      <c r="C115" s="124">
        <f t="shared" si="25"/>
        <v>2354.5367999999999</v>
      </c>
      <c r="D115" s="124">
        <f t="shared" si="25"/>
        <v>2466.6576</v>
      </c>
      <c r="E115" s="124">
        <f t="shared" si="25"/>
        <v>2035.3607999999999</v>
      </c>
      <c r="F115" s="124">
        <f t="shared" si="25"/>
        <v>1705.5455999999999</v>
      </c>
      <c r="G115" s="124">
        <f t="shared" si="25"/>
        <v>1762.8335999999999</v>
      </c>
      <c r="H115" s="124">
        <f t="shared" si="25"/>
        <v>1416.6504</v>
      </c>
      <c r="I115" s="124">
        <f t="shared" si="25"/>
        <v>1786.5672</v>
      </c>
      <c r="J115" s="124">
        <f t="shared" si="25"/>
        <v>1568.0544</v>
      </c>
      <c r="K115" s="124">
        <f t="shared" si="25"/>
        <v>1626.1607999999999</v>
      </c>
      <c r="L115" s="124">
        <f t="shared" si="25"/>
        <v>1959.2495999999999</v>
      </c>
      <c r="M115" s="124">
        <f t="shared" si="25"/>
        <v>2125.3847999999998</v>
      </c>
      <c r="N115" s="121">
        <f>SUM(B115:M115)</f>
        <v>23179.5432</v>
      </c>
    </row>
    <row r="116" spans="1:14" x14ac:dyDescent="0.2">
      <c r="A116" s="67" t="s">
        <v>1</v>
      </c>
      <c r="B116" s="124">
        <f>SUM(B114:B115)</f>
        <v>4063.1415999999999</v>
      </c>
      <c r="C116" s="124">
        <f t="shared" ref="C116:M116" si="26">SUM(C114:C115)</f>
        <v>3499.2367999999997</v>
      </c>
      <c r="D116" s="124">
        <f t="shared" si="26"/>
        <v>4275.8276000000005</v>
      </c>
      <c r="E116" s="124">
        <f t="shared" si="26"/>
        <v>4293.7608</v>
      </c>
      <c r="F116" s="124">
        <f t="shared" si="26"/>
        <v>4402.8456000000006</v>
      </c>
      <c r="G116" s="124">
        <f t="shared" si="26"/>
        <v>6186.6336000000001</v>
      </c>
      <c r="H116" s="124">
        <f t="shared" si="26"/>
        <v>5107.3503999999994</v>
      </c>
      <c r="I116" s="124">
        <f t="shared" si="26"/>
        <v>5761.2672000000002</v>
      </c>
      <c r="J116" s="124">
        <f t="shared" si="26"/>
        <v>4821.4544000000005</v>
      </c>
      <c r="K116" s="124">
        <f t="shared" si="26"/>
        <v>3860.3607999999995</v>
      </c>
      <c r="L116" s="124">
        <f t="shared" si="26"/>
        <v>3671.1495999999997</v>
      </c>
      <c r="M116" s="124">
        <f t="shared" si="26"/>
        <v>3284.3847999999998</v>
      </c>
      <c r="N116" s="121">
        <f>SUM(N114:N115)</f>
        <v>53227.41320000001</v>
      </c>
    </row>
    <row r="117" spans="1:14" x14ac:dyDescent="0.2">
      <c r="A117" s="101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3"/>
    </row>
    <row r="118" spans="1:14" ht="13.5" thickBo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4" ht="14.25" thickTop="1" thickBot="1" x14ac:dyDescent="0.25">
      <c r="A119" s="1" t="s">
        <v>79</v>
      </c>
      <c r="B119" s="2">
        <v>39995</v>
      </c>
      <c r="C119" s="2">
        <v>40026</v>
      </c>
      <c r="D119" s="2">
        <v>40057</v>
      </c>
      <c r="E119" s="2">
        <v>40087</v>
      </c>
      <c r="F119" s="2">
        <v>40118</v>
      </c>
      <c r="G119" s="2">
        <v>40148</v>
      </c>
      <c r="H119" s="2">
        <v>40179</v>
      </c>
      <c r="I119" s="2">
        <v>40210</v>
      </c>
      <c r="J119" s="2">
        <v>40238</v>
      </c>
      <c r="K119" s="2">
        <v>40269</v>
      </c>
      <c r="L119" s="2">
        <v>40299</v>
      </c>
      <c r="M119" s="2">
        <v>40330</v>
      </c>
      <c r="N119" s="104" t="s">
        <v>1</v>
      </c>
    </row>
    <row r="120" spans="1:14" ht="13.5" thickTop="1" x14ac:dyDescent="0.2">
      <c r="A120" s="100" t="s">
        <v>72</v>
      </c>
      <c r="B120" s="120">
        <f>B15/10</f>
        <v>155.4</v>
      </c>
      <c r="C120" s="120">
        <f t="shared" ref="C120:M120" si="27">C15/10</f>
        <v>96.5</v>
      </c>
      <c r="D120" s="120">
        <f t="shared" si="27"/>
        <v>557</v>
      </c>
      <c r="E120" s="120">
        <f t="shared" si="27"/>
        <v>1377.7</v>
      </c>
      <c r="F120" s="120">
        <f t="shared" si="27"/>
        <v>1765.3</v>
      </c>
      <c r="G120" s="120">
        <f t="shared" si="27"/>
        <v>2662.1</v>
      </c>
      <c r="H120" s="120">
        <f t="shared" si="27"/>
        <v>2804.8</v>
      </c>
      <c r="I120" s="120">
        <f t="shared" si="27"/>
        <v>2600.6</v>
      </c>
      <c r="J120" s="120">
        <f t="shared" si="27"/>
        <v>1779.8</v>
      </c>
      <c r="K120" s="120">
        <f t="shared" si="27"/>
        <v>1040.5999999999999</v>
      </c>
      <c r="L120" s="120">
        <f t="shared" si="27"/>
        <v>386.7</v>
      </c>
      <c r="M120" s="120">
        <f t="shared" si="27"/>
        <v>172.8</v>
      </c>
      <c r="N120" s="120">
        <f>SUM(B120:M120)</f>
        <v>15399.3</v>
      </c>
    </row>
    <row r="121" spans="1:14" ht="22.5" customHeight="1" x14ac:dyDescent="0.2">
      <c r="A121" s="67" t="s">
        <v>33</v>
      </c>
      <c r="B121" s="121">
        <f>B67</f>
        <v>1355.7000599999999</v>
      </c>
      <c r="C121" s="121">
        <f t="shared" ref="C121:M121" si="28">C67</f>
        <v>1438.4812199999999</v>
      </c>
      <c r="D121" s="121">
        <f t="shared" si="28"/>
        <v>1427.3680299999999</v>
      </c>
      <c r="E121" s="121">
        <f t="shared" si="28"/>
        <v>1391.63464</v>
      </c>
      <c r="F121" s="121">
        <f t="shared" si="28"/>
        <v>1225.1516199999999</v>
      </c>
      <c r="G121" s="121">
        <f t="shared" si="28"/>
        <v>1162.3326</v>
      </c>
      <c r="H121" s="121">
        <f t="shared" si="28"/>
        <v>1068.6598999999999</v>
      </c>
      <c r="I121" s="121">
        <f t="shared" si="28"/>
        <v>1251.34042</v>
      </c>
      <c r="J121" s="121">
        <f t="shared" si="28"/>
        <v>1069.1168399999999</v>
      </c>
      <c r="K121" s="121">
        <f t="shared" si="28"/>
        <v>1266.52856</v>
      </c>
      <c r="L121" s="121">
        <f t="shared" si="28"/>
        <v>1177.2820400000001</v>
      </c>
      <c r="M121" s="121">
        <f t="shared" si="28"/>
        <v>1298.2654299999999</v>
      </c>
      <c r="N121" s="121">
        <f>SUM(B121:M121)</f>
        <v>15131.861360000001</v>
      </c>
    </row>
    <row r="122" spans="1:14" x14ac:dyDescent="0.2">
      <c r="A122" s="67" t="s">
        <v>1</v>
      </c>
      <c r="B122" s="121">
        <f>SUM(B120:B121)</f>
        <v>1511.10006</v>
      </c>
      <c r="C122" s="121">
        <f t="shared" ref="C122:M122" si="29">SUM(C120:C121)</f>
        <v>1534.9812199999999</v>
      </c>
      <c r="D122" s="121">
        <f t="shared" si="29"/>
        <v>1984.3680299999999</v>
      </c>
      <c r="E122" s="121">
        <f t="shared" si="29"/>
        <v>2769.33464</v>
      </c>
      <c r="F122" s="121">
        <f t="shared" si="29"/>
        <v>2990.4516199999998</v>
      </c>
      <c r="G122" s="121">
        <f t="shared" si="29"/>
        <v>3824.4326000000001</v>
      </c>
      <c r="H122" s="121">
        <f t="shared" si="29"/>
        <v>3873.4598999999998</v>
      </c>
      <c r="I122" s="121">
        <f t="shared" si="29"/>
        <v>3851.9404199999999</v>
      </c>
      <c r="J122" s="121">
        <f t="shared" si="29"/>
        <v>2848.9168399999999</v>
      </c>
      <c r="K122" s="121">
        <f t="shared" si="29"/>
        <v>2307.1285600000001</v>
      </c>
      <c r="L122" s="121">
        <f t="shared" si="29"/>
        <v>1563.9820400000001</v>
      </c>
      <c r="M122" s="121">
        <f t="shared" si="29"/>
        <v>1471.0654299999999</v>
      </c>
      <c r="N122" s="121">
        <f>SUM(N120:N121)</f>
        <v>30531.161359999998</v>
      </c>
    </row>
    <row r="123" spans="1:14" ht="13.5" thickBot="1" x14ac:dyDescent="0.25">
      <c r="A123" s="101"/>
      <c r="B123" s="103"/>
      <c r="C123" s="103"/>
      <c r="D123" s="103"/>
      <c r="E123" s="103"/>
      <c r="F123" s="103"/>
      <c r="G123" s="103"/>
      <c r="H123" s="103"/>
      <c r="I123" s="103"/>
      <c r="J123" s="3"/>
      <c r="K123" s="3"/>
      <c r="L123" s="3"/>
      <c r="M123" s="3"/>
      <c r="N123" s="103"/>
    </row>
    <row r="124" spans="1:14" ht="14.25" thickTop="1" thickBot="1" x14ac:dyDescent="0.25">
      <c r="A124" s="1" t="s">
        <v>83</v>
      </c>
      <c r="B124" s="2">
        <v>40360</v>
      </c>
      <c r="C124" s="2">
        <v>40391</v>
      </c>
      <c r="D124" s="2">
        <v>40422</v>
      </c>
      <c r="E124" s="2">
        <v>40452</v>
      </c>
      <c r="F124" s="2">
        <v>40483</v>
      </c>
      <c r="G124" s="2">
        <v>40513</v>
      </c>
      <c r="H124" s="2">
        <v>40544</v>
      </c>
      <c r="I124" s="2">
        <v>40575</v>
      </c>
      <c r="J124" s="2">
        <v>40603</v>
      </c>
      <c r="K124" s="2">
        <v>40634</v>
      </c>
      <c r="L124" s="2">
        <v>40664</v>
      </c>
      <c r="M124" s="2">
        <v>40695</v>
      </c>
      <c r="N124" s="104" t="s">
        <v>1</v>
      </c>
    </row>
    <row r="125" spans="1:14" ht="13.5" thickTop="1" x14ac:dyDescent="0.2">
      <c r="A125" s="100" t="s">
        <v>72</v>
      </c>
      <c r="B125" s="120">
        <f>B19/10</f>
        <v>159.9</v>
      </c>
      <c r="C125" s="120">
        <f t="shared" ref="C125:M125" si="30">C19/10</f>
        <v>152</v>
      </c>
      <c r="D125" s="120">
        <f t="shared" si="30"/>
        <v>426.9</v>
      </c>
      <c r="E125" s="120">
        <f t="shared" si="30"/>
        <v>1115.5999999999999</v>
      </c>
      <c r="F125" s="120">
        <f t="shared" si="30"/>
        <v>1813.5</v>
      </c>
      <c r="G125" s="120">
        <f t="shared" si="30"/>
        <v>2609.1999999999998</v>
      </c>
      <c r="H125" s="120">
        <f t="shared" si="30"/>
        <v>3230.9</v>
      </c>
      <c r="I125" s="120">
        <f t="shared" si="30"/>
        <v>2896.7</v>
      </c>
      <c r="J125" s="120">
        <f t="shared" si="30"/>
        <v>2175.9</v>
      </c>
      <c r="K125" s="120">
        <f t="shared" si="30"/>
        <v>1393.7</v>
      </c>
      <c r="L125" s="120">
        <f t="shared" si="30"/>
        <v>843.3</v>
      </c>
      <c r="M125" s="120">
        <f t="shared" si="30"/>
        <v>119.2</v>
      </c>
      <c r="N125" s="120">
        <f>SUM(B125:M125)</f>
        <v>16936.800000000003</v>
      </c>
    </row>
    <row r="126" spans="1:14" x14ac:dyDescent="0.2">
      <c r="A126" s="67" t="s">
        <v>33</v>
      </c>
      <c r="B126" s="122">
        <f>B80</f>
        <v>1377.8616499999998</v>
      </c>
      <c r="C126" s="122">
        <f>C80</f>
        <v>1320.6316199999999</v>
      </c>
      <c r="D126" s="122">
        <f t="shared" ref="D126:M126" si="31">D80</f>
        <v>1541.7701199999999</v>
      </c>
      <c r="E126" s="122">
        <f t="shared" si="31"/>
        <v>1181.6945799999999</v>
      </c>
      <c r="F126" s="122">
        <f t="shared" si="31"/>
        <v>1194.4718499999999</v>
      </c>
      <c r="G126" s="122">
        <f t="shared" si="31"/>
        <v>911.63280999999995</v>
      </c>
      <c r="H126" s="122">
        <f t="shared" si="31"/>
        <v>920.47493999999995</v>
      </c>
      <c r="I126" s="122">
        <f t="shared" si="31"/>
        <v>1159.1544799999999</v>
      </c>
      <c r="J126" s="122">
        <f t="shared" si="31"/>
        <v>975.60781999999995</v>
      </c>
      <c r="K126" s="122">
        <f t="shared" si="31"/>
        <v>1123.1482899999999</v>
      </c>
      <c r="L126" s="122">
        <f t="shared" si="31"/>
        <v>1101.5936799999999</v>
      </c>
      <c r="M126" s="122">
        <f t="shared" si="31"/>
        <v>1174.12779</v>
      </c>
      <c r="N126" s="121">
        <f>SUM(B126:M126)</f>
        <v>13982.169629999997</v>
      </c>
    </row>
    <row r="127" spans="1:14" x14ac:dyDescent="0.2">
      <c r="A127" s="67" t="s">
        <v>1</v>
      </c>
      <c r="B127" s="121">
        <f>SUM(B125:B126)</f>
        <v>1537.7616499999999</v>
      </c>
      <c r="C127" s="121">
        <f t="shared" ref="C127:M127" si="32">SUM(C125:C126)</f>
        <v>1472.6316199999999</v>
      </c>
      <c r="D127" s="121">
        <f t="shared" si="32"/>
        <v>1968.6701199999998</v>
      </c>
      <c r="E127" s="121">
        <f t="shared" si="32"/>
        <v>2297.2945799999998</v>
      </c>
      <c r="F127" s="121">
        <f t="shared" si="32"/>
        <v>3007.9718499999999</v>
      </c>
      <c r="G127" s="121">
        <f t="shared" si="32"/>
        <v>3520.8328099999999</v>
      </c>
      <c r="H127" s="121">
        <f t="shared" si="32"/>
        <v>4151.3749399999997</v>
      </c>
      <c r="I127" s="121">
        <f t="shared" si="32"/>
        <v>4055.85448</v>
      </c>
      <c r="J127" s="121">
        <f t="shared" si="32"/>
        <v>3151.5078199999998</v>
      </c>
      <c r="K127" s="121">
        <f t="shared" si="32"/>
        <v>2516.8482899999999</v>
      </c>
      <c r="L127" s="121">
        <f t="shared" si="32"/>
        <v>1944.8936799999999</v>
      </c>
      <c r="M127" s="121">
        <f t="shared" si="32"/>
        <v>1293.32779</v>
      </c>
      <c r="N127" s="121">
        <f>SUM(N125:N126)</f>
        <v>30918.96963</v>
      </c>
    </row>
    <row r="128" spans="1:14" ht="13.5" thickBot="1" x14ac:dyDescent="0.25">
      <c r="A128" s="101"/>
      <c r="B128" s="103"/>
      <c r="C128" s="103"/>
      <c r="D128" s="103"/>
      <c r="E128" s="103"/>
      <c r="F128" s="103"/>
      <c r="G128" s="103"/>
      <c r="H128" s="103"/>
      <c r="I128" s="103"/>
      <c r="J128" s="3"/>
      <c r="K128" s="3"/>
      <c r="L128" s="3"/>
      <c r="M128" s="3"/>
      <c r="N128" s="103"/>
    </row>
    <row r="129" spans="1:14" ht="14.25" thickTop="1" thickBot="1" x14ac:dyDescent="0.25">
      <c r="A129" s="1" t="s">
        <v>85</v>
      </c>
      <c r="B129" s="2">
        <v>40725</v>
      </c>
      <c r="C129" s="2">
        <v>40756</v>
      </c>
      <c r="D129" s="2">
        <v>40787</v>
      </c>
      <c r="E129" s="2">
        <v>40817</v>
      </c>
      <c r="F129" s="2">
        <v>40848</v>
      </c>
      <c r="G129" s="2">
        <v>40878</v>
      </c>
      <c r="H129" s="2">
        <v>40909</v>
      </c>
      <c r="I129" s="2">
        <v>40940</v>
      </c>
      <c r="J129" s="2">
        <v>40969</v>
      </c>
      <c r="K129" s="2">
        <v>41000</v>
      </c>
      <c r="L129" s="2">
        <v>41030</v>
      </c>
      <c r="M129" s="2">
        <v>41061</v>
      </c>
      <c r="N129" s="104" t="s">
        <v>1</v>
      </c>
    </row>
    <row r="130" spans="1:14" ht="13.5" thickTop="1" x14ac:dyDescent="0.2">
      <c r="A130" s="100" t="s">
        <v>72</v>
      </c>
      <c r="B130" s="121">
        <f>B23/10</f>
        <v>148.1</v>
      </c>
      <c r="C130" s="121">
        <f t="shared" ref="C130:M130" si="33">C23/10</f>
        <v>407.5</v>
      </c>
      <c r="D130" s="121">
        <f t="shared" si="33"/>
        <v>1407.4</v>
      </c>
      <c r="E130" s="121">
        <f t="shared" si="33"/>
        <v>1739.4</v>
      </c>
      <c r="F130" s="121">
        <f t="shared" si="33"/>
        <v>1665</v>
      </c>
      <c r="G130" s="121">
        <f t="shared" si="33"/>
        <v>1994.2429999999999</v>
      </c>
      <c r="H130" s="121">
        <f t="shared" si="33"/>
        <v>2284.6</v>
      </c>
      <c r="I130" s="121">
        <f t="shared" si="33"/>
        <v>2252.4</v>
      </c>
      <c r="J130" s="121">
        <f t="shared" si="33"/>
        <v>1646.4</v>
      </c>
      <c r="K130" s="121">
        <f t="shared" si="33"/>
        <v>1291.5999999999999</v>
      </c>
      <c r="L130" s="121">
        <f t="shared" si="33"/>
        <v>601.79999999999995</v>
      </c>
      <c r="M130" s="121">
        <f t="shared" si="33"/>
        <v>271.10000000000002</v>
      </c>
      <c r="N130" s="120">
        <f>SUM(B130:M130)</f>
        <v>15709.543</v>
      </c>
    </row>
    <row r="131" spans="1:14" x14ac:dyDescent="0.2">
      <c r="A131" s="67" t="s">
        <v>33</v>
      </c>
      <c r="B131" s="122">
        <f t="shared" ref="B131:I131" si="34">B92</f>
        <v>1489.0105999999998</v>
      </c>
      <c r="C131" s="122">
        <f t="shared" si="34"/>
        <v>1778.76171</v>
      </c>
      <c r="D131" s="122">
        <f t="shared" si="34"/>
        <v>1781.9227799999999</v>
      </c>
      <c r="E131" s="122">
        <f t="shared" si="34"/>
        <v>1465.1747</v>
      </c>
      <c r="F131" s="122">
        <f t="shared" si="34"/>
        <v>1149.0267799999999</v>
      </c>
      <c r="G131" s="122">
        <f t="shared" si="34"/>
        <v>917.39229999999998</v>
      </c>
      <c r="H131" s="122">
        <f t="shared" si="34"/>
        <v>922.61982999999998</v>
      </c>
      <c r="I131" s="122">
        <f t="shared" si="34"/>
        <v>1035.6306399999999</v>
      </c>
      <c r="J131" s="122">
        <f>J92</f>
        <v>961.85187999999994</v>
      </c>
      <c r="K131" s="122">
        <f>K92</f>
        <v>1199.57662</v>
      </c>
      <c r="L131" s="122">
        <f>L92</f>
        <v>1110.6608699999999</v>
      </c>
      <c r="M131" s="122">
        <f>M92</f>
        <v>1341.0336499999999</v>
      </c>
      <c r="N131" s="121">
        <f>SUM(B131:M131)</f>
        <v>15152.662359999997</v>
      </c>
    </row>
    <row r="132" spans="1:14" x14ac:dyDescent="0.2">
      <c r="A132" s="67" t="s">
        <v>1</v>
      </c>
      <c r="B132" s="121">
        <f>SUM(B130:B131)</f>
        <v>1637.1105999999997</v>
      </c>
      <c r="C132" s="121">
        <f t="shared" ref="C132:M132" si="35">SUM(C130:C131)</f>
        <v>2186.2617099999998</v>
      </c>
      <c r="D132" s="121">
        <f t="shared" si="35"/>
        <v>3189.32278</v>
      </c>
      <c r="E132" s="121">
        <f t="shared" si="35"/>
        <v>3204.5747000000001</v>
      </c>
      <c r="F132" s="121">
        <f>SUM(F130:F131)</f>
        <v>2814.0267800000001</v>
      </c>
      <c r="G132" s="121">
        <f t="shared" si="35"/>
        <v>2911.6352999999999</v>
      </c>
      <c r="H132" s="121">
        <f t="shared" si="35"/>
        <v>3207.21983</v>
      </c>
      <c r="I132" s="121">
        <f t="shared" si="35"/>
        <v>3288.0306399999999</v>
      </c>
      <c r="J132" s="121">
        <f t="shared" si="35"/>
        <v>2608.2518799999998</v>
      </c>
      <c r="K132" s="121">
        <f t="shared" si="35"/>
        <v>2491.1766200000002</v>
      </c>
      <c r="L132" s="121">
        <f t="shared" si="35"/>
        <v>1712.4608699999999</v>
      </c>
      <c r="M132" s="121">
        <f t="shared" si="35"/>
        <v>1612.1336499999998</v>
      </c>
      <c r="N132" s="121">
        <f>SUM(N130:N131)</f>
        <v>30862.205359999996</v>
      </c>
    </row>
    <row r="133" spans="1:14" ht="13.5" thickBot="1" x14ac:dyDescent="0.25"/>
    <row r="134" spans="1:14" ht="14.25" thickTop="1" thickBot="1" x14ac:dyDescent="0.25">
      <c r="A134" s="1" t="str">
        <f>'[7]Total Energy'!$A$151</f>
        <v>FY 13</v>
      </c>
      <c r="B134" s="2">
        <v>40725</v>
      </c>
      <c r="C134" s="2">
        <v>40756</v>
      </c>
      <c r="D134" s="2">
        <v>40787</v>
      </c>
      <c r="E134" s="2">
        <v>40817</v>
      </c>
      <c r="F134" s="2">
        <v>40848</v>
      </c>
      <c r="G134" s="2">
        <v>40878</v>
      </c>
      <c r="H134" s="2">
        <v>40909</v>
      </c>
      <c r="I134" s="2">
        <v>40940</v>
      </c>
      <c r="J134" s="2">
        <v>40969</v>
      </c>
      <c r="K134" s="2">
        <v>41000</v>
      </c>
      <c r="L134" s="2">
        <v>41030</v>
      </c>
      <c r="M134" s="2">
        <v>41061</v>
      </c>
      <c r="N134" s="104" t="s">
        <v>1</v>
      </c>
    </row>
    <row r="135" spans="1:14" ht="13.5" thickTop="1" x14ac:dyDescent="0.2">
      <c r="A135" s="100" t="s">
        <v>72</v>
      </c>
      <c r="B135" s="121">
        <f>B27/10</f>
        <v>168.4</v>
      </c>
      <c r="C135" s="121">
        <f t="shared" ref="C135:M135" si="36">C27/10</f>
        <v>105.4</v>
      </c>
      <c r="D135" s="121">
        <f t="shared" si="36"/>
        <v>584.5</v>
      </c>
      <c r="E135" s="121">
        <f t="shared" si="36"/>
        <v>1168.662</v>
      </c>
      <c r="F135" s="121">
        <f t="shared" si="36"/>
        <v>1941.7459999999999</v>
      </c>
      <c r="G135" s="121">
        <f t="shared" si="36"/>
        <v>2027.8</v>
      </c>
      <c r="H135" s="121">
        <f t="shared" si="36"/>
        <v>2554.6999999999998</v>
      </c>
      <c r="I135" s="121">
        <f t="shared" si="36"/>
        <v>2658.8</v>
      </c>
      <c r="J135" s="121">
        <f t="shared" si="36"/>
        <v>2048.9</v>
      </c>
      <c r="K135" s="121">
        <f t="shared" si="36"/>
        <v>758.49599999999998</v>
      </c>
      <c r="L135" s="121">
        <f t="shared" si="36"/>
        <v>410.6</v>
      </c>
      <c r="M135" s="121">
        <f t="shared" si="36"/>
        <v>128.9</v>
      </c>
      <c r="N135" s="120">
        <f>SUM(B135:M135)</f>
        <v>14556.903999999997</v>
      </c>
    </row>
    <row r="136" spans="1:14" x14ac:dyDescent="0.2">
      <c r="A136" s="67" t="s">
        <v>33</v>
      </c>
      <c r="B136" s="122">
        <f>B104</f>
        <v>1639.5143599999999</v>
      </c>
      <c r="C136" s="122">
        <f t="shared" ref="C136:M136" si="37">C104</f>
        <v>1391.8733399999999</v>
      </c>
      <c r="D136" s="122">
        <f t="shared" si="37"/>
        <v>1267.8993799999998</v>
      </c>
      <c r="E136" s="122">
        <f t="shared" si="37"/>
        <v>1193.7932599999999</v>
      </c>
      <c r="F136" s="122">
        <f t="shared" si="37"/>
        <v>967.95236999999997</v>
      </c>
      <c r="G136" s="122">
        <f t="shared" si="37"/>
        <v>899.80351999999993</v>
      </c>
      <c r="H136" s="122">
        <f t="shared" si="37"/>
        <v>868.07687999999996</v>
      </c>
      <c r="I136" s="122">
        <f t="shared" si="37"/>
        <v>1076.65976</v>
      </c>
      <c r="J136" s="122">
        <f t="shared" si="37"/>
        <v>1072.68029</v>
      </c>
      <c r="K136" s="122">
        <f t="shared" si="37"/>
        <v>1173.722</v>
      </c>
      <c r="L136" s="122">
        <f t="shared" si="37"/>
        <v>1104.2057399999999</v>
      </c>
      <c r="M136" s="122">
        <f t="shared" si="37"/>
        <v>1409.3189</v>
      </c>
      <c r="N136" s="121">
        <f>SUM(B136:M136)</f>
        <v>14065.499800000001</v>
      </c>
    </row>
    <row r="137" spans="1:14" x14ac:dyDescent="0.2">
      <c r="A137" s="67" t="s">
        <v>1</v>
      </c>
      <c r="B137" s="121">
        <f>SUM(B135:B136)</f>
        <v>1807.91436</v>
      </c>
      <c r="C137" s="121">
        <f>SUM(C135:C136)</f>
        <v>1497.27334</v>
      </c>
      <c r="D137" s="121">
        <f>SUM(D135:D136)</f>
        <v>1852.3993799999998</v>
      </c>
      <c r="E137" s="121">
        <f>SUM(E135:E136)</f>
        <v>2362.4552599999997</v>
      </c>
      <c r="F137" s="121">
        <f>SUM(F135:F136)</f>
        <v>2909.6983700000001</v>
      </c>
      <c r="G137" s="121">
        <f t="shared" ref="G137:M137" si="38">SUM(G135:G136)</f>
        <v>2927.6035199999997</v>
      </c>
      <c r="H137" s="121">
        <f t="shared" si="38"/>
        <v>3422.7768799999999</v>
      </c>
      <c r="I137" s="121">
        <f t="shared" si="38"/>
        <v>3735.4597600000002</v>
      </c>
      <c r="J137" s="121">
        <f t="shared" si="38"/>
        <v>3121.5802899999999</v>
      </c>
      <c r="K137" s="121">
        <f t="shared" si="38"/>
        <v>1932.2179999999998</v>
      </c>
      <c r="L137" s="121">
        <f t="shared" si="38"/>
        <v>1514.8057399999998</v>
      </c>
      <c r="M137" s="121">
        <f t="shared" si="38"/>
        <v>1538.2189000000001</v>
      </c>
      <c r="N137" s="121">
        <f>SUM(N135:N136)</f>
        <v>28622.4038</v>
      </c>
    </row>
    <row r="142" spans="1:14" x14ac:dyDescent="0.2">
      <c r="A142" s="248" t="s">
        <v>88</v>
      </c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</row>
    <row r="143" spans="1:14" ht="13.5" thickBot="1" x14ac:dyDescent="0.25">
      <c r="A143" s="125" t="s">
        <v>0</v>
      </c>
      <c r="B143" s="2">
        <v>38169</v>
      </c>
      <c r="C143" s="2">
        <v>38200</v>
      </c>
      <c r="D143" s="2">
        <v>38231</v>
      </c>
      <c r="E143" s="2">
        <v>38261</v>
      </c>
      <c r="F143" s="2">
        <v>38292</v>
      </c>
      <c r="G143" s="2">
        <v>38322</v>
      </c>
      <c r="H143" s="2">
        <v>38353</v>
      </c>
      <c r="I143" s="2">
        <v>38384</v>
      </c>
      <c r="J143" s="2">
        <v>38412</v>
      </c>
      <c r="K143" s="2">
        <v>38443</v>
      </c>
      <c r="L143" s="2">
        <v>38473</v>
      </c>
      <c r="M143" s="2">
        <v>38504</v>
      </c>
      <c r="N143" s="1" t="s">
        <v>1</v>
      </c>
    </row>
    <row r="144" spans="1:14" ht="13.5" thickTop="1" x14ac:dyDescent="0.2">
      <c r="A144" s="101"/>
      <c r="B144" s="105">
        <f>B110/'Degree Days'!B56</f>
        <v>21.376340891719742</v>
      </c>
      <c r="C144" s="105">
        <f>C110/'Degree Days'!C56</f>
        <v>17.385469615384615</v>
      </c>
      <c r="D144" s="105">
        <f>D110/'Degree Days'!D56</f>
        <v>24.081944844720496</v>
      </c>
      <c r="E144" s="105">
        <f>E110/'Degree Days'!E56</f>
        <v>10.3046431408776</v>
      </c>
      <c r="F144" s="105">
        <f>F110/'Degree Days'!F56</f>
        <v>6.0407879945429741</v>
      </c>
      <c r="G144" s="105">
        <f>G110/'Degree Days'!G56</f>
        <v>5.9728557863501495</v>
      </c>
      <c r="H144" s="105">
        <f>H110/'Degree Days'!H56</f>
        <v>5.4907720031670628</v>
      </c>
      <c r="I144" s="105">
        <f>I110/'Degree Days'!I56</f>
        <v>5.9538169362511901</v>
      </c>
      <c r="J144" s="105">
        <f>J110/'Degree Days'!J56</f>
        <v>5.8090044790652389</v>
      </c>
      <c r="K144" s="105">
        <f>K110/'Degree Days'!K56</f>
        <v>9.6960639999999998</v>
      </c>
      <c r="L144" s="105">
        <f>L110/'Degree Days'!L56</f>
        <v>10.013897114427859</v>
      </c>
      <c r="M144" s="105">
        <f>M110/'Degree Days'!M56</f>
        <v>13.400283636363636</v>
      </c>
      <c r="N144" s="235"/>
    </row>
    <row r="145" spans="1:14" ht="13.5" thickBot="1" x14ac:dyDescent="0.25">
      <c r="A145" s="1" t="s">
        <v>13</v>
      </c>
      <c r="B145" s="2">
        <v>38534</v>
      </c>
      <c r="C145" s="2">
        <v>38565</v>
      </c>
      <c r="D145" s="2">
        <v>38596</v>
      </c>
      <c r="E145" s="2">
        <v>38626</v>
      </c>
      <c r="F145" s="2">
        <v>38657</v>
      </c>
      <c r="G145" s="2">
        <v>38687</v>
      </c>
      <c r="H145" s="2">
        <v>38718</v>
      </c>
      <c r="I145" s="2">
        <v>38749</v>
      </c>
      <c r="J145" s="2">
        <v>38777</v>
      </c>
      <c r="K145" s="2">
        <v>38808</v>
      </c>
      <c r="L145" s="2">
        <v>38838</v>
      </c>
      <c r="M145" s="2">
        <v>38869</v>
      </c>
      <c r="N145" s="1" t="s">
        <v>1</v>
      </c>
    </row>
    <row r="146" spans="1:14" ht="13.5" thickTop="1" x14ac:dyDescent="0.2">
      <c r="B146" s="105">
        <f>B116/'Degree Days'!B57</f>
        <v>18.385256108597286</v>
      </c>
      <c r="C146" s="105">
        <f>C116/'Degree Days'!C57</f>
        <v>13.776522834645668</v>
      </c>
      <c r="D146" s="105">
        <f>D116/'Degree Days'!D57</f>
        <v>30.325018439716317</v>
      </c>
      <c r="E146" s="105">
        <f>E116/'Degree Days'!E57</f>
        <v>11.094989147286821</v>
      </c>
      <c r="F146" s="105">
        <f>F116/'Degree Days'!F57</f>
        <v>6.8473493001555221</v>
      </c>
      <c r="G146" s="105">
        <f>G116/'Degree Days'!G57</f>
        <v>5.6191040871934606</v>
      </c>
      <c r="H146" s="105">
        <f>H116/'Degree Days'!H57</f>
        <v>5.5036103448275853</v>
      </c>
      <c r="I146" s="105">
        <f>I116/'Degree Days'!I57</f>
        <v>5.8371501519756839</v>
      </c>
      <c r="J146" s="105">
        <f>J116/'Degree Days'!J57</f>
        <v>5.5482789413118532</v>
      </c>
      <c r="K146" s="105">
        <f>K116/'Degree Days'!K57</f>
        <v>7.2563172932330815</v>
      </c>
      <c r="L146" s="105">
        <f>L116/'Degree Days'!L57</f>
        <v>12.278092307692306</v>
      </c>
      <c r="M146" s="105">
        <f>M116/'Degree Days'!M57</f>
        <v>15.347592523364485</v>
      </c>
      <c r="N146" s="235"/>
    </row>
    <row r="147" spans="1:14" ht="13.5" thickBot="1" x14ac:dyDescent="0.25">
      <c r="A147" s="1" t="s">
        <v>79</v>
      </c>
      <c r="B147" s="2">
        <v>39995</v>
      </c>
      <c r="C147" s="2">
        <v>40026</v>
      </c>
      <c r="D147" s="2">
        <v>40057</v>
      </c>
      <c r="E147" s="2">
        <v>40087</v>
      </c>
      <c r="F147" s="2">
        <v>40118</v>
      </c>
      <c r="G147" s="2">
        <v>40148</v>
      </c>
      <c r="H147" s="2">
        <v>40179</v>
      </c>
      <c r="I147" s="2">
        <v>40210</v>
      </c>
      <c r="J147" s="2">
        <v>40238</v>
      </c>
      <c r="K147" s="2">
        <v>40269</v>
      </c>
      <c r="L147" s="2">
        <v>40299</v>
      </c>
      <c r="M147" s="2">
        <v>40330</v>
      </c>
      <c r="N147" s="1" t="s">
        <v>1</v>
      </c>
    </row>
    <row r="148" spans="1:14" ht="13.5" thickTop="1" x14ac:dyDescent="0.2">
      <c r="B148" s="105">
        <f>B122/'Degree Days'!B61</f>
        <v>10.21013554054054</v>
      </c>
      <c r="C148" s="105">
        <f>C122/'Degree Days'!C61</f>
        <v>6.1154630278884454</v>
      </c>
      <c r="D148" s="105">
        <f>D122/'Degree Days'!D61</f>
        <v>9.4945838755980851</v>
      </c>
      <c r="E148" s="105">
        <f>E122/'Degree Days'!E61</f>
        <v>5.5497688176352709</v>
      </c>
      <c r="F148" s="105">
        <f>F122/'Degree Days'!F61</f>
        <v>5.3592322939068096</v>
      </c>
      <c r="G148" s="105">
        <f>G122/'Degree Days'!G61</f>
        <v>3.9549458117890381</v>
      </c>
      <c r="H148" s="105">
        <f>H122/'Degree Days'!H61</f>
        <v>3.2825931355932201</v>
      </c>
      <c r="I148" s="105">
        <f>I122/'Degree Days'!I61</f>
        <v>3.7073536284889315</v>
      </c>
      <c r="J148" s="105">
        <f>J122/'Degree Days'!J61</f>
        <v>3.8972870588235291</v>
      </c>
      <c r="K148" s="105">
        <f>K122/'Degree Days'!K61</f>
        <v>5.640901124694377</v>
      </c>
      <c r="L148" s="105">
        <f>L122/'Degree Days'!L61</f>
        <v>7.3426386854460102</v>
      </c>
      <c r="M148" s="105">
        <f>M122/'Degree Days'!M61</f>
        <v>7.5439252820512817</v>
      </c>
      <c r="N148" s="235"/>
    </row>
    <row r="149" spans="1:14" ht="13.5" thickBot="1" x14ac:dyDescent="0.25">
      <c r="A149" s="1" t="s">
        <v>83</v>
      </c>
      <c r="B149" s="2">
        <v>40360</v>
      </c>
      <c r="C149" s="2">
        <v>40391</v>
      </c>
      <c r="D149" s="2">
        <v>40422</v>
      </c>
      <c r="E149" s="2">
        <v>40452</v>
      </c>
      <c r="F149" s="2">
        <v>40483</v>
      </c>
      <c r="G149" s="2">
        <v>40513</v>
      </c>
      <c r="H149" s="2">
        <v>40544</v>
      </c>
      <c r="I149" s="2">
        <v>40575</v>
      </c>
      <c r="J149" s="2">
        <v>40603</v>
      </c>
      <c r="K149" s="2">
        <v>40634</v>
      </c>
      <c r="L149" s="2">
        <v>40664</v>
      </c>
      <c r="M149" s="2">
        <v>40695</v>
      </c>
      <c r="N149" s="1" t="s">
        <v>1</v>
      </c>
    </row>
    <row r="150" spans="1:14" ht="13.5" thickTop="1" x14ac:dyDescent="0.2">
      <c r="B150" s="105">
        <f>B127/'Degree Days'!B62</f>
        <v>4.8973300955414008</v>
      </c>
      <c r="C150" s="105">
        <f>C127/'Degree Days'!C62</f>
        <v>7.6699563541666658</v>
      </c>
      <c r="D150" s="105">
        <f>D127/'Degree Days'!D62</f>
        <v>8.9485005454545448</v>
      </c>
      <c r="E150" s="105">
        <f>E127/'Degree Days'!E62</f>
        <v>5.3301498375870064</v>
      </c>
      <c r="F150" s="105">
        <f>F127/'Degree Days'!F62</f>
        <v>4.1036450886766707</v>
      </c>
      <c r="G150" s="105">
        <f>G127/'Degree Days'!G62</f>
        <v>3.3724452203065134</v>
      </c>
      <c r="H150" s="105">
        <f>H127/'Degree Days'!H62</f>
        <v>3.1073165718562872</v>
      </c>
      <c r="I150" s="105">
        <f>I127/'Degree Days'!I62</f>
        <v>3.7073624131627056</v>
      </c>
      <c r="J150" s="105">
        <f>J127/'Degree Days'!J62</f>
        <v>3.3243753375527425</v>
      </c>
      <c r="K150" s="105">
        <f>K127/'Degree Days'!K62</f>
        <v>5.8260377083333328</v>
      </c>
      <c r="L150" s="105">
        <f>L127/'Degree Days'!L62</f>
        <v>6.8003275524475519</v>
      </c>
      <c r="M150" s="105">
        <f>M127/'Degree Days'!M62</f>
        <v>7.8383502424242426</v>
      </c>
      <c r="N150" s="101"/>
    </row>
    <row r="151" spans="1:14" ht="13.5" thickBot="1" x14ac:dyDescent="0.25">
      <c r="A151" s="1" t="s">
        <v>85</v>
      </c>
      <c r="B151" s="2">
        <v>40725</v>
      </c>
      <c r="C151" s="2">
        <v>40756</v>
      </c>
      <c r="D151" s="2">
        <v>40787</v>
      </c>
      <c r="E151" s="2">
        <v>40817</v>
      </c>
      <c r="F151" s="2">
        <v>40848</v>
      </c>
      <c r="G151" s="2">
        <v>40878</v>
      </c>
      <c r="H151" s="2">
        <v>40909</v>
      </c>
      <c r="I151" s="2">
        <v>40940</v>
      </c>
      <c r="J151" s="2">
        <v>40969</v>
      </c>
      <c r="K151" s="2">
        <v>41000</v>
      </c>
      <c r="L151" s="2">
        <v>41030</v>
      </c>
      <c r="M151" s="2">
        <v>41061</v>
      </c>
      <c r="N151" s="1" t="s">
        <v>1</v>
      </c>
    </row>
    <row r="152" spans="1:14" ht="13.5" thickTop="1" x14ac:dyDescent="0.2">
      <c r="B152" s="105">
        <f>B132/'Degree Days'!B63</f>
        <v>5.9967421245421235</v>
      </c>
      <c r="C152" s="105">
        <f>C132/'Degree Days'!C63</f>
        <v>10.7697621182266</v>
      </c>
      <c r="D152" s="105">
        <f>D132/'Degree Days'!D63</f>
        <v>17.523751538461539</v>
      </c>
      <c r="E152" s="105">
        <f>E132/'Degree Days'!E63</f>
        <v>9.7108324242424242</v>
      </c>
      <c r="F152" s="105">
        <f>F132/'Degree Days'!F63</f>
        <v>5.6620257142857149</v>
      </c>
      <c r="G152" s="105">
        <f>G132/'Degree Days'!G63</f>
        <v>3.6124507444168734</v>
      </c>
      <c r="H152" s="105">
        <f>H132/'Degree Days'!H63</f>
        <v>3.2860858913934425</v>
      </c>
      <c r="I152" s="105">
        <f>I132/'Degree Days'!I63</f>
        <v>3.8188509175377465</v>
      </c>
      <c r="J152" s="105">
        <f>J132/'Degree Days'!J63</f>
        <v>4.4661847260273966</v>
      </c>
      <c r="K152" s="105">
        <f>K132/'Degree Days'!K63</f>
        <v>5.4751134505494505</v>
      </c>
      <c r="L152" s="105">
        <f>L132/'Degree Days'!L63</f>
        <v>8.91906703125</v>
      </c>
      <c r="M152" s="105">
        <f>M132/'Degree Days'!M63</f>
        <v>8.9068157458563526</v>
      </c>
      <c r="N152" s="101"/>
    </row>
    <row r="153" spans="1:14" ht="13.5" thickBot="1" x14ac:dyDescent="0.25">
      <c r="A153" s="1" t="s">
        <v>89</v>
      </c>
      <c r="B153" s="2">
        <v>40725</v>
      </c>
      <c r="C153" s="2">
        <v>40756</v>
      </c>
      <c r="D153" s="2">
        <v>40787</v>
      </c>
      <c r="E153" s="2">
        <v>40817</v>
      </c>
      <c r="F153" s="2">
        <v>40848</v>
      </c>
      <c r="G153" s="2">
        <v>40878</v>
      </c>
      <c r="H153" s="2">
        <v>40909</v>
      </c>
      <c r="I153" s="2">
        <v>40940</v>
      </c>
      <c r="J153" s="2">
        <v>40969</v>
      </c>
      <c r="K153" s="2">
        <v>41000</v>
      </c>
      <c r="L153" s="2">
        <v>41030</v>
      </c>
      <c r="M153" s="2">
        <v>41061</v>
      </c>
      <c r="N153" s="1" t="s">
        <v>1</v>
      </c>
    </row>
    <row r="154" spans="1:14" ht="13.5" thickTop="1" x14ac:dyDescent="0.2">
      <c r="B154" s="105">
        <f>B137/'Degree Days'!B64</f>
        <v>6.4799797849462362</v>
      </c>
      <c r="C154" s="105">
        <f>C137/'Degree Days'!C64</f>
        <v>5.693054524714829</v>
      </c>
      <c r="D154" s="105">
        <f>D137/'Degree Days'!D64</f>
        <v>10.01296962162162</v>
      </c>
      <c r="E154" s="105">
        <f>E137/'Degree Days'!E64</f>
        <v>7.2915285802469123</v>
      </c>
      <c r="F154" s="105">
        <f>F137/'Degree Days'!F64</f>
        <v>3.8744319174434088</v>
      </c>
      <c r="G154" s="105">
        <f>G137/'Degree Days'!G64</f>
        <v>3.4769638004750592</v>
      </c>
      <c r="H154" s="105">
        <f>H137/'Degree Days'!H64</f>
        <v>3.1692378518518516</v>
      </c>
      <c r="I154" s="105">
        <f>I137/'Degree Days'!I64</f>
        <v>3.8000607934893185</v>
      </c>
      <c r="J154" s="105">
        <f>J137/'Degree Days'!J64</f>
        <v>3.6213228422273782</v>
      </c>
      <c r="K154" s="105">
        <f>K137/'Degree Days'!K64</f>
        <v>3.8186126482213436</v>
      </c>
      <c r="L154" s="105">
        <f>L137/'Degree Days'!L64</f>
        <v>5.410020499999999</v>
      </c>
      <c r="M154" s="105">
        <f>M137/'Degree Days'!M64</f>
        <v>8.2699940860215051</v>
      </c>
    </row>
    <row r="157" spans="1:14" ht="12" customHeight="1" x14ac:dyDescent="0.2"/>
  </sheetData>
  <mergeCells count="1">
    <mergeCell ref="A142:N142"/>
  </mergeCells>
  <phoneticPr fontId="2" type="noConversion"/>
  <conditionalFormatting sqref="B45:M46 B48:M48 C60:N60 B58:I61 B32:M35 E71:I72 E74:I74 B71:C74 B83:C91 H83:I91 E83:G88 E90:G91 D73:M73 C59:M59 C83:M84 C87:M87 C72:M72">
    <cfRule type="cellIs" dxfId="1" priority="3" stopIfTrue="1" operator="greaterThan">
      <formula>0</formula>
    </cfRule>
  </conditionalFormatting>
  <conditionalFormatting sqref="B95:C103 E95:G100 E102:G103 C95:M97 C98:G99 B95:I95 H95:I103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Q40" sqref="Q40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Degree Days</vt:lpstr>
      <vt:lpstr>Load Analysis</vt:lpstr>
      <vt:lpstr>Electrical Data</vt:lpstr>
      <vt:lpstr>Gas Data</vt:lpstr>
      <vt:lpstr>Total Energy</vt:lpstr>
      <vt:lpstr>Normalized</vt:lpstr>
      <vt:lpstr>Elect Consumption Chart</vt:lpstr>
      <vt:lpstr>Gas Consumption Chart</vt:lpstr>
      <vt:lpstr>Heating Degree Days</vt:lpstr>
      <vt:lpstr>Cooling Degee Days </vt:lpstr>
    </vt:vector>
  </TitlesOfParts>
  <Company>Franklin W. Olin College Of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dramsey</dc:creator>
  <cp:lastModifiedBy>Pratool Gadtaula</cp:lastModifiedBy>
  <cp:lastPrinted>2007-03-05T18:08:13Z</cp:lastPrinted>
  <dcterms:created xsi:type="dcterms:W3CDTF">2006-12-13T13:08:55Z</dcterms:created>
  <dcterms:modified xsi:type="dcterms:W3CDTF">2013-12-07T06:42:12Z</dcterms:modified>
</cp:coreProperties>
</file>