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 Chart" sheetId="1" r:id="rId4"/>
    <sheet state="visible" name="Sheet1" sheetId="2" r:id="rId5"/>
  </sheets>
  <externalReferences>
    <externalReference r:id="rId6"/>
  </externalReferences>
  <definedNames/>
  <calcPr/>
</workbook>
</file>

<file path=xl/sharedStrings.xml><?xml version="1.0" encoding="utf-8"?>
<sst xmlns="http://schemas.openxmlformats.org/spreadsheetml/2006/main" count="203" uniqueCount="151">
  <si>
    <t xml:space="preserve"> E-BUS PROJECT SCHEDULE  under CESL EV Bus Project</t>
  </si>
  <si>
    <t>Name of State:  Maharastra</t>
  </si>
  <si>
    <t>Date of approval of PERT Chart:</t>
  </si>
  <si>
    <t>Name of Bus Depot Project: Backbay Bus Depot</t>
  </si>
  <si>
    <t xml:space="preserve">Name of STA : </t>
  </si>
  <si>
    <t>BEST</t>
  </si>
  <si>
    <t>Select a period to highlight at right.  A legend describing the charting follows.</t>
  </si>
  <si>
    <t>Month</t>
  </si>
  <si>
    <t>Sr No</t>
  </si>
  <si>
    <t>ACTIVITY</t>
  </si>
  <si>
    <t>Original Duration</t>
  </si>
  <si>
    <t>Strat Date</t>
  </si>
  <si>
    <t>End Date</t>
  </si>
  <si>
    <t>Actual Start</t>
  </si>
  <si>
    <t>Actual End</t>
  </si>
  <si>
    <t>Actual Duration</t>
  </si>
  <si>
    <t>Delay</t>
  </si>
  <si>
    <t>Unit</t>
  </si>
  <si>
    <t>Qty as per scope</t>
  </si>
  <si>
    <t>Qty executed</t>
  </si>
  <si>
    <t>Balanced Qty</t>
  </si>
  <si>
    <t>% of Progress</t>
  </si>
  <si>
    <t>Weightage</t>
  </si>
  <si>
    <t>% of activity Completed</t>
  </si>
  <si>
    <t>First layer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</si>
  <si>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</si>
  <si>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</si>
  <si>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</si>
  <si>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</si>
  <si>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</si>
  <si>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</si>
  <si>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</si>
  <si>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</si>
  <si>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</si>
  <si>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</si>
  <si>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</si>
  <si>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</si>
  <si>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 xml:space="preserve">  Key Events / Major Milestones</t>
  </si>
  <si>
    <t>6=5-4</t>
  </si>
  <si>
    <t>7=6-1</t>
  </si>
  <si>
    <t>11=9-10</t>
  </si>
  <si>
    <t>13=12*(10/9)</t>
  </si>
  <si>
    <t>A1</t>
  </si>
  <si>
    <t>Letter of Award reveived  from TML</t>
  </si>
  <si>
    <t>A2</t>
  </si>
  <si>
    <t xml:space="preserve">Site Survey, Job scope finalization  and Proposed layout submission </t>
  </si>
  <si>
    <t>EA</t>
  </si>
  <si>
    <t>A3</t>
  </si>
  <si>
    <t>Detailed Engineering for Approval of  Civil &amp; Electrical  Layout, GA Drawing from TML</t>
  </si>
  <si>
    <t>A4</t>
  </si>
  <si>
    <t>Site Mobalization activity Completed</t>
  </si>
  <si>
    <t>A5</t>
  </si>
  <si>
    <t>Approval of statutory clearances of BUS Depot</t>
  </si>
  <si>
    <t>A6</t>
  </si>
  <si>
    <t>Procurement of Order Finalisation Completed</t>
  </si>
  <si>
    <t>A7</t>
  </si>
  <si>
    <t>Receipt of all Materials at Site</t>
  </si>
  <si>
    <t>A8</t>
  </si>
  <si>
    <t>Civil Infra Development completed at Bus Depot</t>
  </si>
  <si>
    <t>A9</t>
  </si>
  <si>
    <t>Electrical Infra Development completed at Bus Depot</t>
  </si>
  <si>
    <t>A10</t>
  </si>
  <si>
    <t>Bus Depot work Completed &amp; Handover to TML</t>
  </si>
  <si>
    <t>Second layer</t>
  </si>
  <si>
    <t>Letter of Intent reveived  from TML</t>
  </si>
  <si>
    <t>Site Survey, Job scope finalization  and final layout preparation</t>
  </si>
  <si>
    <t>Initial survey of Depot with TML &amp; STA Team</t>
  </si>
  <si>
    <t>01.12.2022</t>
  </si>
  <si>
    <t>Details  survey of Depot with TPC Civil &amp; Elecrical team</t>
  </si>
  <si>
    <t>02.12.2022</t>
  </si>
  <si>
    <t>Survey Report submission with Existing &amp; Proposed Layout  Drawings</t>
  </si>
  <si>
    <t>03.12.2022</t>
  </si>
  <si>
    <t>04.12.2022</t>
  </si>
  <si>
    <t>Job scope finalization &amp; preparation of BOQ</t>
  </si>
  <si>
    <t>06.12.2022</t>
  </si>
  <si>
    <t>10.12.2022</t>
  </si>
  <si>
    <t>Power Connection/ load applied by STA to Discom</t>
  </si>
  <si>
    <t>11.12.2022</t>
  </si>
  <si>
    <t>RFC Drawings of Civil Activities</t>
  </si>
  <si>
    <t>14.12.2022</t>
  </si>
  <si>
    <t>EV Layout Drawings of Electrical Activities</t>
  </si>
  <si>
    <t>07.12.2022</t>
  </si>
  <si>
    <t>Shed Lighting Drawings &amp; Specification</t>
  </si>
  <si>
    <t>13.12.2022</t>
  </si>
  <si>
    <t>Deployment of  Civil Man Power</t>
  </si>
  <si>
    <t>12.12.2022</t>
  </si>
  <si>
    <t>Deployment of  Electrical Man Power</t>
  </si>
  <si>
    <t>Estabilisment of Site Project office</t>
  </si>
  <si>
    <t>Consent to Established-Pollution control board approval</t>
  </si>
  <si>
    <t>23.12.2022</t>
  </si>
  <si>
    <t>Consent to Operate-Pollution control board approval</t>
  </si>
  <si>
    <t>Fire NOC  for Electrical vehicle charging infrastructure</t>
  </si>
  <si>
    <t>Chief Inspector of Factory /Director(DISH Approval)</t>
  </si>
  <si>
    <t>CEIG/EI Approval</t>
  </si>
  <si>
    <t>Charging Shed Errection Approval</t>
  </si>
  <si>
    <t>Effluent treatment plant</t>
  </si>
  <si>
    <t>Soild Waste Managent</t>
  </si>
  <si>
    <t xml:space="preserve">ETP Plant </t>
  </si>
  <si>
    <t xml:space="preserve">Hazardous waste approval </t>
  </si>
  <si>
    <t>PR/PO Generation for  PSS</t>
  </si>
  <si>
    <t>29.12.2022</t>
  </si>
  <si>
    <t>PR/PO Generation for Charger</t>
  </si>
  <si>
    <t>PR/PO Generation for SFU Panel</t>
  </si>
  <si>
    <t>PR/PO Generation for HT Cable</t>
  </si>
  <si>
    <t>PR/PO Generation for LT Cable</t>
  </si>
  <si>
    <t>Delivery of PSS at Site</t>
  </si>
  <si>
    <t>28.03.2023</t>
  </si>
  <si>
    <t>Delivery of Charger at Site</t>
  </si>
  <si>
    <t>Delivery of SFU Panel at Site</t>
  </si>
  <si>
    <t>28.01.2023</t>
  </si>
  <si>
    <t>Delivery of HT Cable at Site</t>
  </si>
  <si>
    <t>14.02.2023</t>
  </si>
  <si>
    <t>Delivery of  LT Cable at Site</t>
  </si>
  <si>
    <t xml:space="preserve">Concrete breaking </t>
  </si>
  <si>
    <t>Manual Excavation</t>
  </si>
  <si>
    <t>Soling</t>
  </si>
  <si>
    <t>PCC &amp; Curing</t>
  </si>
  <si>
    <t>Reinforcement tying of Raft (charger Foundation)</t>
  </si>
  <si>
    <t>Shuttering of Raft (charger Foundation)</t>
  </si>
  <si>
    <t>Concreting of Raft (charger Foundation) and Curing</t>
  </si>
  <si>
    <t>Reinforcement tying of pedestal (PSS)</t>
  </si>
  <si>
    <t>Shuttering of pedestal (PSS Foundation)</t>
  </si>
  <si>
    <t>Concreting of pedestal (PSS Foundation)</t>
  </si>
  <si>
    <t>Reinforcement tying of Raft (shed)</t>
  </si>
  <si>
    <t>Shuttering of Raft (shed)</t>
  </si>
  <si>
    <t>Concreting of Raft (shed) and Curing</t>
  </si>
  <si>
    <t>Backfilling</t>
  </si>
  <si>
    <t>Erection of shed structure</t>
  </si>
  <si>
    <t>Roof sheeting</t>
  </si>
  <si>
    <t>Concreting around excavated area</t>
  </si>
  <si>
    <t>Thermoplastic paint</t>
  </si>
  <si>
    <t>Crash barrier</t>
  </si>
  <si>
    <t>5S activity</t>
  </si>
  <si>
    <t>Cable Trenching (for burried cable)</t>
  </si>
  <si>
    <t>Compressor foundation and room</t>
  </si>
  <si>
    <t>DTB Room</t>
  </si>
  <si>
    <t>Road leveling and resurfacing</t>
  </si>
  <si>
    <t xml:space="preserve">Painiting </t>
  </si>
  <si>
    <t>Earthing Pit erection with GI Flat</t>
  </si>
  <si>
    <t>LA Arrangement with GI Flat on charging Shed</t>
  </si>
  <si>
    <t>Installation of PSS</t>
  </si>
  <si>
    <t>Installation of Charger</t>
  </si>
  <si>
    <t>Installation of SFU Panel</t>
  </si>
  <si>
    <t>Laying of HT  cable Erection</t>
  </si>
  <si>
    <t>Laying of LT cable Erection</t>
  </si>
  <si>
    <t>Installation of VTPN/SPN DB</t>
  </si>
  <si>
    <t>Installation of Shed Lighting &amp; other  arrangement</t>
  </si>
  <si>
    <t>Commissioning &amp; Testing  of Bus Depot</t>
  </si>
  <si>
    <t>Bus Depot work Completed</t>
  </si>
  <si>
    <t>CMS Integration</t>
  </si>
  <si>
    <t>Note: Unit &amp; Qty as per scope wiil provide you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</si>
</sst>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mmm/yy"/>
    <numFmt numFmtId="165" formatCode="[$-409]d\-mmm\-yyyy"/>
    <numFmt numFmtId="166" formatCode="0.0%"/>
  </numFmts>
  <fonts count="21">
    <font>
      <sz val="11.0"/>
      <color/>
      <name val="Arial"/>
      <scheme val="minor"/>
    </font>
    <font>
      <b/>
      <sz val="20.0"/>
      <color rgb="FF000000"/>
      <name val="Calibri"/>
    </font>
    <font/>
    <font>
      <sz val="20.0"/>
      <color rgb="FF000000"/>
      <name val="Times New Roman"/>
    </font>
    <font>
      <b/>
      <sz val="20.0"/>
      <color rgb="FF000000"/>
      <name val="Times New Roman"/>
    </font>
    <font>
      <sz val="12.0"/>
      <color rgb="FF3F3F3F"/>
      <name val="Cambria"/>
    </font>
    <font>
      <i/>
      <sz val="12.0"/>
      <color/>
      <name val="Calibri"/>
    </font>
    <font>
      <b/>
      <sz val="22.0"/>
      <color rgb="FF3F3F3F"/>
      <name val="Calibri"/>
    </font>
    <font>
      <b/>
      <sz val="16.0"/>
      <name val="Calibri"/>
    </font>
    <font>
      <sz val="11.0"/>
      <color/>
      <name val="Calibri"/>
    </font>
    <font>
      <b/>
      <sz val="16.0"/>
      <color rgb="FF0C0C0C"/>
      <name val="Calibri"/>
    </font>
    <font>
      <b/>
      <sz val="16.0"/>
      <color rgb="FF000000"/>
      <name val="Calibri"/>
    </font>
    <font>
      <sz val="14.0"/>
      <color rgb="FF3F3F3F"/>
      <name val="Cambria"/>
    </font>
    <font>
      <sz val="24.0"/>
      <color rgb="FF3F3F3F"/>
      <name val="Cambria"/>
    </font>
    <font>
      <b/>
      <sz val="22.0"/>
      <color rgb="FF3F3F3F"/>
      <name val="Cambria"/>
    </font>
    <font>
      <b/>
      <sz val="24.0"/>
      <color rgb="FF000000"/>
      <name val="Calibri"/>
    </font>
    <font>
      <b/>
      <sz val="18.0"/>
      <color/>
      <name val="Calibri"/>
    </font>
    <font>
      <sz val="18.0"/>
      <color/>
      <name val="Calibri"/>
    </font>
    <font>
      <sz val="28.0"/>
      <color rgb="FF3F3F3F"/>
      <name val="Cambria"/>
    </font>
    <font>
      <b/>
      <sz val="22.0"/>
      <color rgb="FF0070C0"/>
      <name val="Calibri"/>
    </font>
    <font>
      <b/>
      <sz val="22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00B050"/>
        <bgColor rgb="FF00B05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top"/>
    </xf>
    <xf borderId="4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4" fillId="0" fontId="7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9" numFmtId="0" xfId="0" applyAlignment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8" fillId="2" fontId="11" numFmtId="164" xfId="0" applyAlignment="1" applyBorder="1" applyFont="1" applyNumberFormat="1">
      <alignment horizontal="center" shrinkToFit="0" vertical="center" wrapText="1"/>
    </xf>
    <xf borderId="8" fillId="2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1" fillId="0" fontId="11" numFmtId="1" xfId="0" applyAlignment="1" applyBorder="1" applyFont="1" applyNumberFormat="1">
      <alignment horizontal="center" shrinkToFit="0" vertical="center" wrapText="1"/>
    </xf>
    <xf borderId="9" fillId="0" fontId="2" numFmtId="0" xfId="0" applyBorder="1" applyFont="1"/>
    <xf borderId="0" fillId="0" fontId="12" numFmtId="0" xfId="0" applyAlignment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" fillId="0" fontId="11" numFmtId="164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12" fillId="2" fontId="11" numFmtId="164" xfId="0" applyAlignment="1" applyBorder="1" applyFont="1" applyNumberFormat="1">
      <alignment shrinkToFit="0" vertical="center" wrapText="1"/>
    </xf>
    <xf borderId="0" fillId="0" fontId="13" numFmtId="0" xfId="0" applyAlignment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13" fillId="2" fontId="11" numFmtId="164" xfId="0" applyAlignment="1" applyBorder="1" applyFont="1" applyNumberFormat="1">
      <alignment shrinkToFit="0" vertical="center" wrapText="1"/>
    </xf>
    <xf borderId="12" fillId="2" fontId="10" numFmtId="0" xfId="0" applyAlignment="1" applyBorder="1" applyFont="1">
      <alignment horizontal="center" shrinkToFit="0" vertical="center" wrapText="1"/>
    </xf>
    <xf borderId="3" fillId="0" fontId="11" numFmtId="164" xfId="0" applyAlignment="1" applyBorder="1" applyFont="1" applyNumberFormat="1">
      <alignment horizontal="center" shrinkToFit="0" vertical="center" wrapText="1"/>
    </xf>
    <xf borderId="2" fillId="0" fontId="11" numFmtId="164" xfId="0" applyAlignment="1" applyBorder="1" applyFont="1" applyNumberFormat="1">
      <alignment horizontal="center" shrinkToFit="0" vertical="center" wrapText="1"/>
    </xf>
    <xf borderId="4" fillId="0" fontId="14" numFmtId="0" xfId="0" applyAlignment="1" applyBorder="1" applyFont="1">
      <alignment horizontal="center" vertical="center"/>
    </xf>
    <xf borderId="14" fillId="3" fontId="15" numFmtId="164" xfId="0" applyAlignment="1" applyBorder="1" applyFill="1" applyFont="1" applyNumberFormat="1">
      <alignment horizontal="left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10" xfId="0" applyAlignment="1" applyBorder="1" applyFont="1" applyNumberFormat="1">
      <alignment horizontal="center" shrinkToFit="0" vertical="center" wrapText="1"/>
    </xf>
    <xf borderId="4" fillId="0" fontId="7" numFmtId="9" xfId="0" applyAlignment="1" applyBorder="1" applyFont="1" applyNumberFormat="1">
      <alignment horizontal="center" shrinkToFit="0" vertical="center" wrapText="1"/>
    </xf>
    <xf borderId="4" fillId="0" fontId="13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  <xf borderId="4" fillId="5" fontId="13" numFmtId="0" xfId="0" applyAlignment="1" applyBorder="1" applyFill="1" applyFont="1">
      <alignment horizontal="center" vertical="center"/>
    </xf>
    <xf borderId="4" fillId="0" fontId="7" numFmtId="165" xfId="0" applyAlignment="1" applyBorder="1" applyFont="1" applyNumberFormat="1">
      <alignment horizontal="left" shrinkToFit="0" vertical="center" wrapText="1"/>
    </xf>
    <xf borderId="4" fillId="0" fontId="7" numFmtId="166" xfId="0" applyAlignment="1" applyBorder="1" applyFont="1" applyNumberFormat="1">
      <alignment horizontal="center" shrinkToFit="0" vertical="center" wrapText="1"/>
    </xf>
    <xf borderId="4" fillId="0" fontId="7" numFmtId="10" xfId="0" applyAlignment="1" applyBorder="1" applyFont="1" applyNumberFormat="1">
      <alignment horizontal="left" shrinkToFit="0" vertical="center" wrapText="1"/>
    </xf>
    <xf borderId="4" fillId="4" fontId="13" numFmtId="0" xfId="0" applyAlignment="1" applyBorder="1" applyFont="1">
      <alignment horizontal="center" vertical="center"/>
    </xf>
    <xf borderId="4" fillId="0" fontId="18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left" shrinkToFit="0" vertical="center" wrapText="1"/>
    </xf>
    <xf borderId="4" fillId="0" fontId="20" numFmtId="166" xfId="0" applyAlignment="1" applyBorder="1" applyFont="1" applyNumberFormat="1">
      <alignment horizontal="center" shrinkToFit="0" vertical="center" wrapText="1"/>
    </xf>
    <xf borderId="0" fillId="0" fontId="18" numFmtId="0" xfId="0" applyAlignment="1" applyFont="1">
      <alignment horizontal="center" vertical="center"/>
    </xf>
    <xf borderId="12" fillId="4" fontId="11" numFmtId="164" xfId="0" applyAlignment="1" applyBorder="1" applyFont="1" applyNumberFormat="1">
      <alignment shrinkToFit="0" vertical="center" wrapText="1"/>
    </xf>
    <xf borderId="4" fillId="2" fontId="16" numFmtId="0" xfId="0" applyAlignment="1" applyBorder="1" applyFont="1">
      <alignment horizontal="center" vertical="center"/>
    </xf>
    <xf borderId="4" fillId="2" fontId="17" numFmtId="0" xfId="0" applyAlignment="1" applyBorder="1" applyFont="1">
      <alignment horizontal="left" vertical="center"/>
    </xf>
    <xf borderId="4" fillId="0" fontId="19" numFmtId="0" xfId="0" applyAlignment="1" applyBorder="1" applyFont="1">
      <alignment horizontal="center" shrinkToFit="0" vertical="center" wrapText="1"/>
    </xf>
    <xf borderId="4" fillId="0" fontId="7" numFmtId="165" xfId="0" applyAlignment="1" applyBorder="1" applyFont="1" applyNumberFormat="1">
      <alignment horizontal="center" shrinkToFit="0" vertical="center" wrapText="1"/>
    </xf>
    <xf borderId="4" fillId="2" fontId="17" numFmtId="0" xfId="0" applyAlignment="1" applyBorder="1" applyFont="1">
      <alignment horizontal="center" vertical="center"/>
    </xf>
    <xf borderId="4" fillId="3" fontId="16" numFmtId="0" xfId="0" applyAlignment="1" applyBorder="1" applyFont="1">
      <alignment horizontal="center" vertical="center"/>
    </xf>
    <xf borderId="4" fillId="3" fontId="17" numFmtId="0" xfId="0" applyAlignment="1" applyBorder="1" applyFont="1">
      <alignment horizontal="left" vertical="center"/>
    </xf>
    <xf borderId="4" fillId="3" fontId="14" numFmtId="0" xfId="0" applyAlignment="1" applyBorder="1" applyFont="1">
      <alignment horizontal="center" vertical="center"/>
    </xf>
    <xf borderId="4" fillId="0" fontId="9" numFmtId="0" xfId="0" applyBorder="1" applyFont="1"/>
    <xf borderId="4" fillId="6" fontId="16" numFmtId="0" xfId="0" applyAlignment="1" applyBorder="1" applyFill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4" fillId="6" fontId="17" numFmtId="0" xfId="0" applyAlignment="1" applyBorder="1" applyFont="1">
      <alignment horizontal="left" vertical="center"/>
    </xf>
    <xf borderId="4" fillId="4" fontId="17" numFmtId="0" xfId="0" applyAlignment="1" applyBorder="1" applyFont="1">
      <alignment horizontal="left" vertical="center"/>
    </xf>
    <xf borderId="4" fillId="4" fontId="18" numFmtId="0" xfId="0" applyAlignment="1" applyBorder="1" applyFont="1">
      <alignment horizontal="center" vertical="center"/>
    </xf>
    <xf borderId="4" fillId="7" fontId="18" numFmtId="0" xfId="0" applyAlignment="1" applyBorder="1" applyFill="1" applyFont="1">
      <alignment horizontal="center" vertical="center"/>
    </xf>
    <xf borderId="4" fillId="0" fontId="1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Sumit%20Sarkar/D%20Drive/EV%20TATA%20POWER/Sumit%20EV%20Charging/App%20Development/Project/TML_DTC_Electrical%20planning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ject Planner (2)"/>
      <sheetName val="TML_DTC_Electrical planning"/>
    </sheetNames>
    <definedNames>
      <definedName refersTo="#REF!" name="PercentCompleteBeyond"/>
      <definedName refersTo="#REF!" name="PeriodInActual"/>
      <definedName refersTo="#REF!" name="PeriodInPlan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1.22" defaultRowHeight="15.0"/>
  <cols>
    <col customWidth="1" min="1" max="1" width="6.78"/>
    <col customWidth="1" min="2" max="2" width="120.89"/>
    <col customWidth="1" min="3" max="3" width="20.22"/>
    <col customWidth="1" min="4" max="4" width="18.0"/>
    <col customWidth="1" min="5" max="5" width="19.22"/>
    <col customWidth="1" min="6" max="6" width="19.67"/>
    <col customWidth="1" min="7" max="7" width="19.22"/>
    <col customWidth="1" min="8" max="8" width="17.22"/>
    <col customWidth="1" min="9" max="12" width="11.22"/>
    <col customWidth="1" min="13" max="14" width="17.33"/>
    <col customWidth="1" min="15" max="15" width="18.44"/>
    <col customWidth="1" hidden="1" min="16" max="16" width="24.67"/>
    <col customWidth="1" hidden="1" min="17" max="40" width="6.78"/>
    <col customWidth="1" min="41" max="59" width="6.78"/>
  </cols>
  <sheetData>
    <row r="1" ht="4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ht="31.5" customHeight="1">
      <c r="A2" s="5" t="s">
        <v>1</v>
      </c>
      <c r="B2" s="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6"/>
      <c r="Q2" s="8" t="s">
        <v>2</v>
      </c>
      <c r="R2" s="8"/>
      <c r="S2" s="8"/>
      <c r="T2" s="8"/>
      <c r="U2" s="8"/>
      <c r="V2" s="9"/>
      <c r="W2" s="10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ht="31.5" customHeight="1">
      <c r="A3" s="5" t="s">
        <v>3</v>
      </c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6"/>
      <c r="Q3" s="11" t="s">
        <v>4</v>
      </c>
      <c r="R3" s="2"/>
      <c r="S3" s="2"/>
      <c r="T3" s="2"/>
      <c r="U3" s="2"/>
      <c r="V3" s="3"/>
      <c r="W3" s="12" t="s">
        <v>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ht="33.0" customHeight="1">
      <c r="A4" s="13"/>
      <c r="B4" s="14" t="s">
        <v>6</v>
      </c>
      <c r="C4" s="15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6"/>
      <c r="P4" s="15"/>
      <c r="Q4" s="17" t="s">
        <v>7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9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</row>
    <row r="5" ht="30.0" customHeight="1">
      <c r="A5" s="21" t="s">
        <v>8</v>
      </c>
      <c r="B5" s="22" t="s">
        <v>9</v>
      </c>
      <c r="C5" s="23" t="s">
        <v>10</v>
      </c>
      <c r="D5" s="23" t="s">
        <v>11</v>
      </c>
      <c r="E5" s="23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3" t="s">
        <v>17</v>
      </c>
      <c r="K5" s="23" t="s">
        <v>18</v>
      </c>
      <c r="L5" s="24" t="s">
        <v>19</v>
      </c>
      <c r="M5" s="24" t="s">
        <v>20</v>
      </c>
      <c r="N5" s="24" t="s">
        <v>21</v>
      </c>
      <c r="O5" s="23" t="s">
        <v>22</v>
      </c>
      <c r="P5" s="24" t="s">
        <v>23</v>
      </c>
      <c r="Q5" s="25">
        <v>1.0</v>
      </c>
      <c r="R5" s="3"/>
      <c r="S5" s="25">
        <v>2.0</v>
      </c>
      <c r="T5" s="3"/>
      <c r="U5" s="25">
        <v>3.0</v>
      </c>
      <c r="V5" s="3"/>
      <c r="W5" s="25">
        <v>4.0</v>
      </c>
      <c r="X5" s="3"/>
      <c r="Y5" s="25">
        <v>5.0</v>
      </c>
      <c r="Z5" s="3"/>
      <c r="AA5" s="25">
        <v>6.0</v>
      </c>
      <c r="AB5" s="3"/>
      <c r="AC5" s="25">
        <v>7.0</v>
      </c>
      <c r="AD5" s="3"/>
      <c r="AE5" s="25">
        <v>8.0</v>
      </c>
      <c r="AF5" s="3"/>
      <c r="AG5" s="25">
        <v>9.0</v>
      </c>
      <c r="AH5" s="3"/>
      <c r="AI5" s="25">
        <v>10.0</v>
      </c>
      <c r="AJ5" s="3"/>
      <c r="AK5" s="25">
        <v>11.0</v>
      </c>
      <c r="AL5" s="3"/>
      <c r="AM5" s="25">
        <v>12.0</v>
      </c>
      <c r="AN5" s="26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</row>
    <row r="6" ht="14.25" customHeight="1">
      <c r="A6" s="28"/>
      <c r="B6" s="29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30">
        <v>44682.0</v>
      </c>
      <c r="R6" s="3"/>
      <c r="S6" s="30">
        <v>44714.0</v>
      </c>
      <c r="T6" s="3"/>
      <c r="U6" s="30">
        <v>44745.0</v>
      </c>
      <c r="V6" s="3"/>
      <c r="W6" s="30">
        <v>44777.0</v>
      </c>
      <c r="X6" s="3"/>
      <c r="Y6" s="30">
        <v>44809.0</v>
      </c>
      <c r="Z6" s="3"/>
      <c r="AA6" s="30">
        <v>44840.0</v>
      </c>
      <c r="AB6" s="3"/>
      <c r="AC6" s="30">
        <v>44872.0</v>
      </c>
      <c r="AD6" s="3"/>
      <c r="AE6" s="30">
        <v>44903.0</v>
      </c>
      <c r="AF6" s="3"/>
      <c r="AG6" s="30">
        <v>44935.0</v>
      </c>
      <c r="AH6" s="3"/>
      <c r="AI6" s="30">
        <v>44967.0</v>
      </c>
      <c r="AJ6" s="3"/>
      <c r="AK6" s="30">
        <v>44996.0</v>
      </c>
      <c r="AL6" s="3"/>
      <c r="AM6" s="30">
        <v>45028.0</v>
      </c>
      <c r="AN6" s="3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</row>
    <row r="7" ht="14.25" customHeight="1">
      <c r="A7" s="29"/>
      <c r="B7" s="32" t="s">
        <v>24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 t="s">
        <v>25</v>
      </c>
      <c r="R7" s="3"/>
      <c r="S7" s="30" t="s">
        <v>26</v>
      </c>
      <c r="T7" s="3"/>
      <c r="U7" s="30" t="s">
        <v>27</v>
      </c>
      <c r="V7" s="3"/>
      <c r="W7" s="30" t="s">
        <v>28</v>
      </c>
      <c r="X7" s="3"/>
      <c r="Y7" s="30" t="s">
        <v>29</v>
      </c>
      <c r="Z7" s="3"/>
      <c r="AA7" s="30" t="s">
        <v>30</v>
      </c>
      <c r="AB7" s="3"/>
      <c r="AC7" s="30" t="s">
        <v>31</v>
      </c>
      <c r="AD7" s="3"/>
      <c r="AE7" s="30" t="s">
        <v>32</v>
      </c>
      <c r="AF7" s="3"/>
      <c r="AG7" s="30" t="s">
        <v>33</v>
      </c>
      <c r="AH7" s="3"/>
      <c r="AI7" s="30" t="s">
        <v>34</v>
      </c>
      <c r="AJ7" s="3"/>
      <c r="AK7" s="30" t="s">
        <v>35</v>
      </c>
      <c r="AL7" s="3"/>
      <c r="AM7" s="30" t="s">
        <v>36</v>
      </c>
      <c r="AN7" s="26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</row>
    <row r="8" ht="14.25" customHeight="1">
      <c r="A8" s="34"/>
      <c r="B8" s="35"/>
      <c r="C8" s="36">
        <v>1.0</v>
      </c>
      <c r="D8" s="36">
        <v>2.0</v>
      </c>
      <c r="E8" s="36">
        <v>3.0</v>
      </c>
      <c r="F8" s="36">
        <v>4.0</v>
      </c>
      <c r="G8" s="36">
        <v>5.0</v>
      </c>
      <c r="H8" s="36">
        <v>6.0</v>
      </c>
      <c r="I8" s="36">
        <v>7.0</v>
      </c>
      <c r="J8" s="36">
        <v>8.0</v>
      </c>
      <c r="K8" s="36">
        <v>9.0</v>
      </c>
      <c r="L8" s="36">
        <v>10.0</v>
      </c>
      <c r="M8" s="36">
        <v>11.0</v>
      </c>
      <c r="N8" s="36"/>
      <c r="O8" s="36">
        <v>12.0</v>
      </c>
      <c r="P8" s="36">
        <v>13.0</v>
      </c>
      <c r="Q8" s="30"/>
      <c r="R8" s="37"/>
      <c r="S8" s="30"/>
      <c r="T8" s="37"/>
      <c r="U8" s="30"/>
      <c r="V8" s="37"/>
      <c r="W8" s="30"/>
      <c r="X8" s="37"/>
      <c r="Y8" s="30"/>
      <c r="Z8" s="37"/>
      <c r="AA8" s="30"/>
      <c r="AB8" s="37"/>
      <c r="AC8" s="30"/>
      <c r="AD8" s="37"/>
      <c r="AE8" s="30"/>
      <c r="AF8" s="37"/>
      <c r="AG8" s="30"/>
      <c r="AH8" s="37"/>
      <c r="AI8" s="30"/>
      <c r="AJ8" s="37"/>
      <c r="AK8" s="30"/>
      <c r="AL8" s="37"/>
      <c r="AM8" s="30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</row>
    <row r="9" ht="38.25" customHeight="1">
      <c r="A9" s="39"/>
      <c r="B9" s="40" t="s">
        <v>37</v>
      </c>
      <c r="C9" s="41" t="str">
        <f>E19-D11</f>
        <v>100</v>
      </c>
      <c r="D9" s="16"/>
      <c r="E9" s="16"/>
      <c r="F9" s="16"/>
      <c r="G9" s="16"/>
      <c r="H9" s="42" t="s">
        <v>38</v>
      </c>
      <c r="I9" s="42" t="s">
        <v>39</v>
      </c>
      <c r="J9" s="16"/>
      <c r="K9" s="16"/>
      <c r="L9" s="16"/>
      <c r="M9" s="42" t="s">
        <v>40</v>
      </c>
      <c r="N9" s="43" t="str">
        <f t="shared" ref="N9:O9" si="1">SUM(N11:N19)</f>
        <v>1.25%</v>
      </c>
      <c r="O9" s="44" t="str">
        <f t="shared" si="1"/>
        <v>100%</v>
      </c>
      <c r="P9" s="42" t="s">
        <v>41</v>
      </c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</row>
    <row r="10" ht="14.25" customHeight="1">
      <c r="A10" s="46" t="s">
        <v>42</v>
      </c>
      <c r="B10" s="47" t="s">
        <v>43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8"/>
      <c r="O10" s="33"/>
      <c r="P10" s="16"/>
      <c r="Q10" s="45"/>
      <c r="R10" s="49"/>
      <c r="S10" s="49"/>
      <c r="T10" s="49"/>
      <c r="U10" s="49"/>
      <c r="V10" s="49"/>
      <c r="W10" s="49"/>
      <c r="X10" s="49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</row>
    <row r="11" ht="14.25" customHeight="1">
      <c r="A11" s="46" t="s">
        <v>44</v>
      </c>
      <c r="B11" s="47" t="s">
        <v>45</v>
      </c>
      <c r="C11" s="42" t="str">
        <f t="shared" ref="C11:C19" si="2">E11-D11</f>
        <v>16</v>
      </c>
      <c r="D11" s="50" t="str">
        <f>D23</f>
        <v>1-Dec-2022</v>
      </c>
      <c r="E11" s="50" t="str">
        <f>E27</f>
        <v>17-Dec-2022</v>
      </c>
      <c r="F11" s="50">
        <v>44897.0</v>
      </c>
      <c r="G11" s="50">
        <v>44915.0</v>
      </c>
      <c r="H11" s="45" t="str">
        <f>G11-F11</f>
        <v>18</v>
      </c>
      <c r="I11" s="42" t="str">
        <f t="shared" ref="I11:I81" si="3">H11-C11</f>
        <v>2</v>
      </c>
      <c r="J11" s="42" t="s">
        <v>46</v>
      </c>
      <c r="K11" s="42">
        <v>1.0</v>
      </c>
      <c r="L11" s="42">
        <v>0.5</v>
      </c>
      <c r="M11" s="42" t="str">
        <f>K11-L11</f>
        <v>0.5</v>
      </c>
      <c r="N11" s="43" t="str">
        <f>M11/K11*O11</f>
        <v>1.25%</v>
      </c>
      <c r="O11" s="51" t="str">
        <f>SUM(O23:O27)</f>
        <v>2.5%</v>
      </c>
      <c r="P11" s="52" t="str">
        <f t="shared" ref="P11:P58" si="5">O11*(L11/K11)</f>
        <v>1.25%</v>
      </c>
      <c r="Q11" s="53"/>
      <c r="R11" s="53"/>
      <c r="S11" s="53"/>
      <c r="T11" s="53"/>
      <c r="U11" s="53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</row>
    <row r="12" ht="14.25" customHeight="1">
      <c r="A12" s="46" t="s">
        <v>47</v>
      </c>
      <c r="B12" s="47" t="s">
        <v>48</v>
      </c>
      <c r="C12" s="42" t="str">
        <f t="shared" si="2"/>
        <v>9</v>
      </c>
      <c r="D12" s="50" t="str">
        <f>D29</f>
        <v>5-Dec-2022</v>
      </c>
      <c r="E12" s="50" t="str">
        <f>E31</f>
        <v>14-Dec-2022</v>
      </c>
      <c r="F12" s="54"/>
      <c r="G12" s="54"/>
      <c r="H12" s="54"/>
      <c r="I12" s="42" t="str">
        <f t="shared" si="3"/>
        <v>-9</v>
      </c>
      <c r="J12" s="55"/>
      <c r="K12" s="55"/>
      <c r="L12" s="55"/>
      <c r="M12" s="55"/>
      <c r="N12" s="56" t="str">
        <f t="shared" ref="N12:O12" si="4">SUM(N29:N31)</f>
        <v>0.0%</v>
      </c>
      <c r="O12" s="56" t="str">
        <f t="shared" si="4"/>
        <v>2.5%</v>
      </c>
      <c r="P12" s="52" t="str">
        <f t="shared" si="5"/>
        <v>#DIV/0!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</row>
    <row r="13" ht="14.25" customHeight="1">
      <c r="A13" s="46" t="s">
        <v>49</v>
      </c>
      <c r="B13" s="47" t="s">
        <v>50</v>
      </c>
      <c r="C13" s="42" t="str">
        <f t="shared" si="2"/>
        <v>9</v>
      </c>
      <c r="D13" s="50" t="str">
        <f>D33</f>
        <v>6-Dec-2022</v>
      </c>
      <c r="E13" s="50" t="str">
        <f>E35</f>
        <v>15-Dec-2022</v>
      </c>
      <c r="F13" s="54"/>
      <c r="G13" s="54"/>
      <c r="H13" s="54"/>
      <c r="I13" s="42" t="str">
        <f t="shared" si="3"/>
        <v>-9</v>
      </c>
      <c r="J13" s="16"/>
      <c r="K13" s="16"/>
      <c r="L13" s="16"/>
      <c r="M13" s="16"/>
      <c r="N13" s="44" t="str">
        <f t="shared" ref="N13:O13" si="6">SUM(N33:N35)</f>
        <v>0%</v>
      </c>
      <c r="O13" s="44" t="str">
        <f t="shared" si="6"/>
        <v>5%</v>
      </c>
      <c r="P13" s="52" t="str">
        <f t="shared" si="5"/>
        <v>#DIV/0!</v>
      </c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</row>
    <row r="14" ht="14.25" customHeight="1">
      <c r="A14" s="46" t="s">
        <v>51</v>
      </c>
      <c r="B14" s="47" t="s">
        <v>52</v>
      </c>
      <c r="C14" s="42" t="str">
        <f t="shared" si="2"/>
        <v>19</v>
      </c>
      <c r="D14" s="50" t="str">
        <f>D37</f>
        <v>4-Dec-2022</v>
      </c>
      <c r="E14" s="50" t="str">
        <f>E46</f>
        <v>23-Dec-2022</v>
      </c>
      <c r="F14" s="54"/>
      <c r="G14" s="54"/>
      <c r="H14" s="54"/>
      <c r="I14" s="42" t="str">
        <f t="shared" si="3"/>
        <v>-19</v>
      </c>
      <c r="J14" s="16"/>
      <c r="K14" s="16"/>
      <c r="L14" s="16"/>
      <c r="M14" s="16"/>
      <c r="N14" s="44" t="str">
        <f t="shared" ref="N14:O14" si="7">SUM(N37:N46)</f>
        <v>0%</v>
      </c>
      <c r="O14" s="44" t="str">
        <f t="shared" si="7"/>
        <v>15%</v>
      </c>
      <c r="P14" s="52" t="str">
        <f t="shared" si="5"/>
        <v>#DIV/0!</v>
      </c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</row>
    <row r="15" ht="14.25" customHeight="1">
      <c r="A15" s="46" t="s">
        <v>53</v>
      </c>
      <c r="B15" s="47" t="s">
        <v>54</v>
      </c>
      <c r="C15" s="42" t="str">
        <f t="shared" si="2"/>
        <v>19</v>
      </c>
      <c r="D15" s="50" t="str">
        <f>D48</f>
        <v>10-Dec-2022</v>
      </c>
      <c r="E15" s="50" t="str">
        <f>E52</f>
        <v>29-Dec-2022</v>
      </c>
      <c r="F15" s="54"/>
      <c r="G15" s="54"/>
      <c r="H15" s="54"/>
      <c r="I15" s="42" t="str">
        <f t="shared" si="3"/>
        <v>-19</v>
      </c>
      <c r="J15" s="16"/>
      <c r="K15" s="16"/>
      <c r="L15" s="16"/>
      <c r="M15" s="16"/>
      <c r="N15" s="44" t="str">
        <f t="shared" ref="N15:O15" si="8">SUM(N48:N52)</f>
        <v>0%</v>
      </c>
      <c r="O15" s="44" t="str">
        <f t="shared" si="8"/>
        <v>15%</v>
      </c>
      <c r="P15" s="52" t="str">
        <f t="shared" si="5"/>
        <v>#DIV/0!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</row>
    <row r="16" ht="14.25" customHeight="1">
      <c r="A16" s="46" t="s">
        <v>55</v>
      </c>
      <c r="B16" s="47" t="s">
        <v>56</v>
      </c>
      <c r="C16" s="42" t="str">
        <f t="shared" si="2"/>
        <v>30</v>
      </c>
      <c r="D16" s="50" t="str">
        <f>D54</f>
        <v>29-Dec-2022</v>
      </c>
      <c r="E16" s="50" t="str">
        <f>E58</f>
        <v>28-Jan-2023</v>
      </c>
      <c r="F16" s="54"/>
      <c r="G16" s="54"/>
      <c r="H16" s="54"/>
      <c r="I16" s="42" t="str">
        <f t="shared" si="3"/>
        <v>-30</v>
      </c>
      <c r="J16" s="16"/>
      <c r="K16" s="16"/>
      <c r="L16" s="16"/>
      <c r="M16" s="16"/>
      <c r="N16" s="44" t="str">
        <f t="shared" ref="N16:O16" si="9">SUM(N54:N58)</f>
        <v>0%</v>
      </c>
      <c r="O16" s="44" t="str">
        <f t="shared" si="9"/>
        <v>10%</v>
      </c>
      <c r="P16" s="52" t="str">
        <f t="shared" si="5"/>
        <v>#DIV/0!</v>
      </c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</row>
    <row r="17" ht="14.25" customHeight="1">
      <c r="A17" s="46" t="s">
        <v>57</v>
      </c>
      <c r="B17" s="47" t="s">
        <v>58</v>
      </c>
      <c r="C17" s="42" t="str">
        <f t="shared" si="2"/>
        <v>95</v>
      </c>
      <c r="D17" s="50" t="str">
        <f>D60</f>
        <v>12-Dec-2022</v>
      </c>
      <c r="E17" s="50" t="str">
        <f>E84</f>
        <v>17-Mar-2023</v>
      </c>
      <c r="F17" s="54"/>
      <c r="G17" s="54"/>
      <c r="H17" s="54"/>
      <c r="I17" s="42" t="str">
        <f t="shared" si="3"/>
        <v>-95</v>
      </c>
      <c r="J17" s="16"/>
      <c r="K17" s="16"/>
      <c r="L17" s="16"/>
      <c r="M17" s="16"/>
      <c r="N17" s="44" t="str">
        <f t="shared" ref="N17:O17" si="10">SUM(N60:N84)</f>
        <v>0%</v>
      </c>
      <c r="O17" s="44" t="str">
        <f t="shared" si="10"/>
        <v>30%</v>
      </c>
      <c r="P17" s="52" t="str">
        <f t="shared" si="5"/>
        <v>#DIV/0!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</row>
    <row r="18" ht="14.25" customHeight="1">
      <c r="A18" s="46" t="s">
        <v>59</v>
      </c>
      <c r="B18" s="47" t="s">
        <v>60</v>
      </c>
      <c r="C18" s="42" t="str">
        <f t="shared" si="2"/>
        <v>65</v>
      </c>
      <c r="D18" s="50" t="str">
        <f>D86</f>
        <v>24-Dec-2022</v>
      </c>
      <c r="E18" s="50" t="str">
        <f>E95</f>
        <v>27-Feb-2023</v>
      </c>
      <c r="F18" s="54"/>
      <c r="G18" s="54"/>
      <c r="H18" s="54"/>
      <c r="I18" s="42" t="str">
        <f t="shared" si="3"/>
        <v>-65</v>
      </c>
      <c r="J18" s="16"/>
      <c r="K18" s="16"/>
      <c r="L18" s="16"/>
      <c r="M18" s="16"/>
      <c r="N18" s="44" t="str">
        <f t="shared" ref="N18:O18" si="11">SUM(N86:N95)</f>
        <v>0%</v>
      </c>
      <c r="O18" s="44" t="str">
        <f t="shared" si="11"/>
        <v>15%</v>
      </c>
      <c r="P18" s="52" t="str">
        <f t="shared" si="5"/>
        <v>#DIV/0!</v>
      </c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</row>
    <row r="19" ht="14.25" customHeight="1">
      <c r="A19" s="46" t="s">
        <v>61</v>
      </c>
      <c r="B19" s="47" t="s">
        <v>62</v>
      </c>
      <c r="C19" s="42" t="str">
        <f t="shared" si="2"/>
        <v>12</v>
      </c>
      <c r="D19" s="50" t="str">
        <f>D97</f>
        <v>27-Feb-2023</v>
      </c>
      <c r="E19" s="50" t="str">
        <f>E98</f>
        <v>11-Mar-2023</v>
      </c>
      <c r="F19" s="54"/>
      <c r="G19" s="54"/>
      <c r="H19" s="54"/>
      <c r="I19" s="42" t="str">
        <f t="shared" si="3"/>
        <v>-12</v>
      </c>
      <c r="J19" s="16"/>
      <c r="K19" s="16"/>
      <c r="L19" s="16"/>
      <c r="M19" s="16"/>
      <c r="N19" s="44" t="str">
        <f t="shared" ref="N19:O19" si="12">SUM(N97:N98)</f>
        <v>0%</v>
      </c>
      <c r="O19" s="44" t="str">
        <f t="shared" si="12"/>
        <v>5%</v>
      </c>
      <c r="P19" s="52" t="str">
        <f t="shared" si="5"/>
        <v>#DIV/0!</v>
      </c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</row>
    <row r="20" ht="14.25" customHeight="1">
      <c r="A20" s="54"/>
      <c r="B20" s="58" t="s">
        <v>63</v>
      </c>
      <c r="C20" s="16"/>
      <c r="D20" s="16"/>
      <c r="E20" s="50"/>
      <c r="F20" s="54"/>
      <c r="G20" s="54"/>
      <c r="H20" s="54"/>
      <c r="I20" s="42" t="str">
        <f t="shared" si="3"/>
        <v>0</v>
      </c>
      <c r="J20" s="16"/>
      <c r="K20" s="16"/>
      <c r="L20" s="16"/>
      <c r="M20" s="16"/>
      <c r="N20" s="16"/>
      <c r="O20" s="42"/>
      <c r="P20" s="52" t="str">
        <f t="shared" si="5"/>
        <v>#DIV/0!</v>
      </c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</row>
    <row r="21" ht="14.25" customHeight="1">
      <c r="A21" s="59" t="s">
        <v>42</v>
      </c>
      <c r="B21" s="60" t="s">
        <v>64</v>
      </c>
      <c r="C21" s="55"/>
      <c r="D21" s="55"/>
      <c r="E21" s="55"/>
      <c r="F21" s="54"/>
      <c r="G21" s="54"/>
      <c r="H21" s="54"/>
      <c r="I21" s="42" t="str">
        <f t="shared" si="3"/>
        <v>0</v>
      </c>
      <c r="J21" s="55"/>
      <c r="K21" s="55"/>
      <c r="L21" s="55"/>
      <c r="M21" s="55"/>
      <c r="N21" s="55"/>
      <c r="O21" s="61"/>
      <c r="P21" s="52" t="str">
        <f t="shared" si="5"/>
        <v>#DIV/0!</v>
      </c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</row>
    <row r="22" ht="14.25" customHeight="1">
      <c r="A22" s="59" t="s">
        <v>44</v>
      </c>
      <c r="B22" s="60" t="s">
        <v>65</v>
      </c>
      <c r="C22" s="16"/>
      <c r="D22" s="16"/>
      <c r="E22" s="16"/>
      <c r="F22" s="54"/>
      <c r="G22" s="54"/>
      <c r="H22" s="54"/>
      <c r="I22" s="42" t="str">
        <f t="shared" si="3"/>
        <v>0</v>
      </c>
      <c r="J22" s="16"/>
      <c r="K22" s="16"/>
      <c r="L22" s="16"/>
      <c r="M22" s="16"/>
      <c r="N22" s="16"/>
      <c r="O22" s="51"/>
      <c r="P22" s="52" t="str">
        <f t="shared" si="5"/>
        <v>#DIV/0!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</row>
    <row r="23" ht="14.25" customHeight="1">
      <c r="A23" s="46">
        <v>1.0</v>
      </c>
      <c r="B23" s="47" t="s">
        <v>66</v>
      </c>
      <c r="C23" s="42">
        <v>1.0</v>
      </c>
      <c r="D23" s="62">
        <v>44896.0</v>
      </c>
      <c r="E23" s="62" t="s">
        <v>67</v>
      </c>
      <c r="F23" s="54"/>
      <c r="G23" s="54"/>
      <c r="H23" s="54"/>
      <c r="I23" s="42" t="str">
        <f t="shared" si="3"/>
        <v>-1</v>
      </c>
      <c r="J23" s="16"/>
      <c r="K23" s="16"/>
      <c r="L23" s="16"/>
      <c r="M23" s="16"/>
      <c r="N23" s="16"/>
      <c r="O23" s="51" t="str">
        <f>0.5/100</f>
        <v>0.5%</v>
      </c>
      <c r="P23" s="52" t="str">
        <f t="shared" si="5"/>
        <v>#DIV/0!</v>
      </c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</row>
    <row r="24" ht="14.25" customHeight="1">
      <c r="A24" s="46">
        <v>2.0</v>
      </c>
      <c r="B24" s="47" t="s">
        <v>68</v>
      </c>
      <c r="C24" s="42">
        <v>1.0</v>
      </c>
      <c r="D24" s="42" t="s">
        <v>69</v>
      </c>
      <c r="E24" s="42" t="s">
        <v>69</v>
      </c>
      <c r="F24" s="54"/>
      <c r="G24" s="54"/>
      <c r="H24" s="54"/>
      <c r="I24" s="42" t="str">
        <f t="shared" si="3"/>
        <v>-1</v>
      </c>
      <c r="J24" s="16"/>
      <c r="K24" s="16"/>
      <c r="L24" s="16"/>
      <c r="M24" s="16"/>
      <c r="N24" s="16"/>
      <c r="O24" s="51" t="str">
        <f>1/100</f>
        <v>1.0%</v>
      </c>
      <c r="P24" s="52" t="str">
        <f t="shared" si="5"/>
        <v>#DIV/0!</v>
      </c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</row>
    <row r="25" ht="14.25" customHeight="1">
      <c r="A25" s="46">
        <v>3.0</v>
      </c>
      <c r="B25" s="47" t="s">
        <v>70</v>
      </c>
      <c r="C25" s="42">
        <v>2.0</v>
      </c>
      <c r="D25" s="42" t="s">
        <v>71</v>
      </c>
      <c r="E25" s="42" t="s">
        <v>72</v>
      </c>
      <c r="F25" s="54"/>
      <c r="G25" s="54"/>
      <c r="H25" s="54"/>
      <c r="I25" s="42" t="str">
        <f t="shared" si="3"/>
        <v>-2</v>
      </c>
      <c r="J25" s="16"/>
      <c r="K25" s="16"/>
      <c r="L25" s="16"/>
      <c r="M25" s="16"/>
      <c r="N25" s="16"/>
      <c r="O25" s="51" t="str">
        <f>0.5/2/100</f>
        <v>0.3%</v>
      </c>
      <c r="P25" s="52" t="str">
        <f t="shared" si="5"/>
        <v>#DIV/0!</v>
      </c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</row>
    <row r="26" ht="14.25" customHeight="1">
      <c r="A26" s="46">
        <v>4.0</v>
      </c>
      <c r="B26" s="47" t="s">
        <v>73</v>
      </c>
      <c r="C26" s="42">
        <v>5.0</v>
      </c>
      <c r="D26" s="42" t="s">
        <v>74</v>
      </c>
      <c r="E26" s="42" t="s">
        <v>75</v>
      </c>
      <c r="F26" s="54"/>
      <c r="G26" s="54"/>
      <c r="H26" s="54"/>
      <c r="I26" s="42" t="str">
        <f t="shared" si="3"/>
        <v>-5</v>
      </c>
      <c r="J26" s="16"/>
      <c r="K26" s="16"/>
      <c r="L26" s="16"/>
      <c r="M26" s="16"/>
      <c r="N26" s="16"/>
      <c r="O26" s="51" t="str">
        <f>0.5/100</f>
        <v>0.5%</v>
      </c>
      <c r="P26" s="52" t="str">
        <f t="shared" si="5"/>
        <v>#DIV/0!</v>
      </c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</row>
    <row r="27" ht="14.25" customHeight="1">
      <c r="A27" s="46">
        <v>5.0</v>
      </c>
      <c r="B27" s="47" t="s">
        <v>76</v>
      </c>
      <c r="C27" s="42">
        <v>7.0</v>
      </c>
      <c r="D27" s="42" t="s">
        <v>77</v>
      </c>
      <c r="E27" s="50">
        <v>44912.0</v>
      </c>
      <c r="F27" s="54"/>
      <c r="G27" s="54"/>
      <c r="H27" s="54"/>
      <c r="I27" s="42" t="str">
        <f t="shared" si="3"/>
        <v>-7</v>
      </c>
      <c r="J27" s="16"/>
      <c r="K27" s="16"/>
      <c r="L27" s="16"/>
      <c r="M27" s="16"/>
      <c r="N27" s="16"/>
      <c r="O27" s="51" t="str">
        <f>0.5/2/100</f>
        <v>0.3%</v>
      </c>
      <c r="P27" s="52" t="str">
        <f t="shared" si="5"/>
        <v>#DIV/0!</v>
      </c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</row>
    <row r="28" ht="14.25" customHeight="1">
      <c r="A28" s="63" t="s">
        <v>47</v>
      </c>
      <c r="B28" s="60" t="s">
        <v>48</v>
      </c>
      <c r="C28" s="16"/>
      <c r="D28" s="42"/>
      <c r="E28" s="42"/>
      <c r="F28" s="54"/>
      <c r="G28" s="54"/>
      <c r="H28" s="54"/>
      <c r="I28" s="42" t="str">
        <f t="shared" si="3"/>
        <v>0</v>
      </c>
      <c r="J28" s="16"/>
      <c r="K28" s="16"/>
      <c r="L28" s="16"/>
      <c r="M28" s="16"/>
      <c r="N28" s="16"/>
      <c r="O28" s="42"/>
      <c r="P28" s="52" t="str">
        <f t="shared" si="5"/>
        <v>#DIV/0!</v>
      </c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</row>
    <row r="29" ht="14.25" customHeight="1">
      <c r="A29" s="64">
        <v>1.0</v>
      </c>
      <c r="B29" s="65" t="s">
        <v>78</v>
      </c>
      <c r="C29" s="42">
        <v>10.0</v>
      </c>
      <c r="D29" s="50">
        <v>44900.0</v>
      </c>
      <c r="E29" s="42" t="s">
        <v>79</v>
      </c>
      <c r="F29" s="54"/>
      <c r="G29" s="54"/>
      <c r="H29" s="54"/>
      <c r="I29" s="42" t="str">
        <f t="shared" si="3"/>
        <v>-10</v>
      </c>
      <c r="J29" s="16"/>
      <c r="K29" s="16"/>
      <c r="L29" s="16"/>
      <c r="M29" s="16"/>
      <c r="N29" s="16"/>
      <c r="O29" s="51">
        <v>0.015</v>
      </c>
      <c r="P29" s="52" t="str">
        <f t="shared" si="5"/>
        <v>#DIV/0!</v>
      </c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</row>
    <row r="30" ht="14.25" customHeight="1">
      <c r="A30" s="66">
        <v>2.0</v>
      </c>
      <c r="B30" s="65" t="s">
        <v>80</v>
      </c>
      <c r="C30" s="42">
        <v>8.0</v>
      </c>
      <c r="D30" s="42" t="s">
        <v>81</v>
      </c>
      <c r="E30" s="42" t="s">
        <v>79</v>
      </c>
      <c r="F30" s="54"/>
      <c r="G30" s="54"/>
      <c r="H30" s="54"/>
      <c r="I30" s="42" t="str">
        <f t="shared" si="3"/>
        <v>-8</v>
      </c>
      <c r="J30" s="16"/>
      <c r="K30" s="16"/>
      <c r="L30" s="16"/>
      <c r="M30" s="16"/>
      <c r="N30" s="16"/>
      <c r="O30" s="51">
        <v>0.007</v>
      </c>
      <c r="P30" s="52" t="str">
        <f t="shared" si="5"/>
        <v>#DIV/0!</v>
      </c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</row>
    <row r="31" ht="14.25" customHeight="1">
      <c r="A31" s="66">
        <v>3.0</v>
      </c>
      <c r="B31" s="65" t="s">
        <v>82</v>
      </c>
      <c r="C31" s="42">
        <v>2.0</v>
      </c>
      <c r="D31" s="42" t="s">
        <v>83</v>
      </c>
      <c r="E31" s="50">
        <v>44909.0</v>
      </c>
      <c r="F31" s="67"/>
      <c r="G31" s="67"/>
      <c r="H31" s="67"/>
      <c r="I31" s="42" t="str">
        <f t="shared" si="3"/>
        <v>-2</v>
      </c>
      <c r="J31" s="67"/>
      <c r="K31" s="67"/>
      <c r="L31" s="67"/>
      <c r="M31" s="67"/>
      <c r="N31" s="67"/>
      <c r="O31" s="51">
        <v>0.003</v>
      </c>
      <c r="P31" s="52" t="str">
        <f t="shared" si="5"/>
        <v>#DIV/0!</v>
      </c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</row>
    <row r="32" ht="28.5" customHeight="1">
      <c r="A32" s="68" t="s">
        <v>49</v>
      </c>
      <c r="B32" s="60" t="s">
        <v>50</v>
      </c>
      <c r="C32" s="67"/>
      <c r="D32" s="67"/>
      <c r="E32" s="67"/>
      <c r="F32" s="67"/>
      <c r="G32" s="67"/>
      <c r="H32" s="67"/>
      <c r="I32" s="42" t="str">
        <f t="shared" si="3"/>
        <v>0</v>
      </c>
      <c r="J32" s="67"/>
      <c r="K32" s="67"/>
      <c r="L32" s="67"/>
      <c r="M32" s="67"/>
      <c r="N32" s="67"/>
      <c r="O32" s="69"/>
      <c r="P32" s="52" t="str">
        <f t="shared" si="5"/>
        <v>#DIV/0!</v>
      </c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</row>
    <row r="33" ht="14.25" customHeight="1">
      <c r="A33" s="46">
        <v>1.0</v>
      </c>
      <c r="B33" s="47" t="s">
        <v>84</v>
      </c>
      <c r="C33" s="42">
        <v>7.0</v>
      </c>
      <c r="D33" s="50">
        <v>44901.0</v>
      </c>
      <c r="E33" s="42" t="s">
        <v>85</v>
      </c>
      <c r="F33" s="67"/>
      <c r="G33" s="67"/>
      <c r="H33" s="67"/>
      <c r="I33" s="42" t="str">
        <f t="shared" si="3"/>
        <v>-7</v>
      </c>
      <c r="J33" s="67"/>
      <c r="K33" s="67"/>
      <c r="L33" s="67"/>
      <c r="M33" s="67"/>
      <c r="N33" s="67"/>
      <c r="O33" s="43" t="str">
        <f t="shared" ref="O33:O34" si="13">5/4/100</f>
        <v>1.25%</v>
      </c>
      <c r="P33" s="52" t="str">
        <f t="shared" si="5"/>
        <v>#DIV/0!</v>
      </c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</row>
    <row r="34" ht="14.25" customHeight="1">
      <c r="A34" s="46">
        <v>2.0</v>
      </c>
      <c r="B34" s="47" t="s">
        <v>86</v>
      </c>
      <c r="C34" s="42">
        <v>7.0</v>
      </c>
      <c r="D34" s="42" t="s">
        <v>74</v>
      </c>
      <c r="E34" s="42" t="s">
        <v>85</v>
      </c>
      <c r="F34" s="67"/>
      <c r="G34" s="67"/>
      <c r="H34" s="67"/>
      <c r="I34" s="42" t="str">
        <f t="shared" si="3"/>
        <v>-7</v>
      </c>
      <c r="J34" s="67"/>
      <c r="K34" s="67"/>
      <c r="L34" s="67"/>
      <c r="M34" s="67"/>
      <c r="N34" s="67"/>
      <c r="O34" s="43" t="str">
        <f t="shared" si="13"/>
        <v>1.25%</v>
      </c>
      <c r="P34" s="52" t="str">
        <f t="shared" si="5"/>
        <v>#DIV/0!</v>
      </c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</row>
    <row r="35" ht="14.25" customHeight="1">
      <c r="A35" s="46">
        <v>3.0</v>
      </c>
      <c r="B35" s="47" t="s">
        <v>87</v>
      </c>
      <c r="C35" s="42">
        <v>10.0</v>
      </c>
      <c r="D35" s="42" t="s">
        <v>74</v>
      </c>
      <c r="E35" s="50">
        <v>44910.0</v>
      </c>
      <c r="F35" s="67"/>
      <c r="G35" s="67"/>
      <c r="H35" s="67"/>
      <c r="I35" s="42" t="str">
        <f t="shared" si="3"/>
        <v>-10</v>
      </c>
      <c r="J35" s="67"/>
      <c r="K35" s="67"/>
      <c r="L35" s="67"/>
      <c r="M35" s="67"/>
      <c r="N35" s="67"/>
      <c r="O35" s="51" t="str">
        <f>5/2/100</f>
        <v>2.5%</v>
      </c>
      <c r="P35" s="52" t="str">
        <f t="shared" si="5"/>
        <v>#DIV/0!</v>
      </c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</row>
    <row r="36" ht="14.25" customHeight="1">
      <c r="A36" s="68" t="s">
        <v>51</v>
      </c>
      <c r="B36" s="70" t="s">
        <v>52</v>
      </c>
      <c r="C36" s="67"/>
      <c r="D36" s="67"/>
      <c r="E36" s="67"/>
      <c r="F36" s="67"/>
      <c r="G36" s="67"/>
      <c r="H36" s="67"/>
      <c r="I36" s="42" t="str">
        <f t="shared" si="3"/>
        <v>0</v>
      </c>
      <c r="J36" s="67"/>
      <c r="K36" s="67"/>
      <c r="L36" s="67"/>
      <c r="M36" s="67"/>
      <c r="N36" s="67"/>
      <c r="O36" s="69"/>
      <c r="P36" s="52" t="str">
        <f t="shared" si="5"/>
        <v>#DIV/0!</v>
      </c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</row>
    <row r="37" ht="24.0" customHeight="1">
      <c r="A37" s="46">
        <v>1.0</v>
      </c>
      <c r="B37" s="47" t="s">
        <v>88</v>
      </c>
      <c r="C37" s="42">
        <v>20.0</v>
      </c>
      <c r="D37" s="50">
        <v>44899.0</v>
      </c>
      <c r="E37" s="42" t="s">
        <v>89</v>
      </c>
      <c r="F37" s="67"/>
      <c r="G37" s="67"/>
      <c r="H37" s="67"/>
      <c r="I37" s="42" t="str">
        <f t="shared" si="3"/>
        <v>-20</v>
      </c>
      <c r="J37" s="67"/>
      <c r="K37" s="67"/>
      <c r="L37" s="67"/>
      <c r="M37" s="67"/>
      <c r="N37" s="67"/>
      <c r="O37" s="51" t="str">
        <f t="shared" ref="O37:O46" si="14">15/10/100</f>
        <v>1.5%</v>
      </c>
      <c r="P37" s="52" t="str">
        <f t="shared" si="5"/>
        <v>#DIV/0!</v>
      </c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</row>
    <row r="38" ht="24.0" customHeight="1">
      <c r="A38" s="46">
        <v>2.0</v>
      </c>
      <c r="B38" s="47" t="s">
        <v>90</v>
      </c>
      <c r="C38" s="42">
        <v>20.0</v>
      </c>
      <c r="D38" s="42" t="s">
        <v>72</v>
      </c>
      <c r="E38" s="42" t="s">
        <v>89</v>
      </c>
      <c r="F38" s="67"/>
      <c r="G38" s="67"/>
      <c r="H38" s="67"/>
      <c r="I38" s="42" t="str">
        <f t="shared" si="3"/>
        <v>-20</v>
      </c>
      <c r="J38" s="67"/>
      <c r="K38" s="67"/>
      <c r="L38" s="67"/>
      <c r="M38" s="67"/>
      <c r="N38" s="67"/>
      <c r="O38" s="51" t="str">
        <f t="shared" si="14"/>
        <v>1.5%</v>
      </c>
      <c r="P38" s="52" t="str">
        <f t="shared" si="5"/>
        <v>#DIV/0!</v>
      </c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</row>
    <row r="39" ht="25.5" customHeight="1">
      <c r="A39" s="46">
        <v>3.0</v>
      </c>
      <c r="B39" s="47" t="s">
        <v>91</v>
      </c>
      <c r="C39" s="42">
        <v>20.0</v>
      </c>
      <c r="D39" s="42" t="s">
        <v>72</v>
      </c>
      <c r="E39" s="42" t="s">
        <v>89</v>
      </c>
      <c r="F39" s="67"/>
      <c r="G39" s="67"/>
      <c r="H39" s="67"/>
      <c r="I39" s="42" t="str">
        <f t="shared" si="3"/>
        <v>-20</v>
      </c>
      <c r="J39" s="67"/>
      <c r="K39" s="67"/>
      <c r="L39" s="67"/>
      <c r="M39" s="67"/>
      <c r="N39" s="67"/>
      <c r="O39" s="51" t="str">
        <f t="shared" si="14"/>
        <v>1.5%</v>
      </c>
      <c r="P39" s="52" t="str">
        <f t="shared" si="5"/>
        <v>#DIV/0!</v>
      </c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</row>
    <row r="40" ht="27.0" customHeight="1">
      <c r="A40" s="46">
        <v>4.0</v>
      </c>
      <c r="B40" s="47" t="s">
        <v>92</v>
      </c>
      <c r="C40" s="42">
        <v>20.0</v>
      </c>
      <c r="D40" s="42" t="s">
        <v>72</v>
      </c>
      <c r="E40" s="42" t="s">
        <v>89</v>
      </c>
      <c r="F40" s="67"/>
      <c r="G40" s="67"/>
      <c r="H40" s="67"/>
      <c r="I40" s="42" t="str">
        <f t="shared" si="3"/>
        <v>-20</v>
      </c>
      <c r="J40" s="67"/>
      <c r="K40" s="67"/>
      <c r="L40" s="67"/>
      <c r="M40" s="67"/>
      <c r="N40" s="67"/>
      <c r="O40" s="51" t="str">
        <f t="shared" si="14"/>
        <v>1.5%</v>
      </c>
      <c r="P40" s="52" t="str">
        <f t="shared" si="5"/>
        <v>#DIV/0!</v>
      </c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</row>
    <row r="41" ht="23.25" customHeight="1">
      <c r="A41" s="46">
        <v>5.0</v>
      </c>
      <c r="B41" s="47" t="s">
        <v>93</v>
      </c>
      <c r="C41" s="42">
        <v>20.0</v>
      </c>
      <c r="D41" s="42" t="s">
        <v>72</v>
      </c>
      <c r="E41" s="42" t="s">
        <v>89</v>
      </c>
      <c r="F41" s="67"/>
      <c r="G41" s="67"/>
      <c r="H41" s="67"/>
      <c r="I41" s="42" t="str">
        <f t="shared" si="3"/>
        <v>-20</v>
      </c>
      <c r="J41" s="67"/>
      <c r="K41" s="67"/>
      <c r="L41" s="67"/>
      <c r="M41" s="67"/>
      <c r="N41" s="67"/>
      <c r="O41" s="51" t="str">
        <f t="shared" si="14"/>
        <v>1.5%</v>
      </c>
      <c r="P41" s="52" t="str">
        <f t="shared" si="5"/>
        <v>#DIV/0!</v>
      </c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</row>
    <row r="42" ht="14.25" customHeight="1">
      <c r="A42" s="46">
        <v>6.0</v>
      </c>
      <c r="B42" s="47" t="s">
        <v>94</v>
      </c>
      <c r="C42" s="42">
        <v>20.0</v>
      </c>
      <c r="D42" s="42" t="s">
        <v>72</v>
      </c>
      <c r="E42" s="42" t="s">
        <v>89</v>
      </c>
      <c r="F42" s="67"/>
      <c r="G42" s="67"/>
      <c r="H42" s="67"/>
      <c r="I42" s="42" t="str">
        <f t="shared" si="3"/>
        <v>-20</v>
      </c>
      <c r="J42" s="67"/>
      <c r="K42" s="67"/>
      <c r="L42" s="67"/>
      <c r="M42" s="67"/>
      <c r="N42" s="67"/>
      <c r="O42" s="51" t="str">
        <f t="shared" si="14"/>
        <v>1.5%</v>
      </c>
      <c r="P42" s="52" t="str">
        <f t="shared" si="5"/>
        <v>#DIV/0!</v>
      </c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</row>
    <row r="43" ht="14.25" customHeight="1">
      <c r="A43" s="46">
        <v>7.0</v>
      </c>
      <c r="B43" s="47" t="s">
        <v>95</v>
      </c>
      <c r="C43" s="42">
        <v>20.0</v>
      </c>
      <c r="D43" s="42" t="s">
        <v>72</v>
      </c>
      <c r="E43" s="42" t="s">
        <v>89</v>
      </c>
      <c r="F43" s="67"/>
      <c r="G43" s="67"/>
      <c r="H43" s="67"/>
      <c r="I43" s="42" t="str">
        <f t="shared" si="3"/>
        <v>-20</v>
      </c>
      <c r="J43" s="67"/>
      <c r="K43" s="67"/>
      <c r="L43" s="67"/>
      <c r="M43" s="67"/>
      <c r="N43" s="67"/>
      <c r="O43" s="51" t="str">
        <f t="shared" si="14"/>
        <v>1.5%</v>
      </c>
      <c r="P43" s="52" t="str">
        <f t="shared" si="5"/>
        <v>#DIV/0!</v>
      </c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</row>
    <row r="44" ht="14.25" customHeight="1">
      <c r="A44" s="46">
        <v>8.0</v>
      </c>
      <c r="B44" s="47" t="s">
        <v>96</v>
      </c>
      <c r="C44" s="42">
        <v>20.0</v>
      </c>
      <c r="D44" s="42" t="s">
        <v>72</v>
      </c>
      <c r="E44" s="42" t="s">
        <v>89</v>
      </c>
      <c r="F44" s="67"/>
      <c r="G44" s="67"/>
      <c r="H44" s="67"/>
      <c r="I44" s="42" t="str">
        <f t="shared" si="3"/>
        <v>-20</v>
      </c>
      <c r="J44" s="67"/>
      <c r="K44" s="67"/>
      <c r="L44" s="67"/>
      <c r="M44" s="67"/>
      <c r="N44" s="67"/>
      <c r="O44" s="51" t="str">
        <f t="shared" si="14"/>
        <v>1.5%</v>
      </c>
      <c r="P44" s="52" t="str">
        <f t="shared" si="5"/>
        <v>#DIV/0!</v>
      </c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</row>
    <row r="45" ht="14.25" customHeight="1">
      <c r="A45" s="46">
        <v>9.0</v>
      </c>
      <c r="B45" s="47" t="s">
        <v>97</v>
      </c>
      <c r="C45" s="42">
        <v>20.0</v>
      </c>
      <c r="D45" s="42" t="s">
        <v>72</v>
      </c>
      <c r="E45" s="42" t="s">
        <v>89</v>
      </c>
      <c r="F45" s="67"/>
      <c r="G45" s="67"/>
      <c r="H45" s="67"/>
      <c r="I45" s="42" t="str">
        <f t="shared" si="3"/>
        <v>-20</v>
      </c>
      <c r="J45" s="67"/>
      <c r="K45" s="67"/>
      <c r="L45" s="67"/>
      <c r="M45" s="67"/>
      <c r="N45" s="67"/>
      <c r="O45" s="51" t="str">
        <f t="shared" si="14"/>
        <v>1.5%</v>
      </c>
      <c r="P45" s="52" t="str">
        <f t="shared" si="5"/>
        <v>#DIV/0!</v>
      </c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</row>
    <row r="46" ht="14.25" customHeight="1">
      <c r="A46" s="46">
        <v>10.0</v>
      </c>
      <c r="B46" s="47" t="s">
        <v>98</v>
      </c>
      <c r="C46" s="42">
        <v>20.0</v>
      </c>
      <c r="D46" s="42" t="s">
        <v>72</v>
      </c>
      <c r="E46" s="50">
        <v>44918.0</v>
      </c>
      <c r="F46" s="67"/>
      <c r="G46" s="67"/>
      <c r="H46" s="67"/>
      <c r="I46" s="42" t="str">
        <f t="shared" si="3"/>
        <v>-20</v>
      </c>
      <c r="J46" s="67"/>
      <c r="K46" s="67"/>
      <c r="L46" s="67"/>
      <c r="M46" s="67"/>
      <c r="N46" s="67"/>
      <c r="O46" s="51" t="str">
        <f t="shared" si="14"/>
        <v>1.5%</v>
      </c>
      <c r="P46" s="52" t="str">
        <f t="shared" si="5"/>
        <v>#DIV/0!</v>
      </c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</row>
    <row r="47" ht="14.25" customHeight="1">
      <c r="A47" s="68" t="s">
        <v>53</v>
      </c>
      <c r="B47" s="70" t="s">
        <v>54</v>
      </c>
      <c r="C47" s="67"/>
      <c r="D47" s="67"/>
      <c r="E47" s="67"/>
      <c r="F47" s="67"/>
      <c r="G47" s="67"/>
      <c r="H47" s="67"/>
      <c r="I47" s="42" t="str">
        <f t="shared" si="3"/>
        <v>0</v>
      </c>
      <c r="J47" s="67"/>
      <c r="K47" s="67"/>
      <c r="L47" s="67"/>
      <c r="M47" s="67"/>
      <c r="N47" s="67"/>
      <c r="O47" s="69"/>
      <c r="P47" s="52" t="str">
        <f t="shared" si="5"/>
        <v>#DIV/0!</v>
      </c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</row>
    <row r="48" ht="26.25" customHeight="1">
      <c r="A48" s="46">
        <v>1.0</v>
      </c>
      <c r="B48" s="71" t="s">
        <v>99</v>
      </c>
      <c r="C48" s="42">
        <v>20.0</v>
      </c>
      <c r="D48" s="50">
        <v>44905.0</v>
      </c>
      <c r="E48" s="42" t="s">
        <v>100</v>
      </c>
      <c r="F48" s="67"/>
      <c r="G48" s="67"/>
      <c r="H48" s="67"/>
      <c r="I48" s="42" t="str">
        <f t="shared" si="3"/>
        <v>-20</v>
      </c>
      <c r="J48" s="67"/>
      <c r="K48" s="67"/>
      <c r="L48" s="67"/>
      <c r="M48" s="67"/>
      <c r="N48" s="67"/>
      <c r="O48" s="51" t="str">
        <f t="shared" ref="O48:O52" si="15">15/5/100</f>
        <v>3.0%</v>
      </c>
      <c r="P48" s="52" t="str">
        <f t="shared" si="5"/>
        <v>#DIV/0!</v>
      </c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</row>
    <row r="49" ht="26.25" customHeight="1">
      <c r="A49" s="46">
        <v>2.0</v>
      </c>
      <c r="B49" s="47" t="s">
        <v>101</v>
      </c>
      <c r="C49" s="42">
        <v>20.0</v>
      </c>
      <c r="D49" s="42" t="s">
        <v>75</v>
      </c>
      <c r="E49" s="42" t="s">
        <v>100</v>
      </c>
      <c r="F49" s="67"/>
      <c r="G49" s="67"/>
      <c r="H49" s="67"/>
      <c r="I49" s="42" t="str">
        <f t="shared" si="3"/>
        <v>-20</v>
      </c>
      <c r="J49" s="67"/>
      <c r="K49" s="67"/>
      <c r="L49" s="67"/>
      <c r="M49" s="67"/>
      <c r="N49" s="67"/>
      <c r="O49" s="51" t="str">
        <f t="shared" si="15"/>
        <v>3.0%</v>
      </c>
      <c r="P49" s="52" t="str">
        <f t="shared" si="5"/>
        <v>#DIV/0!</v>
      </c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</row>
    <row r="50" ht="26.25" customHeight="1">
      <c r="A50" s="46">
        <v>3.0</v>
      </c>
      <c r="B50" s="47" t="s">
        <v>102</v>
      </c>
      <c r="C50" s="42">
        <v>20.0</v>
      </c>
      <c r="D50" s="42" t="s">
        <v>75</v>
      </c>
      <c r="E50" s="42" t="s">
        <v>100</v>
      </c>
      <c r="F50" s="67"/>
      <c r="G50" s="67"/>
      <c r="H50" s="67"/>
      <c r="I50" s="42" t="str">
        <f t="shared" si="3"/>
        <v>-20</v>
      </c>
      <c r="J50" s="67"/>
      <c r="K50" s="67"/>
      <c r="L50" s="67"/>
      <c r="M50" s="67"/>
      <c r="N50" s="67"/>
      <c r="O50" s="51" t="str">
        <f t="shared" si="15"/>
        <v>3.0%</v>
      </c>
      <c r="P50" s="52" t="str">
        <f t="shared" si="5"/>
        <v>#DIV/0!</v>
      </c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</row>
    <row r="51" ht="26.25" customHeight="1">
      <c r="A51" s="46">
        <v>4.0</v>
      </c>
      <c r="B51" s="47" t="s">
        <v>103</v>
      </c>
      <c r="C51" s="42">
        <v>20.0</v>
      </c>
      <c r="D51" s="42" t="s">
        <v>75</v>
      </c>
      <c r="E51" s="42" t="s">
        <v>100</v>
      </c>
      <c r="F51" s="67"/>
      <c r="G51" s="67"/>
      <c r="H51" s="67"/>
      <c r="I51" s="42" t="str">
        <f t="shared" si="3"/>
        <v>-20</v>
      </c>
      <c r="J51" s="67"/>
      <c r="K51" s="67"/>
      <c r="L51" s="67"/>
      <c r="M51" s="67"/>
      <c r="N51" s="67"/>
      <c r="O51" s="51" t="str">
        <f t="shared" si="15"/>
        <v>3.0%</v>
      </c>
      <c r="P51" s="52" t="str">
        <f t="shared" si="5"/>
        <v>#DIV/0!</v>
      </c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</row>
    <row r="52" ht="26.25" customHeight="1">
      <c r="A52" s="46">
        <v>5.0</v>
      </c>
      <c r="B52" s="47" t="s">
        <v>104</v>
      </c>
      <c r="C52" s="42">
        <v>20.0</v>
      </c>
      <c r="D52" s="42" t="s">
        <v>75</v>
      </c>
      <c r="E52" s="50">
        <v>44924.0</v>
      </c>
      <c r="F52" s="67"/>
      <c r="G52" s="67"/>
      <c r="H52" s="67"/>
      <c r="I52" s="42" t="str">
        <f t="shared" si="3"/>
        <v>-20</v>
      </c>
      <c r="J52" s="67"/>
      <c r="K52" s="67"/>
      <c r="L52" s="67"/>
      <c r="M52" s="67"/>
      <c r="N52" s="67"/>
      <c r="O52" s="51" t="str">
        <f t="shared" si="15"/>
        <v>3.0%</v>
      </c>
      <c r="P52" s="52" t="str">
        <f t="shared" si="5"/>
        <v>#DIV/0!</v>
      </c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</row>
    <row r="53" ht="14.25" customHeight="1">
      <c r="A53" s="68" t="s">
        <v>55</v>
      </c>
      <c r="B53" s="70" t="s">
        <v>56</v>
      </c>
      <c r="C53" s="16"/>
      <c r="D53" s="16"/>
      <c r="E53" s="16"/>
      <c r="F53" s="54"/>
      <c r="G53" s="54"/>
      <c r="H53" s="54"/>
      <c r="I53" s="42" t="str">
        <f t="shared" si="3"/>
        <v>0</v>
      </c>
      <c r="J53" s="16"/>
      <c r="K53" s="16"/>
      <c r="L53" s="16"/>
      <c r="M53" s="16"/>
      <c r="N53" s="16"/>
      <c r="O53" s="42"/>
      <c r="P53" s="52" t="str">
        <f t="shared" si="5"/>
        <v>#DIV/0!</v>
      </c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</row>
    <row r="54" ht="26.25" customHeight="1">
      <c r="A54" s="46">
        <v>1.0</v>
      </c>
      <c r="B54" s="47" t="s">
        <v>105</v>
      </c>
      <c r="C54" s="42">
        <v>90.0</v>
      </c>
      <c r="D54" s="50">
        <v>44924.0</v>
      </c>
      <c r="E54" s="42" t="s">
        <v>106</v>
      </c>
      <c r="F54" s="67"/>
      <c r="G54" s="67"/>
      <c r="H54" s="67"/>
      <c r="I54" s="42" t="str">
        <f t="shared" si="3"/>
        <v>-90</v>
      </c>
      <c r="J54" s="67"/>
      <c r="K54" s="67"/>
      <c r="L54" s="67"/>
      <c r="M54" s="67"/>
      <c r="N54" s="67"/>
      <c r="O54" s="51" t="str">
        <f t="shared" ref="O54:O55" si="16">10/3/100</f>
        <v>3.3%</v>
      </c>
      <c r="P54" s="52" t="str">
        <f t="shared" si="5"/>
        <v>#DIV/0!</v>
      </c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</row>
    <row r="55" ht="26.25" customHeight="1">
      <c r="A55" s="46">
        <v>2.0</v>
      </c>
      <c r="B55" s="47" t="s">
        <v>107</v>
      </c>
      <c r="C55" s="42">
        <v>90.0</v>
      </c>
      <c r="D55" s="42" t="s">
        <v>100</v>
      </c>
      <c r="E55" s="42" t="s">
        <v>106</v>
      </c>
      <c r="F55" s="67"/>
      <c r="G55" s="67"/>
      <c r="H55" s="67"/>
      <c r="I55" s="42" t="str">
        <f t="shared" si="3"/>
        <v>-90</v>
      </c>
      <c r="J55" s="67"/>
      <c r="K55" s="67"/>
      <c r="L55" s="67"/>
      <c r="M55" s="67"/>
      <c r="N55" s="67"/>
      <c r="O55" s="51" t="str">
        <f t="shared" si="16"/>
        <v>3.3%</v>
      </c>
      <c r="P55" s="52" t="str">
        <f t="shared" si="5"/>
        <v>#DIV/0!</v>
      </c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</row>
    <row r="56" ht="26.25" customHeight="1">
      <c r="A56" s="46">
        <v>3.0</v>
      </c>
      <c r="B56" s="47" t="s">
        <v>108</v>
      </c>
      <c r="C56" s="42">
        <v>30.0</v>
      </c>
      <c r="D56" s="42" t="s">
        <v>100</v>
      </c>
      <c r="E56" s="42" t="s">
        <v>109</v>
      </c>
      <c r="F56" s="67"/>
      <c r="G56" s="67"/>
      <c r="H56" s="67"/>
      <c r="I56" s="42" t="str">
        <f t="shared" si="3"/>
        <v>-30</v>
      </c>
      <c r="J56" s="67"/>
      <c r="K56" s="67"/>
      <c r="L56" s="67"/>
      <c r="M56" s="67"/>
      <c r="N56" s="67"/>
      <c r="O56" s="51" t="str">
        <f t="shared" ref="O56:O58" si="17">3.3/3/100</f>
        <v>1.1%</v>
      </c>
      <c r="P56" s="52" t="str">
        <f t="shared" si="5"/>
        <v>#DIV/0!</v>
      </c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</row>
    <row r="57" ht="26.25" customHeight="1">
      <c r="A57" s="46">
        <v>4.0</v>
      </c>
      <c r="B57" s="47" t="s">
        <v>110</v>
      </c>
      <c r="C57" s="42">
        <v>45.0</v>
      </c>
      <c r="D57" s="42" t="s">
        <v>100</v>
      </c>
      <c r="E57" s="42" t="s">
        <v>111</v>
      </c>
      <c r="F57" s="67"/>
      <c r="G57" s="67"/>
      <c r="H57" s="67"/>
      <c r="I57" s="42" t="str">
        <f t="shared" si="3"/>
        <v>-45</v>
      </c>
      <c r="J57" s="67"/>
      <c r="K57" s="67"/>
      <c r="L57" s="67"/>
      <c r="M57" s="67"/>
      <c r="N57" s="67"/>
      <c r="O57" s="51" t="str">
        <f t="shared" si="17"/>
        <v>1.1%</v>
      </c>
      <c r="P57" s="52" t="str">
        <f t="shared" si="5"/>
        <v>#DIV/0!</v>
      </c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</row>
    <row r="58" ht="26.25" customHeight="1">
      <c r="A58" s="46">
        <v>5.0</v>
      </c>
      <c r="B58" s="47" t="s">
        <v>112</v>
      </c>
      <c r="C58" s="42">
        <v>30.0</v>
      </c>
      <c r="D58" s="42" t="s">
        <v>100</v>
      </c>
      <c r="E58" s="50">
        <v>44954.0</v>
      </c>
      <c r="F58" s="67"/>
      <c r="G58" s="67"/>
      <c r="H58" s="67"/>
      <c r="I58" s="42" t="str">
        <f t="shared" si="3"/>
        <v>-30</v>
      </c>
      <c r="J58" s="67"/>
      <c r="K58" s="67"/>
      <c r="L58" s="67"/>
      <c r="M58" s="67"/>
      <c r="N58" s="67"/>
      <c r="O58" s="51" t="str">
        <f t="shared" si="17"/>
        <v>1.1%</v>
      </c>
      <c r="P58" s="52" t="str">
        <f t="shared" si="5"/>
        <v>#DIV/0!</v>
      </c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</row>
    <row r="59" ht="14.25" customHeight="1">
      <c r="A59" s="68" t="s">
        <v>57</v>
      </c>
      <c r="B59" s="70" t="s">
        <v>58</v>
      </c>
      <c r="C59" s="16"/>
      <c r="D59" s="16"/>
      <c r="E59" s="16"/>
      <c r="F59" s="54"/>
      <c r="G59" s="54"/>
      <c r="H59" s="54"/>
      <c r="I59" s="42" t="str">
        <f t="shared" si="3"/>
        <v>0</v>
      </c>
      <c r="J59" s="16"/>
      <c r="K59" s="16"/>
      <c r="L59" s="54"/>
      <c r="M59" s="16"/>
      <c r="N59" s="16"/>
      <c r="O59" s="42"/>
      <c r="P59" s="52" t="str">
        <f>O59*(#REF!/K59)</f>
        <v>#REF!</v>
      </c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</row>
    <row r="60" ht="14.25" customHeight="1">
      <c r="A60" s="46">
        <v>1.0</v>
      </c>
      <c r="B60" s="47" t="s">
        <v>113</v>
      </c>
      <c r="C60" s="42">
        <v>6.0</v>
      </c>
      <c r="D60" s="62">
        <v>44907.0</v>
      </c>
      <c r="E60" s="62" t="str">
        <f t="shared" ref="E60:E84" si="18">D60+C60</f>
        <v>18-Dec-2022</v>
      </c>
      <c r="F60" s="69"/>
      <c r="G60" s="69"/>
      <c r="H60" s="69"/>
      <c r="I60" s="42" t="str">
        <f t="shared" si="3"/>
        <v>-6</v>
      </c>
      <c r="J60" s="69"/>
      <c r="K60" s="69"/>
      <c r="L60" s="69"/>
      <c r="M60" s="69"/>
      <c r="N60" s="69"/>
      <c r="O60" s="51" t="str">
        <f>2.4/100</f>
        <v>2.4%</v>
      </c>
      <c r="P60" s="52" t="str">
        <f t="shared" ref="P60:P84" si="19">#REF!*(L60/K60)</f>
        <v>#REF!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</row>
    <row r="61" ht="14.25" customHeight="1">
      <c r="A61" s="46">
        <v>2.0</v>
      </c>
      <c r="B61" s="47" t="s">
        <v>114</v>
      </c>
      <c r="C61" s="42">
        <v>6.0</v>
      </c>
      <c r="D61" s="62" t="str">
        <f t="shared" ref="D61:D66" si="20">E60</f>
        <v>18-Dec-2022</v>
      </c>
      <c r="E61" s="62" t="str">
        <f t="shared" si="18"/>
        <v>24-Dec-2022</v>
      </c>
      <c r="F61" s="69"/>
      <c r="G61" s="69"/>
      <c r="H61" s="69"/>
      <c r="I61" s="42" t="str">
        <f t="shared" si="3"/>
        <v>-6</v>
      </c>
      <c r="J61" s="69"/>
      <c r="K61" s="69"/>
      <c r="L61" s="69"/>
      <c r="M61" s="69"/>
      <c r="N61" s="69"/>
      <c r="O61" s="51" t="str">
        <f>0.9/100</f>
        <v>0.9%</v>
      </c>
      <c r="P61" s="52" t="str">
        <f t="shared" si="19"/>
        <v>#REF!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</row>
    <row r="62" ht="14.25" customHeight="1">
      <c r="A62" s="46">
        <v>3.0</v>
      </c>
      <c r="B62" s="47" t="s">
        <v>115</v>
      </c>
      <c r="C62" s="42">
        <v>3.0</v>
      </c>
      <c r="D62" s="62" t="str">
        <f t="shared" si="20"/>
        <v>24-Dec-2022</v>
      </c>
      <c r="E62" s="62" t="str">
        <f t="shared" si="18"/>
        <v>27-Dec-2022</v>
      </c>
      <c r="F62" s="69"/>
      <c r="G62" s="69"/>
      <c r="H62" s="69"/>
      <c r="I62" s="42" t="str">
        <f t="shared" si="3"/>
        <v>-3</v>
      </c>
      <c r="J62" s="69"/>
      <c r="K62" s="69"/>
      <c r="L62" s="69"/>
      <c r="M62" s="69"/>
      <c r="N62" s="69"/>
      <c r="O62" s="51" t="str">
        <f>1.07/100</f>
        <v>1.1%</v>
      </c>
      <c r="P62" s="52" t="str">
        <f t="shared" si="19"/>
        <v>#REF!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</row>
    <row r="63" ht="14.25" customHeight="1">
      <c r="A63" s="46">
        <v>4.0</v>
      </c>
      <c r="B63" s="47" t="s">
        <v>116</v>
      </c>
      <c r="C63" s="42">
        <v>9.0</v>
      </c>
      <c r="D63" s="62" t="str">
        <f t="shared" si="20"/>
        <v>27-Dec-2022</v>
      </c>
      <c r="E63" s="62" t="str">
        <f t="shared" si="18"/>
        <v>5-Jan-2023</v>
      </c>
      <c r="F63" s="69"/>
      <c r="G63" s="69"/>
      <c r="H63" s="69"/>
      <c r="I63" s="42" t="str">
        <f t="shared" si="3"/>
        <v>-9</v>
      </c>
      <c r="J63" s="69"/>
      <c r="K63" s="69"/>
      <c r="L63" s="69"/>
      <c r="M63" s="69"/>
      <c r="N63" s="69"/>
      <c r="O63" s="51" t="str">
        <f t="shared" ref="O63:O68" si="21">1.5/100</f>
        <v>1.5%</v>
      </c>
      <c r="P63" s="52" t="str">
        <f t="shared" si="19"/>
        <v>#REF!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</row>
    <row r="64" ht="14.25" customHeight="1">
      <c r="A64" s="46">
        <v>5.0</v>
      </c>
      <c r="B64" s="47" t="s">
        <v>117</v>
      </c>
      <c r="C64" s="42">
        <v>12.0</v>
      </c>
      <c r="D64" s="62" t="str">
        <f t="shared" si="20"/>
        <v>5-Jan-2023</v>
      </c>
      <c r="E64" s="62" t="str">
        <f t="shared" si="18"/>
        <v>17-Jan-2023</v>
      </c>
      <c r="F64" s="69"/>
      <c r="G64" s="69"/>
      <c r="H64" s="69"/>
      <c r="I64" s="42" t="str">
        <f t="shared" si="3"/>
        <v>-12</v>
      </c>
      <c r="J64" s="69"/>
      <c r="K64" s="69"/>
      <c r="L64" s="69"/>
      <c r="M64" s="69"/>
      <c r="N64" s="69"/>
      <c r="O64" s="51" t="str">
        <f t="shared" si="21"/>
        <v>1.5%</v>
      </c>
      <c r="P64" s="52" t="str">
        <f t="shared" si="19"/>
        <v>#REF!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</row>
    <row r="65" ht="14.25" customHeight="1">
      <c r="A65" s="46">
        <v>6.0</v>
      </c>
      <c r="B65" s="47" t="s">
        <v>118</v>
      </c>
      <c r="C65" s="42">
        <v>7.0</v>
      </c>
      <c r="D65" s="62" t="str">
        <f t="shared" si="20"/>
        <v>17-Jan-2023</v>
      </c>
      <c r="E65" s="62" t="str">
        <f t="shared" si="18"/>
        <v>24-Jan-2023</v>
      </c>
      <c r="F65" s="69"/>
      <c r="G65" s="69"/>
      <c r="H65" s="69"/>
      <c r="I65" s="42" t="str">
        <f t="shared" si="3"/>
        <v>-7</v>
      </c>
      <c r="J65" s="69"/>
      <c r="K65" s="69"/>
      <c r="L65" s="69"/>
      <c r="M65" s="69"/>
      <c r="N65" s="69"/>
      <c r="O65" s="51" t="str">
        <f t="shared" si="21"/>
        <v>1.5%</v>
      </c>
      <c r="P65" s="52" t="str">
        <f t="shared" si="19"/>
        <v>#REF!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</row>
    <row r="66" ht="14.25" customHeight="1">
      <c r="A66" s="46">
        <v>7.0</v>
      </c>
      <c r="B66" s="47" t="s">
        <v>119</v>
      </c>
      <c r="C66" s="42">
        <v>9.0</v>
      </c>
      <c r="D66" s="62" t="str">
        <f t="shared" si="20"/>
        <v>24-Jan-2023</v>
      </c>
      <c r="E66" s="62" t="str">
        <f t="shared" si="18"/>
        <v>2-Feb-2023</v>
      </c>
      <c r="F66" s="69"/>
      <c r="G66" s="69"/>
      <c r="H66" s="69"/>
      <c r="I66" s="42" t="str">
        <f t="shared" si="3"/>
        <v>-9</v>
      </c>
      <c r="J66" s="69"/>
      <c r="K66" s="69"/>
      <c r="L66" s="69"/>
      <c r="M66" s="69"/>
      <c r="N66" s="69"/>
      <c r="O66" s="51" t="str">
        <f t="shared" si="21"/>
        <v>1.5%</v>
      </c>
      <c r="P66" s="52" t="str">
        <f t="shared" si="19"/>
        <v>#REF!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</row>
    <row r="67" ht="14.25" customHeight="1">
      <c r="A67" s="46">
        <v>8.0</v>
      </c>
      <c r="B67" s="47" t="s">
        <v>120</v>
      </c>
      <c r="C67" s="42">
        <v>8.0</v>
      </c>
      <c r="D67" s="62">
        <v>44931.0</v>
      </c>
      <c r="E67" s="62" t="str">
        <f t="shared" si="18"/>
        <v>13-Jan-2023</v>
      </c>
      <c r="F67" s="69"/>
      <c r="G67" s="69"/>
      <c r="H67" s="69"/>
      <c r="I67" s="42" t="str">
        <f t="shared" si="3"/>
        <v>-8</v>
      </c>
      <c r="J67" s="69"/>
      <c r="K67" s="69"/>
      <c r="L67" s="69"/>
      <c r="M67" s="69"/>
      <c r="N67" s="69"/>
      <c r="O67" s="51" t="str">
        <f t="shared" si="21"/>
        <v>1.5%</v>
      </c>
      <c r="P67" s="52" t="str">
        <f t="shared" si="19"/>
        <v>#REF!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</row>
    <row r="68" ht="14.25" customHeight="1">
      <c r="A68" s="46">
        <v>9.0</v>
      </c>
      <c r="B68" s="47" t="s">
        <v>121</v>
      </c>
      <c r="C68" s="42">
        <v>7.0</v>
      </c>
      <c r="D68" s="62" t="str">
        <f t="shared" ref="D68:D69" si="22">E67</f>
        <v>13-Jan-2023</v>
      </c>
      <c r="E68" s="62" t="str">
        <f t="shared" si="18"/>
        <v>20-Jan-2023</v>
      </c>
      <c r="F68" s="69"/>
      <c r="G68" s="69"/>
      <c r="H68" s="69"/>
      <c r="I68" s="42" t="str">
        <f t="shared" si="3"/>
        <v>-7</v>
      </c>
      <c r="J68" s="69"/>
      <c r="K68" s="69"/>
      <c r="L68" s="69"/>
      <c r="M68" s="69"/>
      <c r="N68" s="69"/>
      <c r="O68" s="51" t="str">
        <f t="shared" si="21"/>
        <v>1.5%</v>
      </c>
      <c r="P68" s="52" t="str">
        <f t="shared" si="19"/>
        <v>#REF!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</row>
    <row r="69" ht="14.25" customHeight="1">
      <c r="A69" s="46">
        <v>10.0</v>
      </c>
      <c r="B69" s="47" t="s">
        <v>122</v>
      </c>
      <c r="C69" s="42">
        <v>9.0</v>
      </c>
      <c r="D69" s="62" t="str">
        <f t="shared" si="22"/>
        <v>20-Jan-2023</v>
      </c>
      <c r="E69" s="62" t="str">
        <f t="shared" si="18"/>
        <v>29-Jan-2023</v>
      </c>
      <c r="F69" s="69"/>
      <c r="G69" s="69"/>
      <c r="H69" s="69"/>
      <c r="I69" s="42" t="str">
        <f t="shared" si="3"/>
        <v>-9</v>
      </c>
      <c r="J69" s="69"/>
      <c r="K69" s="69"/>
      <c r="L69" s="69"/>
      <c r="M69" s="69"/>
      <c r="N69" s="69"/>
      <c r="O69" s="51" t="str">
        <f>6.6/100</f>
        <v>6.6%</v>
      </c>
      <c r="P69" s="52" t="str">
        <f t="shared" si="19"/>
        <v>#REF!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</row>
    <row r="70" ht="14.25" customHeight="1">
      <c r="A70" s="46">
        <v>11.0</v>
      </c>
      <c r="B70" s="47" t="s">
        <v>123</v>
      </c>
      <c r="C70" s="42">
        <v>12.0</v>
      </c>
      <c r="D70" s="62">
        <v>44931.0</v>
      </c>
      <c r="E70" s="62" t="str">
        <f t="shared" si="18"/>
        <v>17-Jan-2023</v>
      </c>
      <c r="F70" s="69"/>
      <c r="G70" s="69"/>
      <c r="H70" s="69"/>
      <c r="I70" s="42" t="str">
        <f t="shared" si="3"/>
        <v>-12</v>
      </c>
      <c r="J70" s="69"/>
      <c r="K70" s="69"/>
      <c r="L70" s="69"/>
      <c r="M70" s="69"/>
      <c r="N70" s="69"/>
      <c r="O70" s="51" t="str">
        <f t="shared" ref="O70:O72" si="23">0.6/100</f>
        <v>0.6%</v>
      </c>
      <c r="P70" s="52" t="str">
        <f t="shared" si="19"/>
        <v>#REF!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</row>
    <row r="71" ht="14.25" customHeight="1">
      <c r="A71" s="46">
        <v>12.0</v>
      </c>
      <c r="B71" s="47" t="s">
        <v>124</v>
      </c>
      <c r="C71" s="42">
        <v>4.0</v>
      </c>
      <c r="D71" s="62" t="str">
        <f t="shared" ref="D71:D80" si="24">E70</f>
        <v>17-Jan-2023</v>
      </c>
      <c r="E71" s="62" t="str">
        <f t="shared" si="18"/>
        <v>21-Jan-2023</v>
      </c>
      <c r="F71" s="69"/>
      <c r="G71" s="69"/>
      <c r="H71" s="69"/>
      <c r="I71" s="42" t="str">
        <f t="shared" si="3"/>
        <v>-4</v>
      </c>
      <c r="J71" s="69"/>
      <c r="K71" s="69"/>
      <c r="L71" s="69"/>
      <c r="M71" s="69"/>
      <c r="N71" s="69"/>
      <c r="O71" s="51" t="str">
        <f t="shared" si="23"/>
        <v>0.6%</v>
      </c>
      <c r="P71" s="52" t="str">
        <f t="shared" si="19"/>
        <v>#REF!</v>
      </c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</row>
    <row r="72" ht="14.25" customHeight="1">
      <c r="A72" s="46">
        <v>13.0</v>
      </c>
      <c r="B72" s="47" t="s">
        <v>125</v>
      </c>
      <c r="C72" s="42">
        <v>9.0</v>
      </c>
      <c r="D72" s="62" t="str">
        <f t="shared" si="24"/>
        <v>21-Jan-2023</v>
      </c>
      <c r="E72" s="62" t="str">
        <f t="shared" si="18"/>
        <v>30-Jan-2023</v>
      </c>
      <c r="F72" s="69"/>
      <c r="G72" s="69"/>
      <c r="H72" s="69"/>
      <c r="I72" s="42" t="str">
        <f t="shared" si="3"/>
        <v>-9</v>
      </c>
      <c r="J72" s="69"/>
      <c r="K72" s="69"/>
      <c r="L72" s="69"/>
      <c r="M72" s="69"/>
      <c r="N72" s="69"/>
      <c r="O72" s="51" t="str">
        <f t="shared" si="23"/>
        <v>0.6%</v>
      </c>
      <c r="P72" s="52" t="str">
        <f t="shared" si="19"/>
        <v>#REF!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</row>
    <row r="73" ht="14.25" customHeight="1">
      <c r="A73" s="46">
        <v>17.0</v>
      </c>
      <c r="B73" s="47" t="s">
        <v>126</v>
      </c>
      <c r="C73" s="42">
        <v>2.0</v>
      </c>
      <c r="D73" s="62" t="str">
        <f t="shared" si="24"/>
        <v>30-Jan-2023</v>
      </c>
      <c r="E73" s="62" t="str">
        <f t="shared" si="18"/>
        <v>1-Feb-2023</v>
      </c>
      <c r="F73" s="69"/>
      <c r="G73" s="69"/>
      <c r="H73" s="69"/>
      <c r="I73" s="42" t="str">
        <f t="shared" si="3"/>
        <v>-2</v>
      </c>
      <c r="J73" s="69"/>
      <c r="K73" s="69"/>
      <c r="L73" s="69"/>
      <c r="M73" s="69"/>
      <c r="N73" s="69"/>
      <c r="O73" s="51" t="str">
        <f>1.07/100</f>
        <v>1.1%</v>
      </c>
      <c r="P73" s="52" t="str">
        <f t="shared" si="19"/>
        <v>#REF!</v>
      </c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</row>
    <row r="74" ht="14.25" customHeight="1">
      <c r="A74" s="46">
        <v>18.0</v>
      </c>
      <c r="B74" s="47" t="s">
        <v>127</v>
      </c>
      <c r="C74" s="42">
        <v>25.0</v>
      </c>
      <c r="D74" s="62" t="str">
        <f t="shared" si="24"/>
        <v>1-Feb-2023</v>
      </c>
      <c r="E74" s="62" t="str">
        <f t="shared" si="18"/>
        <v>26-Feb-2023</v>
      </c>
      <c r="F74" s="69"/>
      <c r="G74" s="69"/>
      <c r="H74" s="69"/>
      <c r="I74" s="42" t="str">
        <f t="shared" si="3"/>
        <v>-25</v>
      </c>
      <c r="J74" s="69"/>
      <c r="K74" s="69"/>
      <c r="L74" s="69"/>
      <c r="M74" s="69"/>
      <c r="N74" s="69"/>
      <c r="O74" s="51" t="str">
        <f>1.2/100</f>
        <v>1.2%</v>
      </c>
      <c r="P74" s="52" t="str">
        <f t="shared" si="19"/>
        <v>#REF!</v>
      </c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</row>
    <row r="75" ht="14.25" customHeight="1">
      <c r="A75" s="46">
        <v>19.0</v>
      </c>
      <c r="B75" s="47" t="s">
        <v>128</v>
      </c>
      <c r="C75" s="42">
        <v>8.0</v>
      </c>
      <c r="D75" s="62" t="str">
        <f t="shared" si="24"/>
        <v>26-Feb-2023</v>
      </c>
      <c r="E75" s="62" t="str">
        <f t="shared" si="18"/>
        <v>6-Mar-2023</v>
      </c>
      <c r="F75" s="69"/>
      <c r="G75" s="69"/>
      <c r="H75" s="69"/>
      <c r="I75" s="42" t="str">
        <f t="shared" si="3"/>
        <v>-8</v>
      </c>
      <c r="J75" s="69"/>
      <c r="K75" s="69"/>
      <c r="L75" s="69"/>
      <c r="M75" s="69"/>
      <c r="N75" s="69"/>
      <c r="O75" s="51" t="str">
        <f>1.07/100</f>
        <v>1.1%</v>
      </c>
      <c r="P75" s="52" t="str">
        <f t="shared" si="19"/>
        <v>#REF!</v>
      </c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</row>
    <row r="76" ht="14.25" customHeight="1">
      <c r="A76" s="46">
        <v>20.0</v>
      </c>
      <c r="B76" s="47" t="s">
        <v>129</v>
      </c>
      <c r="C76" s="42">
        <v>9.0</v>
      </c>
      <c r="D76" s="62" t="str">
        <f t="shared" si="24"/>
        <v>6-Mar-2023</v>
      </c>
      <c r="E76" s="62" t="str">
        <f t="shared" si="18"/>
        <v>15-Mar-2023</v>
      </c>
      <c r="F76" s="69"/>
      <c r="G76" s="69"/>
      <c r="H76" s="69"/>
      <c r="I76" s="42" t="str">
        <f t="shared" si="3"/>
        <v>-9</v>
      </c>
      <c r="J76" s="69"/>
      <c r="K76" s="69"/>
      <c r="L76" s="69"/>
      <c r="M76" s="69"/>
      <c r="N76" s="69"/>
      <c r="O76" s="51" t="str">
        <f>0.6/100</f>
        <v>0.6%</v>
      </c>
      <c r="P76" s="52" t="str">
        <f t="shared" si="19"/>
        <v>#REF!</v>
      </c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</row>
    <row r="77" ht="14.25" customHeight="1">
      <c r="A77" s="46">
        <v>21.0</v>
      </c>
      <c r="B77" s="47" t="s">
        <v>130</v>
      </c>
      <c r="C77" s="42">
        <v>4.0</v>
      </c>
      <c r="D77" s="62" t="str">
        <f t="shared" si="24"/>
        <v>15-Mar-2023</v>
      </c>
      <c r="E77" s="62" t="str">
        <f t="shared" si="18"/>
        <v>19-Mar-2023</v>
      </c>
      <c r="F77" s="69"/>
      <c r="G77" s="69"/>
      <c r="H77" s="69"/>
      <c r="I77" s="42" t="str">
        <f t="shared" si="3"/>
        <v>-4</v>
      </c>
      <c r="J77" s="69"/>
      <c r="K77" s="69"/>
      <c r="L77" s="69"/>
      <c r="M77" s="69"/>
      <c r="N77" s="69"/>
      <c r="O77" s="51" t="str">
        <f t="shared" ref="O77:O79" si="25">0.3/100</f>
        <v>0.3%</v>
      </c>
      <c r="P77" s="52" t="str">
        <f t="shared" si="19"/>
        <v>#REF!</v>
      </c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</row>
    <row r="78" ht="14.25" customHeight="1">
      <c r="A78" s="46">
        <v>22.0</v>
      </c>
      <c r="B78" s="47" t="s">
        <v>131</v>
      </c>
      <c r="C78" s="42">
        <v>9.0</v>
      </c>
      <c r="D78" s="62" t="str">
        <f t="shared" si="24"/>
        <v>19-Mar-2023</v>
      </c>
      <c r="E78" s="62" t="str">
        <f t="shared" si="18"/>
        <v>28-Mar-2023</v>
      </c>
      <c r="F78" s="69"/>
      <c r="G78" s="69"/>
      <c r="H78" s="69"/>
      <c r="I78" s="42" t="str">
        <f t="shared" si="3"/>
        <v>-9</v>
      </c>
      <c r="J78" s="69"/>
      <c r="K78" s="69"/>
      <c r="L78" s="69"/>
      <c r="M78" s="69"/>
      <c r="N78" s="69"/>
      <c r="O78" s="51" t="str">
        <f t="shared" si="25"/>
        <v>0.3%</v>
      </c>
      <c r="P78" s="52" t="str">
        <f t="shared" si="19"/>
        <v>#REF!</v>
      </c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</row>
    <row r="79" ht="14.25" customHeight="1">
      <c r="A79" s="46">
        <v>23.0</v>
      </c>
      <c r="B79" s="47" t="s">
        <v>132</v>
      </c>
      <c r="C79" s="42">
        <v>3.0</v>
      </c>
      <c r="D79" s="62" t="str">
        <f t="shared" si="24"/>
        <v>28-Mar-2023</v>
      </c>
      <c r="E79" s="62" t="str">
        <f t="shared" si="18"/>
        <v>31-Mar-2023</v>
      </c>
      <c r="F79" s="69"/>
      <c r="G79" s="69"/>
      <c r="H79" s="69"/>
      <c r="I79" s="42" t="str">
        <f t="shared" si="3"/>
        <v>-3</v>
      </c>
      <c r="J79" s="69"/>
      <c r="K79" s="69"/>
      <c r="L79" s="69"/>
      <c r="M79" s="69"/>
      <c r="N79" s="69"/>
      <c r="O79" s="51" t="str">
        <f t="shared" si="25"/>
        <v>0.3%</v>
      </c>
      <c r="P79" s="52" t="str">
        <f t="shared" si="19"/>
        <v>#REF!</v>
      </c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</row>
    <row r="80" ht="14.25" customHeight="1">
      <c r="A80" s="46">
        <v>24.0</v>
      </c>
      <c r="B80" s="47" t="s">
        <v>133</v>
      </c>
      <c r="C80" s="42">
        <v>8.0</v>
      </c>
      <c r="D80" s="62" t="str">
        <f t="shared" si="24"/>
        <v>31-Mar-2023</v>
      </c>
      <c r="E80" s="62" t="str">
        <f t="shared" si="18"/>
        <v>8-Apr-2023</v>
      </c>
      <c r="F80" s="69"/>
      <c r="G80" s="69"/>
      <c r="H80" s="69"/>
      <c r="I80" s="42" t="str">
        <f t="shared" si="3"/>
        <v>-8</v>
      </c>
      <c r="J80" s="69"/>
      <c r="K80" s="69"/>
      <c r="L80" s="69"/>
      <c r="M80" s="69"/>
      <c r="N80" s="69"/>
      <c r="O80" s="51" t="str">
        <f>1/100</f>
        <v>1.0%</v>
      </c>
      <c r="P80" s="52" t="str">
        <f t="shared" si="19"/>
        <v>#REF!</v>
      </c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</row>
    <row r="81" ht="14.25" customHeight="1">
      <c r="A81" s="46">
        <v>25.0</v>
      </c>
      <c r="B81" s="47" t="s">
        <v>134</v>
      </c>
      <c r="C81" s="42">
        <v>20.0</v>
      </c>
      <c r="D81" s="62">
        <v>44947.0</v>
      </c>
      <c r="E81" s="62" t="str">
        <f t="shared" si="18"/>
        <v>10-Feb-2023</v>
      </c>
      <c r="F81" s="69"/>
      <c r="G81" s="69"/>
      <c r="H81" s="69"/>
      <c r="I81" s="42" t="str">
        <f t="shared" si="3"/>
        <v>-20</v>
      </c>
      <c r="J81" s="69"/>
      <c r="K81" s="69"/>
      <c r="L81" s="69"/>
      <c r="M81" s="69"/>
      <c r="N81" s="69"/>
      <c r="O81" s="51" t="str">
        <f t="shared" ref="O81:O82" si="26">0.5/100</f>
        <v>0.5%</v>
      </c>
      <c r="P81" s="52" t="str">
        <f t="shared" si="19"/>
        <v>#REF!</v>
      </c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</row>
    <row r="82" ht="14.25" customHeight="1">
      <c r="A82" s="46">
        <v>26.0</v>
      </c>
      <c r="B82" s="47" t="s">
        <v>135</v>
      </c>
      <c r="C82" s="42">
        <v>25.0</v>
      </c>
      <c r="D82" s="62">
        <v>44947.0</v>
      </c>
      <c r="E82" s="62" t="str">
        <f t="shared" si="18"/>
        <v>15-Feb-2023</v>
      </c>
      <c r="F82" s="69"/>
      <c r="G82" s="69"/>
      <c r="H82" s="69"/>
      <c r="I82" s="42" t="str">
        <f>H82-C81</f>
        <v>-20</v>
      </c>
      <c r="J82" s="69"/>
      <c r="K82" s="69"/>
      <c r="L82" s="69"/>
      <c r="M82" s="69"/>
      <c r="N82" s="69"/>
      <c r="O82" s="51" t="str">
        <f t="shared" si="26"/>
        <v>0.5%</v>
      </c>
      <c r="P82" s="52" t="str">
        <f t="shared" si="19"/>
        <v>#REF!</v>
      </c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</row>
    <row r="83" ht="14.25" customHeight="1">
      <c r="A83" s="46">
        <v>27.0</v>
      </c>
      <c r="B83" s="47" t="s">
        <v>136</v>
      </c>
      <c r="C83" s="42">
        <v>20.0</v>
      </c>
      <c r="D83" s="62" t="str">
        <f t="shared" ref="D83:D84" si="27">E82</f>
        <v>15-Feb-2023</v>
      </c>
      <c r="E83" s="62" t="str">
        <f t="shared" si="18"/>
        <v>7-Mar-2023</v>
      </c>
      <c r="F83" s="69"/>
      <c r="G83" s="69"/>
      <c r="H83" s="69"/>
      <c r="I83" s="42" t="str">
        <f t="shared" ref="I83:I95" si="28">H83-C83</f>
        <v>-20</v>
      </c>
      <c r="J83" s="69"/>
      <c r="K83" s="69"/>
      <c r="L83" s="69"/>
      <c r="M83" s="69"/>
      <c r="N83" s="69"/>
      <c r="O83" s="51" t="str">
        <f>0.8/100</f>
        <v>0.8%</v>
      </c>
      <c r="P83" s="52" t="str">
        <f t="shared" si="19"/>
        <v>#REF!</v>
      </c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</row>
    <row r="84" ht="14.25" customHeight="1">
      <c r="A84" s="46">
        <v>28.0</v>
      </c>
      <c r="B84" s="47" t="s">
        <v>137</v>
      </c>
      <c r="C84" s="42">
        <v>10.0</v>
      </c>
      <c r="D84" s="62" t="str">
        <f t="shared" si="27"/>
        <v>7-Mar-2023</v>
      </c>
      <c r="E84" s="62" t="str">
        <f t="shared" si="18"/>
        <v>17-Mar-2023</v>
      </c>
      <c r="F84" s="69"/>
      <c r="G84" s="69"/>
      <c r="H84" s="69"/>
      <c r="I84" s="42" t="str">
        <f t="shared" si="28"/>
        <v>-10</v>
      </c>
      <c r="J84" s="69"/>
      <c r="K84" s="69"/>
      <c r="L84" s="69"/>
      <c r="M84" s="69"/>
      <c r="N84" s="69"/>
      <c r="O84" s="51" t="str">
        <f>0.3/100</f>
        <v>0.3%</v>
      </c>
      <c r="P84" s="52" t="str">
        <f t="shared" si="19"/>
        <v>#REF!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</row>
    <row r="85" ht="14.25" customHeight="1">
      <c r="A85" s="68" t="s">
        <v>59</v>
      </c>
      <c r="B85" s="70" t="s">
        <v>60</v>
      </c>
      <c r="C85" s="16"/>
      <c r="D85" s="16"/>
      <c r="E85" s="62"/>
      <c r="F85" s="54"/>
      <c r="G85" s="54"/>
      <c r="H85" s="54"/>
      <c r="I85" s="42" t="str">
        <f t="shared" si="28"/>
        <v>0</v>
      </c>
      <c r="J85" s="16"/>
      <c r="K85" s="16"/>
      <c r="L85" s="16"/>
      <c r="M85" s="16"/>
      <c r="N85" s="16"/>
      <c r="O85" s="44"/>
      <c r="P85" s="52" t="str">
        <f t="shared" ref="P85:P95" si="29">O85*(L85/K85)</f>
        <v>#DIV/0!</v>
      </c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</row>
    <row r="86" ht="14.25" customHeight="1">
      <c r="A86" s="46">
        <v>1.0</v>
      </c>
      <c r="B86" s="47" t="s">
        <v>138</v>
      </c>
      <c r="C86" s="42">
        <v>10.0</v>
      </c>
      <c r="D86" s="62">
        <v>44919.0</v>
      </c>
      <c r="E86" s="62" t="str">
        <f t="shared" ref="E86:E95" si="30">D86+C86</f>
        <v>3-Jan-2023</v>
      </c>
      <c r="F86" s="54"/>
      <c r="G86" s="54"/>
      <c r="H86" s="16"/>
      <c r="I86" s="42" t="str">
        <f t="shared" si="28"/>
        <v>-10</v>
      </c>
      <c r="J86" s="16"/>
      <c r="K86" s="16"/>
      <c r="L86" s="16"/>
      <c r="M86" s="16"/>
      <c r="N86" s="16"/>
      <c r="O86" s="44">
        <v>0.01</v>
      </c>
      <c r="P86" s="52" t="str">
        <f t="shared" si="29"/>
        <v>#DIV/0!</v>
      </c>
      <c r="Q86" s="72"/>
      <c r="R86" s="72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</row>
    <row r="87" ht="14.25" customHeight="1">
      <c r="A87" s="46">
        <v>2.0</v>
      </c>
      <c r="B87" s="47" t="s">
        <v>139</v>
      </c>
      <c r="C87" s="42">
        <v>2.0</v>
      </c>
      <c r="D87" s="62">
        <v>44991.0</v>
      </c>
      <c r="E87" s="62" t="str">
        <f t="shared" si="30"/>
        <v>8-Mar-2023</v>
      </c>
      <c r="F87" s="54"/>
      <c r="G87" s="54"/>
      <c r="H87" s="16"/>
      <c r="I87" s="42" t="str">
        <f t="shared" si="28"/>
        <v>-2</v>
      </c>
      <c r="J87" s="16"/>
      <c r="K87" s="16"/>
      <c r="L87" s="16"/>
      <c r="M87" s="16"/>
      <c r="N87" s="16"/>
      <c r="O87" s="43">
        <v>0.002</v>
      </c>
      <c r="P87" s="52" t="str">
        <f t="shared" si="29"/>
        <v>#DIV/0!</v>
      </c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</row>
    <row r="88" ht="14.25" customHeight="1">
      <c r="A88" s="46">
        <v>3.0</v>
      </c>
      <c r="B88" s="47" t="s">
        <v>140</v>
      </c>
      <c r="C88" s="42">
        <v>4.0</v>
      </c>
      <c r="D88" s="62">
        <v>44955.0</v>
      </c>
      <c r="E88" s="62" t="str">
        <f t="shared" si="30"/>
        <v>2-Feb-2023</v>
      </c>
      <c r="F88" s="54"/>
      <c r="G88" s="54"/>
      <c r="H88" s="16"/>
      <c r="I88" s="42" t="str">
        <f t="shared" si="28"/>
        <v>-4</v>
      </c>
      <c r="J88" s="16"/>
      <c r="K88" s="16"/>
      <c r="L88" s="16"/>
      <c r="M88" s="16"/>
      <c r="N88" s="16"/>
      <c r="O88" s="44">
        <v>0.02</v>
      </c>
      <c r="P88" s="52" t="str">
        <f t="shared" si="29"/>
        <v>#DIV/0!</v>
      </c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</row>
    <row r="89" ht="14.25" customHeight="1">
      <c r="A89" s="46">
        <v>4.0</v>
      </c>
      <c r="B89" s="47" t="s">
        <v>141</v>
      </c>
      <c r="C89" s="42">
        <v>7.0</v>
      </c>
      <c r="D89" s="62">
        <v>44959.0</v>
      </c>
      <c r="E89" s="62" t="str">
        <f t="shared" si="30"/>
        <v>9-Feb-2023</v>
      </c>
      <c r="F89" s="54"/>
      <c r="G89" s="54"/>
      <c r="H89" s="16"/>
      <c r="I89" s="42" t="str">
        <f t="shared" si="28"/>
        <v>-7</v>
      </c>
      <c r="J89" s="16"/>
      <c r="K89" s="16"/>
      <c r="L89" s="16"/>
      <c r="M89" s="16"/>
      <c r="N89" s="16"/>
      <c r="O89" s="44">
        <v>0.02</v>
      </c>
      <c r="P89" s="52" t="str">
        <f t="shared" si="29"/>
        <v>#DIV/0!</v>
      </c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</row>
    <row r="90" ht="14.25" customHeight="1">
      <c r="A90" s="46">
        <v>5.0</v>
      </c>
      <c r="B90" s="47" t="s">
        <v>142</v>
      </c>
      <c r="C90" s="42">
        <v>1.0</v>
      </c>
      <c r="D90" s="62">
        <v>44958.0</v>
      </c>
      <c r="E90" s="62" t="str">
        <f t="shared" si="30"/>
        <v>2-Feb-2023</v>
      </c>
      <c r="F90" s="54"/>
      <c r="G90" s="54"/>
      <c r="H90" s="16"/>
      <c r="I90" s="42" t="str">
        <f t="shared" si="28"/>
        <v>-1</v>
      </c>
      <c r="J90" s="16"/>
      <c r="K90" s="16"/>
      <c r="L90" s="16"/>
      <c r="M90" s="16"/>
      <c r="N90" s="16"/>
      <c r="O90" s="43">
        <v>0.005</v>
      </c>
      <c r="P90" s="52" t="str">
        <f t="shared" si="29"/>
        <v>#DIV/0!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</row>
    <row r="91" ht="14.25" customHeight="1">
      <c r="A91" s="46">
        <v>6.0</v>
      </c>
      <c r="B91" s="47" t="s">
        <v>143</v>
      </c>
      <c r="C91" s="42">
        <v>10.0</v>
      </c>
      <c r="D91" s="62">
        <v>44958.0</v>
      </c>
      <c r="E91" s="62" t="str">
        <f t="shared" si="30"/>
        <v>11-Feb-2023</v>
      </c>
      <c r="F91" s="54"/>
      <c r="G91" s="54"/>
      <c r="H91" s="16"/>
      <c r="I91" s="42" t="str">
        <f t="shared" si="28"/>
        <v>-10</v>
      </c>
      <c r="J91" s="16"/>
      <c r="K91" s="16"/>
      <c r="L91" s="16"/>
      <c r="M91" s="16"/>
      <c r="N91" s="16"/>
      <c r="O91" s="44">
        <v>0.04</v>
      </c>
      <c r="P91" s="52" t="str">
        <f t="shared" si="29"/>
        <v>#DIV/0!</v>
      </c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</row>
    <row r="92" ht="14.25" customHeight="1">
      <c r="A92" s="46">
        <v>7.0</v>
      </c>
      <c r="B92" s="47" t="s">
        <v>144</v>
      </c>
      <c r="C92" s="42">
        <v>9.0</v>
      </c>
      <c r="D92" s="62">
        <v>44968.0</v>
      </c>
      <c r="E92" s="62" t="str">
        <f t="shared" si="30"/>
        <v>20-Feb-2023</v>
      </c>
      <c r="F92" s="54"/>
      <c r="G92" s="54"/>
      <c r="H92" s="16"/>
      <c r="I92" s="42" t="str">
        <f t="shared" si="28"/>
        <v>-9</v>
      </c>
      <c r="J92" s="16"/>
      <c r="K92" s="16"/>
      <c r="L92" s="16"/>
      <c r="M92" s="16"/>
      <c r="N92" s="16"/>
      <c r="O92" s="44">
        <v>0.028</v>
      </c>
      <c r="P92" s="52" t="str">
        <f t="shared" si="29"/>
        <v>#DIV/0!</v>
      </c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</row>
    <row r="93" ht="14.25" customHeight="1">
      <c r="A93" s="46">
        <v>8.0</v>
      </c>
      <c r="B93" s="47" t="s">
        <v>145</v>
      </c>
      <c r="C93" s="42">
        <v>2.0</v>
      </c>
      <c r="D93" s="62">
        <v>44977.0</v>
      </c>
      <c r="E93" s="62" t="str">
        <f t="shared" si="30"/>
        <v>22-Feb-2023</v>
      </c>
      <c r="F93" s="16"/>
      <c r="G93" s="16"/>
      <c r="H93" s="16"/>
      <c r="I93" s="42" t="str">
        <f t="shared" si="28"/>
        <v>-2</v>
      </c>
      <c r="J93" s="16"/>
      <c r="K93" s="16"/>
      <c r="L93" s="16"/>
      <c r="M93" s="16"/>
      <c r="N93" s="16"/>
      <c r="O93" s="43">
        <v>0.005</v>
      </c>
      <c r="P93" s="52" t="str">
        <f t="shared" si="29"/>
        <v>#DIV/0!</v>
      </c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</row>
    <row r="94" ht="14.25" customHeight="1">
      <c r="A94" s="46">
        <v>9.0</v>
      </c>
      <c r="B94" s="47" t="s">
        <v>146</v>
      </c>
      <c r="C94" s="42">
        <v>3.0</v>
      </c>
      <c r="D94" s="62">
        <v>44977.0</v>
      </c>
      <c r="E94" s="62" t="str">
        <f t="shared" si="30"/>
        <v>23-Feb-2023</v>
      </c>
      <c r="F94" s="16"/>
      <c r="G94" s="16"/>
      <c r="H94" s="16"/>
      <c r="I94" s="42" t="str">
        <f t="shared" si="28"/>
        <v>-3</v>
      </c>
      <c r="J94" s="16"/>
      <c r="K94" s="16"/>
      <c r="L94" s="16"/>
      <c r="M94" s="16"/>
      <c r="N94" s="16"/>
      <c r="O94" s="51">
        <v>0.01</v>
      </c>
      <c r="P94" s="52" t="str">
        <f t="shared" si="29"/>
        <v>#DIV/0!</v>
      </c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</row>
    <row r="95" ht="14.25" customHeight="1">
      <c r="A95" s="46">
        <v>10.0</v>
      </c>
      <c r="B95" s="47" t="s">
        <v>147</v>
      </c>
      <c r="C95" s="42">
        <v>4.0</v>
      </c>
      <c r="D95" s="62">
        <v>44980.0</v>
      </c>
      <c r="E95" s="62" t="str">
        <f t="shared" si="30"/>
        <v>27-Feb-2023</v>
      </c>
      <c r="F95" s="16"/>
      <c r="G95" s="16"/>
      <c r="H95" s="16"/>
      <c r="I95" s="42" t="str">
        <f t="shared" si="28"/>
        <v>-4</v>
      </c>
      <c r="J95" s="16"/>
      <c r="K95" s="16"/>
      <c r="L95" s="16"/>
      <c r="M95" s="16"/>
      <c r="N95" s="16"/>
      <c r="O95" s="51">
        <v>0.01</v>
      </c>
      <c r="P95" s="52" t="str">
        <f t="shared" si="29"/>
        <v>#DIV/0!</v>
      </c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</row>
    <row r="96" ht="14.25" customHeight="1">
      <c r="A96" s="46" t="s">
        <v>61</v>
      </c>
      <c r="B96" s="70" t="s">
        <v>148</v>
      </c>
      <c r="C96" s="16"/>
      <c r="D96" s="16"/>
      <c r="E96" s="62"/>
      <c r="F96" s="16"/>
      <c r="G96" s="16"/>
      <c r="H96" s="16"/>
      <c r="I96" s="42"/>
      <c r="J96" s="16"/>
      <c r="K96" s="16"/>
      <c r="L96" s="16"/>
      <c r="M96" s="16"/>
      <c r="N96" s="16"/>
      <c r="O96" s="51"/>
      <c r="P96" s="52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</row>
    <row r="97" ht="14.25" customHeight="1">
      <c r="A97" s="46">
        <v>1.0</v>
      </c>
      <c r="B97" s="47" t="s">
        <v>149</v>
      </c>
      <c r="C97" s="42">
        <v>5.0</v>
      </c>
      <c r="D97" s="62">
        <v>44984.0</v>
      </c>
      <c r="E97" s="62" t="str">
        <f t="shared" ref="E97:E98" si="31">D97+C97</f>
        <v>4-Mar-2023</v>
      </c>
      <c r="F97" s="16"/>
      <c r="G97" s="16"/>
      <c r="H97" s="16"/>
      <c r="I97" s="42" t="str">
        <f t="shared" ref="I97:I98" si="32">H97-C97</f>
        <v>-5</v>
      </c>
      <c r="J97" s="16"/>
      <c r="K97" s="16"/>
      <c r="L97" s="16"/>
      <c r="M97" s="16"/>
      <c r="N97" s="16"/>
      <c r="O97" s="51">
        <v>0.005</v>
      </c>
      <c r="P97" s="52" t="str">
        <f t="shared" ref="P97:P98" si="33">O97*(L97/K97)</f>
        <v>#DIV/0!</v>
      </c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</row>
    <row r="98" ht="14.25" customHeight="1">
      <c r="A98" s="46">
        <v>2.0</v>
      </c>
      <c r="B98" s="47" t="s">
        <v>62</v>
      </c>
      <c r="C98" s="42">
        <v>12.0</v>
      </c>
      <c r="D98" s="62">
        <v>44984.0</v>
      </c>
      <c r="E98" s="62" t="str">
        <f t="shared" si="31"/>
        <v>11-Mar-2023</v>
      </c>
      <c r="F98" s="16"/>
      <c r="G98" s="16"/>
      <c r="H98" s="16"/>
      <c r="I98" s="42" t="str">
        <f t="shared" si="32"/>
        <v>-12</v>
      </c>
      <c r="J98" s="16"/>
      <c r="K98" s="16"/>
      <c r="L98" s="16"/>
      <c r="M98" s="16"/>
      <c r="N98" s="16"/>
      <c r="O98" s="51">
        <v>0.045</v>
      </c>
      <c r="P98" s="52" t="str">
        <f t="shared" si="33"/>
        <v>#DIV/0!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</row>
    <row r="99" ht="30.0" customHeight="1">
      <c r="B99" s="74" t="s">
        <v>150</v>
      </c>
      <c r="O99" s="20"/>
    </row>
    <row r="100" ht="14.25" customHeight="1">
      <c r="O100" s="20"/>
    </row>
  </sheetData>
  <mergeCells count="59">
    <mergeCell ref="W3:AN3"/>
    <mergeCell ref="Q4:AN4"/>
    <mergeCell ref="AI5:AJ5"/>
    <mergeCell ref="AK5:AL5"/>
    <mergeCell ref="A1:AN1"/>
    <mergeCell ref="A2:B2"/>
    <mergeCell ref="W2:AN2"/>
    <mergeCell ref="A3:B3"/>
    <mergeCell ref="Q3:V3"/>
    <mergeCell ref="K5:K7"/>
    <mergeCell ref="L5:L7"/>
    <mergeCell ref="AA7:AB7"/>
    <mergeCell ref="AC7:AD7"/>
    <mergeCell ref="S5:T5"/>
    <mergeCell ref="U5:V5"/>
    <mergeCell ref="Q7:R7"/>
    <mergeCell ref="S7:T7"/>
    <mergeCell ref="U7:V7"/>
    <mergeCell ref="W7:X7"/>
    <mergeCell ref="AC5:AD5"/>
    <mergeCell ref="AE5:AF5"/>
    <mergeCell ref="AI7:AJ7"/>
    <mergeCell ref="AI6:AJ6"/>
    <mergeCell ref="AM7:AN7"/>
    <mergeCell ref="AK6:AL6"/>
    <mergeCell ref="AM6:AN6"/>
    <mergeCell ref="AM5:AN5"/>
    <mergeCell ref="AK7:AL7"/>
    <mergeCell ref="AC6:AD6"/>
    <mergeCell ref="AE6:AF6"/>
    <mergeCell ref="AE7:AF7"/>
    <mergeCell ref="AG7:AH7"/>
    <mergeCell ref="AA5:AB5"/>
    <mergeCell ref="Y7:Z7"/>
    <mergeCell ref="AG5:AH5"/>
    <mergeCell ref="Q5:R5"/>
    <mergeCell ref="AG6:AH6"/>
    <mergeCell ref="M5:M7"/>
    <mergeCell ref="O5:O7"/>
    <mergeCell ref="N5:N7"/>
    <mergeCell ref="J5:J7"/>
    <mergeCell ref="P5:P7"/>
    <mergeCell ref="W5:X5"/>
    <mergeCell ref="Y5:Z5"/>
    <mergeCell ref="Q6:R6"/>
    <mergeCell ref="S6:T6"/>
    <mergeCell ref="U6:V6"/>
    <mergeCell ref="W6:X6"/>
    <mergeCell ref="Y6:Z6"/>
    <mergeCell ref="AA6:AB6"/>
    <mergeCell ref="H5:H7"/>
    <mergeCell ref="I5:I7"/>
    <mergeCell ref="A5:A7"/>
    <mergeCell ref="B5:B6"/>
    <mergeCell ref="C5:C7"/>
    <mergeCell ref="D5:D7"/>
    <mergeCell ref="E5:E7"/>
    <mergeCell ref="F5:F7"/>
    <mergeCell ref="G5:G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6.7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G- Chart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2022-11-10T09:11:14Z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iteId">
    <vt:lpwstr>04ea39e3-ac5b-4971-937c-8344c97a4509</vt:lpwstr>
  </property>
  <property fmtid="{D5CDD505-2E9C-101B-9397-08002B2CF9AE}" pid="4" name="MSIP_Label_9b8ed580-7b07-4de3-bcfc-baf51b37f0d5_Owner">
    <vt:lpwstr>dattkumar.bhasagi@tatapower.com</vt:lpwstr>
  </property>
  <property fmtid="{D5CDD505-2E9C-101B-9397-08002B2CF9AE}" pid="5" name="MSIP_Label_9b8ed580-7b07-4de3-bcfc-baf51b37f0d5_SetDate">
    <vt:lpwstr>2022-11-04T05:28:55.4350840Z</vt:lpwstr>
  </property>
  <property fmtid="{D5CDD505-2E9C-101B-9397-08002B2CF9AE}" pid="6" name="MSIP_Label_9b8ed580-7b07-4de3-bcfc-baf51b37f0d5_Name">
    <vt:lpwstr>Public</vt:lpwstr>
  </property>
  <property fmtid="{D5CDD505-2E9C-101B-9397-08002B2CF9AE}" pid="7" name="MSIP_Label_9b8ed580-7b07-4de3-bcfc-baf51b37f0d5_Application">
    <vt:lpwstr>Microsoft Azure Information Protection</vt:lpwstr>
  </property>
  <property fmtid="{D5CDD505-2E9C-101B-9397-08002B2CF9AE}" pid="8" name="MSIP_Label_9b8ed580-7b07-4de3-bcfc-baf51b37f0d5_Extended_MSFT_Method">
    <vt:lpwstr>Automatic</vt:lpwstr>
  </property>
  <property fmtid="{D5CDD505-2E9C-101B-9397-08002B2CF9AE}" pid="9" name="Sensitivity">
    <vt:lpwstr>Public</vt:lpwstr>
  </property>
</Properties>
</file>