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tyushsingh/Desktop/"/>
    </mc:Choice>
  </mc:AlternateContent>
  <xr:revisionPtr revIDLastSave="0" documentId="8_{8867B843-5033-4948-A5A1-A85906264412}" xr6:coauthVersionLast="47" xr6:coauthVersionMax="47" xr10:uidLastSave="{00000000-0000-0000-0000-000000000000}"/>
  <bookViews>
    <workbookView xWindow="0" yWindow="0" windowWidth="28800" windowHeight="18000" activeTab="1"/>
  </bookViews>
  <sheets>
    <sheet name="Sheet1" sheetId="2" r:id="rId1"/>
    <sheet name="car inventory" sheetId="1" r:id="rId2"/>
  </sheets>
  <calcPr calcId="191029"/>
  <pivotCaches>
    <pivotCache cacheId="9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1" l="1"/>
  <c r="G3" i="1" s="1"/>
  <c r="I3" i="1" s="1"/>
  <c r="M3" i="1" s="1"/>
  <c r="F4" i="1"/>
  <c r="G4" i="1" s="1"/>
  <c r="I4" i="1" s="1"/>
  <c r="M4" i="1" s="1"/>
  <c r="F5" i="1"/>
  <c r="G5" i="1" s="1"/>
  <c r="I5" i="1" s="1"/>
  <c r="M5" i="1" s="1"/>
  <c r="F6" i="1"/>
  <c r="G6" i="1" s="1"/>
  <c r="I6" i="1" s="1"/>
  <c r="M6" i="1" s="1"/>
  <c r="F7" i="1"/>
  <c r="G7" i="1" s="1"/>
  <c r="I7" i="1" s="1"/>
  <c r="M7" i="1" s="1"/>
  <c r="F8" i="1"/>
  <c r="G8" i="1" s="1"/>
  <c r="I8" i="1" s="1"/>
  <c r="M8" i="1" s="1"/>
  <c r="F9" i="1"/>
  <c r="G9" i="1" s="1"/>
  <c r="I9" i="1" s="1"/>
  <c r="M9" i="1" s="1"/>
  <c r="F10" i="1"/>
  <c r="G10" i="1" s="1"/>
  <c r="I10" i="1" s="1"/>
  <c r="M10" i="1" s="1"/>
  <c r="F11" i="1"/>
  <c r="G11" i="1" s="1"/>
  <c r="I11" i="1" s="1"/>
  <c r="M11" i="1" s="1"/>
  <c r="F12" i="1"/>
  <c r="G12" i="1" s="1"/>
  <c r="I12" i="1" s="1"/>
  <c r="M12" i="1" s="1"/>
  <c r="F13" i="1"/>
  <c r="G13" i="1" s="1"/>
  <c r="I13" i="1" s="1"/>
  <c r="M13" i="1" s="1"/>
  <c r="F14" i="1"/>
  <c r="G14" i="1" s="1"/>
  <c r="I14" i="1" s="1"/>
  <c r="M14" i="1" s="1"/>
  <c r="F15" i="1"/>
  <c r="G15" i="1" s="1"/>
  <c r="I15" i="1" s="1"/>
  <c r="M15" i="1" s="1"/>
  <c r="F16" i="1"/>
  <c r="G16" i="1" s="1"/>
  <c r="I16" i="1" s="1"/>
  <c r="M16" i="1" s="1"/>
  <c r="F17" i="1"/>
  <c r="G17" i="1" s="1"/>
  <c r="I17" i="1" s="1"/>
  <c r="M17" i="1" s="1"/>
  <c r="F18" i="1"/>
  <c r="G18" i="1" s="1"/>
  <c r="I18" i="1" s="1"/>
  <c r="M18" i="1" s="1"/>
  <c r="F19" i="1"/>
  <c r="G19" i="1" s="1"/>
  <c r="I19" i="1" s="1"/>
  <c r="M19" i="1" s="1"/>
  <c r="F20" i="1"/>
  <c r="G20" i="1" s="1"/>
  <c r="I20" i="1" s="1"/>
  <c r="M20" i="1" s="1"/>
  <c r="F21" i="1"/>
  <c r="G21" i="1" s="1"/>
  <c r="I21" i="1" s="1"/>
  <c r="M21" i="1" s="1"/>
  <c r="F22" i="1"/>
  <c r="G22" i="1" s="1"/>
  <c r="I22" i="1" s="1"/>
  <c r="M22" i="1" s="1"/>
  <c r="F23" i="1"/>
  <c r="G23" i="1" s="1"/>
  <c r="I23" i="1" s="1"/>
  <c r="M23" i="1" s="1"/>
  <c r="F24" i="1"/>
  <c r="G24" i="1" s="1"/>
  <c r="I24" i="1" s="1"/>
  <c r="M24" i="1" s="1"/>
  <c r="F25" i="1"/>
  <c r="G25" i="1" s="1"/>
  <c r="I25" i="1" s="1"/>
  <c r="M25" i="1" s="1"/>
  <c r="F26" i="1"/>
  <c r="G26" i="1" s="1"/>
  <c r="I26" i="1" s="1"/>
  <c r="M26" i="1" s="1"/>
  <c r="F27" i="1"/>
  <c r="G27" i="1" s="1"/>
  <c r="I27" i="1" s="1"/>
  <c r="M27" i="1" s="1"/>
  <c r="F28" i="1"/>
  <c r="G28" i="1" s="1"/>
  <c r="I28" i="1" s="1"/>
  <c r="M28" i="1" s="1"/>
  <c r="F29" i="1"/>
  <c r="G29" i="1" s="1"/>
  <c r="I29" i="1" s="1"/>
  <c r="M29" i="1" s="1"/>
  <c r="F30" i="1"/>
  <c r="G30" i="1" s="1"/>
  <c r="I30" i="1" s="1"/>
  <c r="M30" i="1" s="1"/>
  <c r="F31" i="1"/>
  <c r="G31" i="1" s="1"/>
  <c r="I31" i="1" s="1"/>
  <c r="M31" i="1" s="1"/>
  <c r="F32" i="1"/>
  <c r="G32" i="1" s="1"/>
  <c r="I32" i="1" s="1"/>
  <c r="M32" i="1" s="1"/>
  <c r="F33" i="1"/>
  <c r="G33" i="1" s="1"/>
  <c r="I33" i="1" s="1"/>
  <c r="M33" i="1" s="1"/>
  <c r="F34" i="1"/>
  <c r="G34" i="1" s="1"/>
  <c r="I34" i="1" s="1"/>
  <c r="M34" i="1" s="1"/>
  <c r="F35" i="1"/>
  <c r="G35" i="1" s="1"/>
  <c r="I35" i="1" s="1"/>
  <c r="M35" i="1" s="1"/>
  <c r="F36" i="1"/>
  <c r="G36" i="1" s="1"/>
  <c r="I36" i="1" s="1"/>
  <c r="M36" i="1" s="1"/>
  <c r="F37" i="1"/>
  <c r="G37" i="1" s="1"/>
  <c r="I37" i="1" s="1"/>
  <c r="M37" i="1" s="1"/>
  <c r="F38" i="1"/>
  <c r="G38" i="1" s="1"/>
  <c r="I38" i="1" s="1"/>
  <c r="M38" i="1" s="1"/>
  <c r="F39" i="1"/>
  <c r="G39" i="1" s="1"/>
  <c r="I39" i="1" s="1"/>
  <c r="M39" i="1" s="1"/>
  <c r="F40" i="1"/>
  <c r="G40" i="1" s="1"/>
  <c r="I40" i="1" s="1"/>
  <c r="M40" i="1" s="1"/>
  <c r="F41" i="1"/>
  <c r="G41" i="1" s="1"/>
  <c r="I41" i="1" s="1"/>
  <c r="M41" i="1" s="1"/>
  <c r="F42" i="1"/>
  <c r="G42" i="1" s="1"/>
  <c r="I42" i="1" s="1"/>
  <c r="M42" i="1" s="1"/>
  <c r="F43" i="1"/>
  <c r="G43" i="1" s="1"/>
  <c r="I43" i="1" s="1"/>
  <c r="M43" i="1" s="1"/>
  <c r="F44" i="1"/>
  <c r="G44" i="1" s="1"/>
  <c r="I44" i="1" s="1"/>
  <c r="M44" i="1" s="1"/>
  <c r="F45" i="1"/>
  <c r="G45" i="1" s="1"/>
  <c r="I45" i="1" s="1"/>
  <c r="M45" i="1" s="1"/>
  <c r="F46" i="1"/>
  <c r="G46" i="1" s="1"/>
  <c r="I46" i="1" s="1"/>
  <c r="M46" i="1" s="1"/>
  <c r="F47" i="1"/>
  <c r="G47" i="1" s="1"/>
  <c r="I47" i="1" s="1"/>
  <c r="M47" i="1" s="1"/>
  <c r="F48" i="1"/>
  <c r="G48" i="1" s="1"/>
  <c r="I48" i="1" s="1"/>
  <c r="M48" i="1" s="1"/>
  <c r="F49" i="1"/>
  <c r="G49" i="1" s="1"/>
  <c r="I49" i="1" s="1"/>
  <c r="M49" i="1" s="1"/>
  <c r="F50" i="1"/>
  <c r="G50" i="1" s="1"/>
  <c r="I50" i="1" s="1"/>
  <c r="M50" i="1" s="1"/>
  <c r="F51" i="1"/>
  <c r="G51" i="1" s="1"/>
  <c r="I51" i="1" s="1"/>
  <c r="M51" i="1" s="1"/>
  <c r="F52" i="1"/>
  <c r="G52" i="1" s="1"/>
  <c r="I52" i="1" s="1"/>
  <c r="M52" i="1" s="1"/>
  <c r="F53" i="1"/>
  <c r="G53" i="1" s="1"/>
  <c r="I53" i="1" s="1"/>
  <c r="M53" i="1" s="1"/>
  <c r="F2" i="1"/>
  <c r="G2" i="1" s="1"/>
  <c r="I2" i="1" s="1"/>
  <c r="M2" i="1" s="1"/>
  <c r="D3" i="1" l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35" i="1"/>
  <c r="E35" i="1" s="1"/>
  <c r="D36" i="1"/>
  <c r="E36" i="1" s="1"/>
  <c r="D37" i="1"/>
  <c r="E37" i="1" s="1"/>
  <c r="D38" i="1"/>
  <c r="E38" i="1" s="1"/>
  <c r="D39" i="1"/>
  <c r="E39" i="1" s="1"/>
  <c r="D40" i="1"/>
  <c r="E40" i="1" s="1"/>
  <c r="D41" i="1"/>
  <c r="E41" i="1" s="1"/>
  <c r="D42" i="1"/>
  <c r="E42" i="1" s="1"/>
  <c r="D43" i="1"/>
  <c r="E43" i="1" s="1"/>
  <c r="D44" i="1"/>
  <c r="E44" i="1" s="1"/>
  <c r="D45" i="1"/>
  <c r="E45" i="1" s="1"/>
  <c r="D46" i="1"/>
  <c r="E46" i="1" s="1"/>
  <c r="D47" i="1"/>
  <c r="E47" i="1" s="1"/>
  <c r="D48" i="1"/>
  <c r="E48" i="1" s="1"/>
  <c r="D49" i="1"/>
  <c r="E49" i="1" s="1"/>
  <c r="D50" i="1"/>
  <c r="E50" i="1" s="1"/>
  <c r="D51" i="1"/>
  <c r="E51" i="1" s="1"/>
  <c r="D52" i="1"/>
  <c r="E52" i="1" s="1"/>
  <c r="D53" i="1"/>
  <c r="E53" i="1" s="1"/>
  <c r="D2" i="1"/>
  <c r="E2" i="1" s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2" i="1"/>
  <c r="C46" i="1" l="1"/>
  <c r="N46" i="1"/>
  <c r="C30" i="1"/>
  <c r="N30" i="1"/>
  <c r="C41" i="1"/>
  <c r="N41" i="1"/>
  <c r="C25" i="1"/>
  <c r="N25" i="1"/>
  <c r="C2" i="1"/>
  <c r="N2" i="1"/>
  <c r="C38" i="1"/>
  <c r="N38" i="1"/>
  <c r="C18" i="1"/>
  <c r="N18" i="1"/>
  <c r="C49" i="1"/>
  <c r="N49" i="1"/>
  <c r="C33" i="1"/>
  <c r="N33" i="1"/>
  <c r="C17" i="1"/>
  <c r="N17" i="1"/>
  <c r="C52" i="1"/>
  <c r="N52" i="1"/>
  <c r="C36" i="1"/>
  <c r="N36" i="1"/>
  <c r="C24" i="1"/>
  <c r="N24" i="1"/>
  <c r="C8" i="1"/>
  <c r="N8" i="1"/>
  <c r="C50" i="1"/>
  <c r="N50" i="1"/>
  <c r="C42" i="1"/>
  <c r="N42" i="1"/>
  <c r="C34" i="1"/>
  <c r="N34" i="1"/>
  <c r="C26" i="1"/>
  <c r="N26" i="1"/>
  <c r="C22" i="1"/>
  <c r="N22" i="1"/>
  <c r="C14" i="1"/>
  <c r="N14" i="1"/>
  <c r="C10" i="1"/>
  <c r="N10" i="1"/>
  <c r="C6" i="1"/>
  <c r="N6" i="1"/>
  <c r="C53" i="1"/>
  <c r="N53" i="1"/>
  <c r="C45" i="1"/>
  <c r="N45" i="1"/>
  <c r="C37" i="1"/>
  <c r="N37" i="1"/>
  <c r="C29" i="1"/>
  <c r="N29" i="1"/>
  <c r="C21" i="1"/>
  <c r="N21" i="1"/>
  <c r="C13" i="1"/>
  <c r="N13" i="1"/>
  <c r="C9" i="1"/>
  <c r="N9" i="1"/>
  <c r="C5" i="1"/>
  <c r="N5" i="1"/>
  <c r="C48" i="1"/>
  <c r="N48" i="1"/>
  <c r="C44" i="1"/>
  <c r="N44" i="1"/>
  <c r="C40" i="1"/>
  <c r="N40" i="1"/>
  <c r="C32" i="1"/>
  <c r="N32" i="1"/>
  <c r="C28" i="1"/>
  <c r="N28" i="1"/>
  <c r="C20" i="1"/>
  <c r="N20" i="1"/>
  <c r="C16" i="1"/>
  <c r="N16" i="1"/>
  <c r="C12" i="1"/>
  <c r="N12" i="1"/>
  <c r="C4" i="1"/>
  <c r="N4" i="1"/>
  <c r="C51" i="1"/>
  <c r="N51" i="1"/>
  <c r="C47" i="1"/>
  <c r="N47" i="1"/>
  <c r="C43" i="1"/>
  <c r="N43" i="1"/>
  <c r="C39" i="1"/>
  <c r="N39" i="1"/>
  <c r="C35" i="1"/>
  <c r="N35" i="1"/>
  <c r="C31" i="1"/>
  <c r="N31" i="1"/>
  <c r="C27" i="1"/>
  <c r="N27" i="1"/>
  <c r="C23" i="1"/>
  <c r="N23" i="1"/>
  <c r="C19" i="1"/>
  <c r="N19" i="1"/>
  <c r="C15" i="1"/>
  <c r="N15" i="1"/>
  <c r="C11" i="1"/>
  <c r="N11" i="1"/>
  <c r="C7" i="1"/>
  <c r="N7" i="1"/>
  <c r="C3" i="1"/>
  <c r="N3" i="1"/>
</calcChain>
</file>

<file path=xl/sharedStrings.xml><?xml version="1.0" encoding="utf-8"?>
<sst xmlns="http://schemas.openxmlformats.org/spreadsheetml/2006/main" count="224" uniqueCount="125">
  <si>
    <t>Car ID</t>
  </si>
  <si>
    <t>Make</t>
  </si>
  <si>
    <t>Make (Full Name)</t>
  </si>
  <si>
    <t>Model</t>
  </si>
  <si>
    <t>Model (Full Name)</t>
  </si>
  <si>
    <t>Manufacture Year</t>
  </si>
  <si>
    <t>Age</t>
  </si>
  <si>
    <t>Miles</t>
  </si>
  <si>
    <t>Miles / Year</t>
  </si>
  <si>
    <t>Color</t>
  </si>
  <si>
    <t>Driver</t>
  </si>
  <si>
    <t>Warantee Miles</t>
  </si>
  <si>
    <t>Covered?</t>
  </si>
  <si>
    <t>New Car ID</t>
  </si>
  <si>
    <t>FD06MTG001</t>
  </si>
  <si>
    <t>Black</t>
  </si>
  <si>
    <t>Smith</t>
  </si>
  <si>
    <t>FD06MTG002</t>
  </si>
  <si>
    <t>White</t>
  </si>
  <si>
    <t>McCall</t>
  </si>
  <si>
    <t>FD08MTG003</t>
  </si>
  <si>
    <t>Green</t>
  </si>
  <si>
    <t>Lyon</t>
  </si>
  <si>
    <t>FD08MTG004</t>
  </si>
  <si>
    <t>Jones</t>
  </si>
  <si>
    <t>FD08MTG005</t>
  </si>
  <si>
    <t>Ewenty</t>
  </si>
  <si>
    <t>FD06FCS007</t>
  </si>
  <si>
    <t>FD09FCS008</t>
  </si>
  <si>
    <t>Howard</t>
  </si>
  <si>
    <t>FD13FCS009</t>
  </si>
  <si>
    <t>FD13FCS010</t>
  </si>
  <si>
    <t>Praulty</t>
  </si>
  <si>
    <t>FD12FCS011</t>
  </si>
  <si>
    <t>Yousef</t>
  </si>
  <si>
    <t>FD13FCS012</t>
  </si>
  <si>
    <t>Vizzini</t>
  </si>
  <si>
    <t>FD13FCS013</t>
  </si>
  <si>
    <t>Rodriguez</t>
  </si>
  <si>
    <t>Santos</t>
  </si>
  <si>
    <t>GM12CMR015</t>
  </si>
  <si>
    <t>Bard</t>
  </si>
  <si>
    <t>GM14CMR016</t>
  </si>
  <si>
    <t>Torrens</t>
  </si>
  <si>
    <t>GM10SLV017</t>
  </si>
  <si>
    <t>Hulinski</t>
  </si>
  <si>
    <t>GM98SLV018</t>
  </si>
  <si>
    <t>GM00SLV019</t>
  </si>
  <si>
    <t>Blue</t>
  </si>
  <si>
    <t>TY96CAM020</t>
  </si>
  <si>
    <t>Chan</t>
  </si>
  <si>
    <t>TY98CAM021</t>
  </si>
  <si>
    <t>Swartz</t>
  </si>
  <si>
    <t>TY00CAM022</t>
  </si>
  <si>
    <t>TY02CAM023</t>
  </si>
  <si>
    <t>TY09CAM024</t>
  </si>
  <si>
    <t>TY02COR025</t>
  </si>
  <si>
    <t>Red</t>
  </si>
  <si>
    <t>Gaul</t>
  </si>
  <si>
    <t>TY03COR026</t>
  </si>
  <si>
    <t>TY14COR027</t>
  </si>
  <si>
    <t>TY12COR028</t>
  </si>
  <si>
    <t>TY12CAM029</t>
  </si>
  <si>
    <t>HO99CIV030</t>
  </si>
  <si>
    <t>HO01CIV031</t>
  </si>
  <si>
    <t>HO10CIV032</t>
  </si>
  <si>
    <t>HO10CIV033</t>
  </si>
  <si>
    <t>HO11CIV034</t>
  </si>
  <si>
    <t>HO12CIV035</t>
  </si>
  <si>
    <t>HO13CIV036</t>
  </si>
  <si>
    <t>HO07ODY038</t>
  </si>
  <si>
    <t>HO08ODY039</t>
  </si>
  <si>
    <t>HO14ODY041</t>
  </si>
  <si>
    <t>CR04PTC042</t>
  </si>
  <si>
    <t>CR07PTC043</t>
  </si>
  <si>
    <t>CR11PTC044</t>
  </si>
  <si>
    <t>CR99CAR045</t>
  </si>
  <si>
    <t>CR00CAR046</t>
  </si>
  <si>
    <t>CR04CAR047</t>
  </si>
  <si>
    <t>CR04CAR048</t>
  </si>
  <si>
    <t>HY11ELA049</t>
  </si>
  <si>
    <t>HY12ELA050</t>
  </si>
  <si>
    <t>HY13ELA051</t>
  </si>
  <si>
    <t>HY13ELA052</t>
  </si>
  <si>
    <t>CR</t>
  </si>
  <si>
    <t>HY</t>
  </si>
  <si>
    <t>TY</t>
  </si>
  <si>
    <t>HO</t>
  </si>
  <si>
    <t>GM</t>
  </si>
  <si>
    <t>FD</t>
  </si>
  <si>
    <t>Chryler</t>
  </si>
  <si>
    <t>Hundai</t>
  </si>
  <si>
    <t>Toyota</t>
  </si>
  <si>
    <t>Honda</t>
  </si>
  <si>
    <t>General Motors</t>
  </si>
  <si>
    <t>Ford</t>
  </si>
  <si>
    <t>CAM</t>
  </si>
  <si>
    <t>ELA</t>
  </si>
  <si>
    <t>FCS</t>
  </si>
  <si>
    <t>CMR</t>
  </si>
  <si>
    <t>COR</t>
  </si>
  <si>
    <t>CAR</t>
  </si>
  <si>
    <t>CIV</t>
  </si>
  <si>
    <t>MTG</t>
  </si>
  <si>
    <t>ODY</t>
  </si>
  <si>
    <t>PTC</t>
  </si>
  <si>
    <t>SLV</t>
  </si>
  <si>
    <t>Camery</t>
  </si>
  <si>
    <t>Elantra</t>
  </si>
  <si>
    <t>Focus</t>
  </si>
  <si>
    <t>Camero</t>
  </si>
  <si>
    <t>Corola</t>
  </si>
  <si>
    <t>Caravan</t>
  </si>
  <si>
    <t>Civic</t>
  </si>
  <si>
    <t>Mustang</t>
  </si>
  <si>
    <t>Odyssey</t>
  </si>
  <si>
    <t>PT Cruiser</t>
  </si>
  <si>
    <t>Silverado</t>
  </si>
  <si>
    <t>HO01ODY040</t>
  </si>
  <si>
    <t>FD06FCS006</t>
  </si>
  <si>
    <t>GM09CMR014</t>
  </si>
  <si>
    <t>HO05ODY037</t>
  </si>
  <si>
    <t>Sum of Miles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</si>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</sst>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43" fontId="0" fillId="0" borderId="0" xfId="1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inventory.xlsx]Sheet1!PivotTable3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Sheet1!$A$4:$A$21</c:f>
              <c:strCache>
                <c:ptCount val="17"/>
                <c:pt idx="0">
                  <c:v>Bard</c:v>
                </c:pt>
                <c:pt idx="1">
                  <c:v>Chan</c:v>
                </c:pt>
                <c:pt idx="2">
                  <c:v>Ewenty</c:v>
                </c:pt>
                <c:pt idx="3">
                  <c:v>Gaul</c:v>
                </c:pt>
                <c:pt idx="4">
                  <c:v>Howard</c:v>
                </c:pt>
                <c:pt idx="5">
                  <c:v>Hulinski</c:v>
                </c:pt>
                <c:pt idx="6">
                  <c:v>Jones</c:v>
                </c:pt>
                <c:pt idx="7">
                  <c:v>Lyon</c:v>
                </c:pt>
                <c:pt idx="8">
                  <c:v>McCall</c:v>
                </c:pt>
                <c:pt idx="9">
                  <c:v>Praulty</c:v>
                </c:pt>
                <c:pt idx="10">
                  <c:v>Rodriguez</c:v>
                </c:pt>
                <c:pt idx="11">
                  <c:v>Santos</c:v>
                </c:pt>
                <c:pt idx="12">
                  <c:v>Smith</c:v>
                </c:pt>
                <c:pt idx="13">
                  <c:v>Swartz</c:v>
                </c:pt>
                <c:pt idx="14">
                  <c:v>Torrens</c:v>
                </c:pt>
                <c:pt idx="15">
                  <c:v>Vizzini</c:v>
                </c:pt>
                <c:pt idx="16">
                  <c:v>Yousef</c:v>
                </c:pt>
              </c:strCache>
            </c:strRef>
          </c:cat>
          <c:val>
            <c:numRef>
              <c:f>Sheet1!$B$4:$B$21</c:f>
              <c:numCache>
                <c:formatCode>General</c:formatCode>
                <c:ptCount val="17"/>
                <c:pt idx="0">
                  <c:v>144647.69999999998</c:v>
                </c:pt>
                <c:pt idx="1">
                  <c:v>150656.40000000002</c:v>
                </c:pt>
                <c:pt idx="2">
                  <c:v>154427.9</c:v>
                </c:pt>
                <c:pt idx="3">
                  <c:v>179986</c:v>
                </c:pt>
                <c:pt idx="4">
                  <c:v>143640.70000000001</c:v>
                </c:pt>
                <c:pt idx="5">
                  <c:v>135078.20000000001</c:v>
                </c:pt>
                <c:pt idx="6">
                  <c:v>184693.8</c:v>
                </c:pt>
                <c:pt idx="7">
                  <c:v>127731.3</c:v>
                </c:pt>
                <c:pt idx="8">
                  <c:v>70964.899999999994</c:v>
                </c:pt>
                <c:pt idx="9">
                  <c:v>65315</c:v>
                </c:pt>
                <c:pt idx="10">
                  <c:v>138561.5</c:v>
                </c:pt>
                <c:pt idx="11">
                  <c:v>141229.4</c:v>
                </c:pt>
                <c:pt idx="12">
                  <c:v>305432.40000000002</c:v>
                </c:pt>
                <c:pt idx="13">
                  <c:v>177713.9</c:v>
                </c:pt>
                <c:pt idx="14">
                  <c:v>65964.899999999994</c:v>
                </c:pt>
                <c:pt idx="15">
                  <c:v>130601.59999999999</c:v>
                </c:pt>
                <c:pt idx="16">
                  <c:v>19341.7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CF-1340-A4D8-16F701B676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33516783"/>
        <c:axId val="334453391"/>
      </c:barChart>
      <c:catAx>
        <c:axId val="33351678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453391"/>
        <c:auto val="1"/>
        <c:lblAlgn val="ctr"/>
        <c:lblOffset val="100"/>
        <c:noMultiLvlLbl val="0"/>
      </c:catAx>
      <c:valAx>
        <c:axId val="334453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516783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'car inventory'!$H$1</c:f>
              <c:strCache>
                <c:ptCount val="1"/>
                <c:pt idx="0">
                  <c:v>Miles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forward val="2"/>
            <c:dispRSqr val="0"/>
            <c:dispEq val="0"/>
          </c:trendline>
          <c:xVal>
            <c:numRef>
              <c:f>'car inventory'!$G$2:$G$68</c:f>
              <c:numCache>
                <c:formatCode>General</c:formatCode>
                <c:ptCount val="67"/>
                <c:pt idx="0">
                  <c:v>8</c:v>
                </c:pt>
                <c:pt idx="1">
                  <c:v>8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8</c:v>
                </c:pt>
                <c:pt idx="6">
                  <c:v>8</c:v>
                </c:pt>
                <c:pt idx="7">
                  <c:v>5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5</c:v>
                </c:pt>
                <c:pt idx="14">
                  <c:v>2</c:v>
                </c:pt>
                <c:pt idx="15">
                  <c:v>0</c:v>
                </c:pt>
                <c:pt idx="16">
                  <c:v>4</c:v>
                </c:pt>
                <c:pt idx="17">
                  <c:v>24</c:v>
                </c:pt>
                <c:pt idx="18">
                  <c:v>14</c:v>
                </c:pt>
                <c:pt idx="19">
                  <c:v>26</c:v>
                </c:pt>
                <c:pt idx="20">
                  <c:v>24</c:v>
                </c:pt>
                <c:pt idx="21">
                  <c:v>14</c:v>
                </c:pt>
                <c:pt idx="22">
                  <c:v>12</c:v>
                </c:pt>
                <c:pt idx="23">
                  <c:v>5</c:v>
                </c:pt>
                <c:pt idx="24">
                  <c:v>12</c:v>
                </c:pt>
                <c:pt idx="25">
                  <c:v>11</c:v>
                </c:pt>
                <c:pt idx="26">
                  <c:v>0</c:v>
                </c:pt>
                <c:pt idx="27">
                  <c:v>2</c:v>
                </c:pt>
                <c:pt idx="28">
                  <c:v>2</c:v>
                </c:pt>
                <c:pt idx="29">
                  <c:v>23</c:v>
                </c:pt>
                <c:pt idx="30">
                  <c:v>13</c:v>
                </c:pt>
                <c:pt idx="31">
                  <c:v>4</c:v>
                </c:pt>
                <c:pt idx="32">
                  <c:v>4</c:v>
                </c:pt>
                <c:pt idx="33">
                  <c:v>3</c:v>
                </c:pt>
                <c:pt idx="34">
                  <c:v>2</c:v>
                </c:pt>
                <c:pt idx="35">
                  <c:v>1</c:v>
                </c:pt>
                <c:pt idx="36">
                  <c:v>9</c:v>
                </c:pt>
                <c:pt idx="37">
                  <c:v>7</c:v>
                </c:pt>
                <c:pt idx="38">
                  <c:v>6</c:v>
                </c:pt>
                <c:pt idx="39">
                  <c:v>13</c:v>
                </c:pt>
                <c:pt idx="40">
                  <c:v>0</c:v>
                </c:pt>
                <c:pt idx="41">
                  <c:v>10</c:v>
                </c:pt>
                <c:pt idx="42">
                  <c:v>7</c:v>
                </c:pt>
                <c:pt idx="43">
                  <c:v>3</c:v>
                </c:pt>
                <c:pt idx="44">
                  <c:v>23</c:v>
                </c:pt>
                <c:pt idx="45">
                  <c:v>14</c:v>
                </c:pt>
                <c:pt idx="46">
                  <c:v>10</c:v>
                </c:pt>
                <c:pt idx="47">
                  <c:v>10</c:v>
                </c:pt>
                <c:pt idx="48">
                  <c:v>3</c:v>
                </c:pt>
                <c:pt idx="49">
                  <c:v>2</c:v>
                </c:pt>
                <c:pt idx="50">
                  <c:v>1</c:v>
                </c:pt>
                <c:pt idx="51">
                  <c:v>1</c:v>
                </c:pt>
              </c:numCache>
            </c:numRef>
          </c:xVal>
          <c:yVal>
            <c:numRef>
              <c:f>'car inventory'!$H$2:$H$68</c:f>
              <c:numCache>
                <c:formatCode>_(* #,##0.00_);_(* \(#,##0.00\);_(* "-"??_);_(@_)</c:formatCode>
                <c:ptCount val="67"/>
                <c:pt idx="0">
                  <c:v>40326.800000000003</c:v>
                </c:pt>
                <c:pt idx="1">
                  <c:v>44974.8</c:v>
                </c:pt>
                <c:pt idx="2">
                  <c:v>44946.5</c:v>
                </c:pt>
                <c:pt idx="3">
                  <c:v>37558.800000000003</c:v>
                </c:pt>
                <c:pt idx="4">
                  <c:v>36438.5</c:v>
                </c:pt>
                <c:pt idx="5">
                  <c:v>46311.4</c:v>
                </c:pt>
                <c:pt idx="6">
                  <c:v>52229.5</c:v>
                </c:pt>
                <c:pt idx="7">
                  <c:v>35137</c:v>
                </c:pt>
                <c:pt idx="8">
                  <c:v>27637.1</c:v>
                </c:pt>
                <c:pt idx="9">
                  <c:v>27534.799999999999</c:v>
                </c:pt>
                <c:pt idx="10">
                  <c:v>19341.7</c:v>
                </c:pt>
                <c:pt idx="11">
                  <c:v>22521.599999999999</c:v>
                </c:pt>
                <c:pt idx="12">
                  <c:v>13682.9</c:v>
                </c:pt>
                <c:pt idx="13">
                  <c:v>28464.799999999999</c:v>
                </c:pt>
                <c:pt idx="14">
                  <c:v>19421.099999999999</c:v>
                </c:pt>
                <c:pt idx="15">
                  <c:v>14289.6</c:v>
                </c:pt>
                <c:pt idx="16">
                  <c:v>31144.400000000001</c:v>
                </c:pt>
                <c:pt idx="17">
                  <c:v>83162.7</c:v>
                </c:pt>
                <c:pt idx="18">
                  <c:v>80685.8</c:v>
                </c:pt>
                <c:pt idx="19">
                  <c:v>114660.6</c:v>
                </c:pt>
                <c:pt idx="20">
                  <c:v>93382.6</c:v>
                </c:pt>
                <c:pt idx="21">
                  <c:v>85928</c:v>
                </c:pt>
                <c:pt idx="22">
                  <c:v>67829.100000000006</c:v>
                </c:pt>
                <c:pt idx="23">
                  <c:v>48114.2</c:v>
                </c:pt>
                <c:pt idx="24">
                  <c:v>64467.4</c:v>
                </c:pt>
                <c:pt idx="25">
                  <c:v>73444.399999999994</c:v>
                </c:pt>
                <c:pt idx="26">
                  <c:v>17556.3</c:v>
                </c:pt>
                <c:pt idx="27">
                  <c:v>29601.9</c:v>
                </c:pt>
                <c:pt idx="28">
                  <c:v>22128.2</c:v>
                </c:pt>
                <c:pt idx="29">
                  <c:v>82374</c:v>
                </c:pt>
                <c:pt idx="30">
                  <c:v>69891.899999999994</c:v>
                </c:pt>
                <c:pt idx="31">
                  <c:v>22573</c:v>
                </c:pt>
                <c:pt idx="32">
                  <c:v>33477.199999999997</c:v>
                </c:pt>
                <c:pt idx="33">
                  <c:v>30555.3</c:v>
                </c:pt>
                <c:pt idx="34">
                  <c:v>24513.200000000001</c:v>
                </c:pt>
                <c:pt idx="35">
                  <c:v>13867.6</c:v>
                </c:pt>
                <c:pt idx="36">
                  <c:v>60389.5</c:v>
                </c:pt>
                <c:pt idx="37">
                  <c:v>50854.1</c:v>
                </c:pt>
                <c:pt idx="38">
                  <c:v>42504.6</c:v>
                </c:pt>
                <c:pt idx="39">
                  <c:v>68658.899999999994</c:v>
                </c:pt>
                <c:pt idx="40">
                  <c:v>3708.1</c:v>
                </c:pt>
                <c:pt idx="41">
                  <c:v>64542</c:v>
                </c:pt>
                <c:pt idx="42">
                  <c:v>42074.2</c:v>
                </c:pt>
                <c:pt idx="43">
                  <c:v>27394.2</c:v>
                </c:pt>
                <c:pt idx="44">
                  <c:v>79420.600000000006</c:v>
                </c:pt>
                <c:pt idx="45">
                  <c:v>77243.100000000006</c:v>
                </c:pt>
                <c:pt idx="46">
                  <c:v>72527.199999999997</c:v>
                </c:pt>
                <c:pt idx="47">
                  <c:v>52699.4</c:v>
                </c:pt>
                <c:pt idx="48">
                  <c:v>29102.3</c:v>
                </c:pt>
                <c:pt idx="49">
                  <c:v>22282</c:v>
                </c:pt>
                <c:pt idx="50">
                  <c:v>20223.900000000001</c:v>
                </c:pt>
                <c:pt idx="51">
                  <c:v>22188.5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2A-3C47-9011-41881FDF71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3786575"/>
        <c:axId val="343788223"/>
      </c:scatterChart>
      <c:valAx>
        <c:axId val="343786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Age of the car(YEARS)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788223"/>
        <c:crosses val="autoZero"/>
        <c:crossBetween val="midCat"/>
      </c:valAx>
      <c:valAx>
        <c:axId val="343788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Miles Driven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7865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20320</xdr:colOff>
      <xdr:row>1</xdr:row>
      <xdr:rowOff>187960</xdr:rowOff>
    </xdr:from>
    <xdr:to>
      <xdr:col>10</xdr:col>
      <xdr:colOff>91440</xdr:colOff>
      <xdr:row>16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E611C5-F8D2-914F-9E6E-47B0B6C2CA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209550</xdr:colOff>
      <xdr:row>0</xdr:row>
      <xdr:rowOff>419100</xdr:rowOff>
    </xdr:from>
    <xdr:to>
      <xdr:col>21</xdr:col>
      <xdr:colOff>673100</xdr:colOff>
      <xdr:row>20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274C7F-4C89-0849-805A-1A73CB2F97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4635.018056828703" createdVersion="7" refreshedVersion="7" minRefreshableVersion="3" recordCount="52">
  <cacheSource type="worksheet">
    <worksheetSource ref="A1:N53" sheet="car inventory"/>
  </cacheSource>
  <cacheFields count="14">
    <cacheField name="Car ID" numFmtId="0">
      <sharedItems/>
    </cacheField>
    <cacheField name="Make" numFmtId="0">
      <sharedItems/>
    </cacheField>
    <cacheField name="Make (Full Name)" numFmtId="0">
      <sharedItems/>
    </cacheField>
    <cacheField name="Model" numFmtId="0">
      <sharedItems/>
    </cacheField>
    <cacheField name="Model (Full Name)" numFmtId="0">
      <sharedItems/>
    </cacheField>
    <cacheField name="Manufacture Year" numFmtId="0">
      <sharedItems/>
    </cacheField>
    <cacheField name="Age" numFmtId="0">
      <sharedItems containsSemiMixedTypes="0" containsString="0" containsNumber="1" containsInteger="1" minValue="0" maxValue="26"/>
    </cacheField>
    <cacheField name="Miles" numFmtId="43">
      <sharedItems containsSemiMixedTypes="0" containsString="0" containsNumber="1" minValue="3708.1" maxValue="114660.6"/>
    </cacheField>
    <cacheField name="Miles / Year" numFmtId="43">
      <sharedItems containsSemiMixedTypes="0" containsString="0" containsNumber="1" minValue="3379.6000000000004" maxValue="35112.6"/>
    </cacheField>
    <cacheField name="Color" numFmtId="0">
      <sharedItems/>
    </cacheField>
    <cacheField name="Driver" numFmtId="0">
      <sharedItems count="17">
        <s v="Smith"/>
        <s v="McCall"/>
        <s v="Lyon"/>
        <s v="Jones"/>
        <s v="Ewenty"/>
        <s v="Howard"/>
        <s v="Praulty"/>
        <s v="Yousef"/>
        <s v="Vizzini"/>
        <s v="Rodriguez"/>
        <s v="Santos"/>
        <s v="Bard"/>
        <s v="Torrens"/>
        <s v="Hulinski"/>
        <s v="Chan"/>
        <s v="Swartz"/>
        <s v="Gaul"/>
      </sharedItems>
    </cacheField>
    <cacheField name="Warantee Miles" numFmtId="43">
      <sharedItems containsSemiMixedTypes="0" containsString="0" containsNumber="1" containsInteger="1" minValue="50000" maxValue="100000"/>
    </cacheField>
    <cacheField name="Covered?" numFmtId="0">
      <sharedItems/>
    </cacheField>
    <cacheField name="New Car I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2">
  <r>
    <s v="FD06MTG001"/>
    <s v="FD"/>
    <s v="Ford"/>
    <s v="MTG"/>
    <s v="Mustang"/>
    <s v="06"/>
    <n v="8"/>
    <n v="40326.800000000003"/>
    <n v="4744.3294117647065"/>
    <s v="Black"/>
    <x v="0"/>
    <n v="50000"/>
    <s v="Y"/>
    <s v="FDMTG06BLA001"/>
  </r>
  <r>
    <s v="FD06MTG002"/>
    <s v="FD"/>
    <s v="Ford"/>
    <s v="MTG"/>
    <s v="Mustang"/>
    <s v="06"/>
    <n v="8"/>
    <n v="44974.8"/>
    <n v="5291.1529411764714"/>
    <s v="White"/>
    <x v="1"/>
    <n v="50000"/>
    <s v="Y"/>
    <s v="FDMTG06WHI002"/>
  </r>
  <r>
    <s v="FD08MTG003"/>
    <s v="FD"/>
    <s v="Ford"/>
    <s v="MTG"/>
    <s v="Mustang"/>
    <s v="08"/>
    <n v="6"/>
    <n v="44946.5"/>
    <n v="6914.8461538461543"/>
    <s v="Green"/>
    <x v="2"/>
    <n v="50000"/>
    <s v="Y"/>
    <s v="FDMTG08GRE003"/>
  </r>
  <r>
    <s v="FD08MTG004"/>
    <s v="FD"/>
    <s v="Ford"/>
    <s v="MTG"/>
    <s v="Mustang"/>
    <s v="08"/>
    <n v="6"/>
    <n v="37558.800000000003"/>
    <n v="5778.2769230769236"/>
    <s v="Black"/>
    <x v="3"/>
    <n v="50000"/>
    <s v="Y"/>
    <s v="FDMTG08BLA004"/>
  </r>
  <r>
    <s v="FD08MTG005"/>
    <s v="FD"/>
    <s v="Ford"/>
    <s v="MTG"/>
    <s v="Mustang"/>
    <s v="08"/>
    <n v="6"/>
    <n v="36438.5"/>
    <n v="5605.9230769230771"/>
    <s v="White"/>
    <x v="0"/>
    <n v="50000"/>
    <s v="Y"/>
    <s v="FDMTG08WHI005"/>
  </r>
  <r>
    <s v="FD06FCS006"/>
    <s v="FD"/>
    <s v="Ford"/>
    <s v="FCS"/>
    <s v="Focus"/>
    <s v="06"/>
    <n v="8"/>
    <n v="46311.4"/>
    <n v="5448.4000000000005"/>
    <s v="Green"/>
    <x v="4"/>
    <n v="75000"/>
    <s v="Y"/>
    <s v="FDFCS06GRE006"/>
  </r>
  <r>
    <s v="FD06FCS007"/>
    <s v="FD"/>
    <s v="Ford"/>
    <s v="FCS"/>
    <s v="Focus"/>
    <s v="06"/>
    <n v="8"/>
    <n v="52229.5"/>
    <n v="6144.6470588235297"/>
    <s v="Green"/>
    <x v="2"/>
    <n v="75000"/>
    <s v="Y"/>
    <s v="FDFCS06GRE007"/>
  </r>
  <r>
    <s v="FD09FCS008"/>
    <s v="FD"/>
    <s v="Ford"/>
    <s v="FCS"/>
    <s v="Focus"/>
    <s v="09"/>
    <n v="5"/>
    <n v="35137"/>
    <n v="6388.545454545455"/>
    <s v="Black"/>
    <x v="5"/>
    <n v="75000"/>
    <s v="Y"/>
    <s v="FDFCS09BLA008"/>
  </r>
  <r>
    <s v="FD13FCS009"/>
    <s v="FD"/>
    <s v="Ford"/>
    <s v="FCS"/>
    <s v="Focus"/>
    <s v="13"/>
    <n v="1"/>
    <n v="27637.1"/>
    <n v="18424.733333333334"/>
    <s v="Black"/>
    <x v="0"/>
    <n v="75000"/>
    <s v="Y"/>
    <s v="FDFCS13BLA009"/>
  </r>
  <r>
    <s v="FD13FCS010"/>
    <s v="FD"/>
    <s v="Ford"/>
    <s v="FCS"/>
    <s v="Focus"/>
    <s v="13"/>
    <n v="1"/>
    <n v="27534.799999999999"/>
    <n v="18356.533333333333"/>
    <s v="White"/>
    <x v="6"/>
    <n v="75000"/>
    <s v="Y"/>
    <s v="FDFCS13WHI010"/>
  </r>
  <r>
    <s v="FD12FCS011"/>
    <s v="FD"/>
    <s v="Ford"/>
    <s v="FCS"/>
    <s v="Focus"/>
    <s v="12"/>
    <n v="2"/>
    <n v="19341.7"/>
    <n v="7736.68"/>
    <s v="White"/>
    <x v="7"/>
    <n v="75000"/>
    <s v="Y"/>
    <s v="FDFCS12WHI011"/>
  </r>
  <r>
    <s v="FD13FCS012"/>
    <s v="FD"/>
    <s v="Ford"/>
    <s v="FCS"/>
    <s v="Focus"/>
    <s v="13"/>
    <n v="1"/>
    <n v="22521.599999999999"/>
    <n v="15014.4"/>
    <s v="Black"/>
    <x v="8"/>
    <n v="75000"/>
    <s v="Y"/>
    <s v="FDFCS13BLA012"/>
  </r>
  <r>
    <s v="FD13FCS013"/>
    <s v="FD"/>
    <s v="Ford"/>
    <s v="FCS"/>
    <s v="Focus"/>
    <s v="13"/>
    <n v="1"/>
    <n v="13682.9"/>
    <n v="9121.9333333333325"/>
    <s v="Black"/>
    <x v="9"/>
    <n v="75000"/>
    <s v="Y"/>
    <s v="FDFCS13BLA013"/>
  </r>
  <r>
    <s v="GM09CMR014"/>
    <s v="GM"/>
    <s v="General Motors"/>
    <s v="CMR"/>
    <s v="Camero"/>
    <s v="09"/>
    <n v="5"/>
    <n v="28464.799999999999"/>
    <n v="5175.4181818181814"/>
    <s v="White"/>
    <x v="10"/>
    <n v="100000"/>
    <s v="Y"/>
    <s v="GMCMR09WHI014"/>
  </r>
  <r>
    <s v="GM12CMR015"/>
    <s v="GM"/>
    <s v="General Motors"/>
    <s v="CMR"/>
    <s v="Camero"/>
    <s v="12"/>
    <n v="2"/>
    <n v="19421.099999999999"/>
    <n v="7768.44"/>
    <s v="Black"/>
    <x v="11"/>
    <n v="100000"/>
    <s v="Y"/>
    <s v="GMCMR12BLA015"/>
  </r>
  <r>
    <s v="GM14CMR016"/>
    <s v="GM"/>
    <s v="General Motors"/>
    <s v="CMR"/>
    <s v="Camero"/>
    <s v="14"/>
    <n v="0"/>
    <n v="14289.6"/>
    <n v="28579.200000000001"/>
    <s v="White"/>
    <x v="12"/>
    <n v="100000"/>
    <s v="Y"/>
    <s v="GMCMR14WHI016"/>
  </r>
  <r>
    <s v="GM10SLV017"/>
    <s v="GM"/>
    <s v="General Motors"/>
    <s v="SLV"/>
    <s v="Silverado"/>
    <s v="10"/>
    <n v="4"/>
    <n v="31144.400000000001"/>
    <n v="6920.9777777777781"/>
    <s v="Black"/>
    <x v="13"/>
    <n v="100000"/>
    <s v="Y"/>
    <s v="GMSLV10BLA017"/>
  </r>
  <r>
    <s v="GM98SLV018"/>
    <s v="GM"/>
    <s v="General Motors"/>
    <s v="SLV"/>
    <s v="Silverado"/>
    <s v="98"/>
    <n v="24"/>
    <n v="83162.7"/>
    <n v="3394.3959183673469"/>
    <s v="Black"/>
    <x v="10"/>
    <n v="100000"/>
    <s v="Y"/>
    <s v="GMSLV98BLA018"/>
  </r>
  <r>
    <s v="GM00SLV019"/>
    <s v="GM"/>
    <s v="General Motors"/>
    <s v="SLV"/>
    <s v="Silverado"/>
    <s v="00"/>
    <n v="14"/>
    <n v="80685.8"/>
    <n v="5564.5379310344833"/>
    <s v="Blue"/>
    <x v="8"/>
    <n v="100000"/>
    <s v="Y"/>
    <s v="GMSLV00BLU019"/>
  </r>
  <r>
    <s v="TY96CAM020"/>
    <s v="TY"/>
    <s v="Toyota"/>
    <s v="CAM"/>
    <s v="Camery"/>
    <s v="96"/>
    <n v="26"/>
    <n v="114660.6"/>
    <n v="4326.8150943396231"/>
    <s v="Green"/>
    <x v="14"/>
    <n v="100000"/>
    <s v="Y"/>
    <s v="TYCAM96GRE020"/>
  </r>
  <r>
    <s v="TY98CAM021"/>
    <s v="TY"/>
    <s v="Toyota"/>
    <s v="CAM"/>
    <s v="Camery"/>
    <s v="98"/>
    <n v="24"/>
    <n v="93382.6"/>
    <n v="3811.534693877551"/>
    <s v="Black"/>
    <x v="15"/>
    <n v="100000"/>
    <s v="Y"/>
    <s v="TYCAM98BLA021"/>
  </r>
  <r>
    <s v="TY00CAM022"/>
    <s v="TY"/>
    <s v="Toyota"/>
    <s v="CAM"/>
    <s v="Camery"/>
    <s v="00"/>
    <n v="14"/>
    <n v="85928"/>
    <n v="5926.0689655172409"/>
    <s v="Green"/>
    <x v="4"/>
    <n v="100000"/>
    <s v="Y"/>
    <s v="TYCAM00GRE022"/>
  </r>
  <r>
    <s v="TY02CAM023"/>
    <s v="TY"/>
    <s v="Toyota"/>
    <s v="CAM"/>
    <s v="Camery"/>
    <s v="02"/>
    <n v="12"/>
    <n v="67829.100000000006"/>
    <n v="5426.3280000000004"/>
    <s v="Black"/>
    <x v="0"/>
    <n v="100000"/>
    <s v="Y"/>
    <s v="TYCAM02BLA023"/>
  </r>
  <r>
    <s v="TY09CAM024"/>
    <s v="TY"/>
    <s v="Toyota"/>
    <s v="CAM"/>
    <s v="Camery"/>
    <s v="09"/>
    <n v="5"/>
    <n v="48114.2"/>
    <n v="8748.0363636363636"/>
    <s v="White"/>
    <x v="5"/>
    <n v="100000"/>
    <s v="Y"/>
    <s v="TYCAM09WHI024"/>
  </r>
  <r>
    <s v="TY02COR025"/>
    <s v="TY"/>
    <s v="Toyota"/>
    <s v="COR"/>
    <s v="Corola"/>
    <s v="02"/>
    <n v="12"/>
    <n v="64467.4"/>
    <n v="5157.3919999999998"/>
    <s v="Red"/>
    <x v="16"/>
    <n v="100000"/>
    <s v="Y"/>
    <s v="TYCOR02RED025"/>
  </r>
  <r>
    <s v="TY03COR026"/>
    <s v="TY"/>
    <s v="Toyota"/>
    <s v="COR"/>
    <s v="Corola"/>
    <s v="03"/>
    <n v="11"/>
    <n v="73444.399999999994"/>
    <n v="6386.4695652173905"/>
    <s v="Black"/>
    <x v="16"/>
    <n v="100000"/>
    <s v="Y"/>
    <s v="TYCOR03BLA026"/>
  </r>
  <r>
    <s v="TY14COR027"/>
    <s v="TY"/>
    <s v="Toyota"/>
    <s v="COR"/>
    <s v="Corola"/>
    <s v="14"/>
    <n v="0"/>
    <n v="17556.3"/>
    <n v="35112.6"/>
    <s v="Blue"/>
    <x v="6"/>
    <n v="100000"/>
    <s v="Y"/>
    <s v="TYCOR14BLU027"/>
  </r>
  <r>
    <s v="TY12COR028"/>
    <s v="TY"/>
    <s v="Toyota"/>
    <s v="COR"/>
    <s v="Corola"/>
    <s v="12"/>
    <n v="2"/>
    <n v="29601.9"/>
    <n v="11840.76"/>
    <s v="Black"/>
    <x v="10"/>
    <n v="100000"/>
    <s v="Y"/>
    <s v="TYCOR12BLA028"/>
  </r>
  <r>
    <s v="TY12CAM029"/>
    <s v="TY"/>
    <s v="Toyota"/>
    <s v="CAM"/>
    <s v="Camery"/>
    <s v="12"/>
    <n v="2"/>
    <n v="22128.2"/>
    <n v="8851.2800000000007"/>
    <s v="Blue"/>
    <x v="14"/>
    <n v="100000"/>
    <s v="Y"/>
    <s v="TYCAM12BLU029"/>
  </r>
  <r>
    <s v="HO99CIV030"/>
    <s v="HO"/>
    <s v="Honda"/>
    <s v="CIV"/>
    <s v="Civic"/>
    <s v="99"/>
    <n v="23"/>
    <n v="82374"/>
    <n v="3505.2765957446809"/>
    <s v="White"/>
    <x v="9"/>
    <n v="75000"/>
    <s v="Y"/>
    <s v="HOCIV99WHI030"/>
  </r>
  <r>
    <s v="HO01CIV031"/>
    <s v="HO"/>
    <s v="Honda"/>
    <s v="CIV"/>
    <s v="Civic"/>
    <s v="01"/>
    <n v="13"/>
    <n v="69891.899999999994"/>
    <n v="5177.177777777777"/>
    <s v="Blue"/>
    <x v="3"/>
    <n v="75000"/>
    <s v="Y"/>
    <s v="HOCIV01BLU031"/>
  </r>
  <r>
    <s v="HO10CIV032"/>
    <s v="HO"/>
    <s v="Honda"/>
    <s v="CIV"/>
    <s v="Civic"/>
    <s v="10"/>
    <n v="4"/>
    <n v="22573"/>
    <n v="5016.2222222222226"/>
    <s v="Blue"/>
    <x v="12"/>
    <n v="75000"/>
    <s v="Y"/>
    <s v="HOCIV10BLU032"/>
  </r>
  <r>
    <s v="HO10CIV033"/>
    <s v="HO"/>
    <s v="Honda"/>
    <s v="CIV"/>
    <s v="Civic"/>
    <s v="10"/>
    <n v="4"/>
    <n v="33477.199999999997"/>
    <n v="7439.3777777777768"/>
    <s v="Black"/>
    <x v="15"/>
    <n v="75000"/>
    <s v="Y"/>
    <s v="HOCIV10BLA033"/>
  </r>
  <r>
    <s v="HO11CIV034"/>
    <s v="HO"/>
    <s v="Honda"/>
    <s v="CIV"/>
    <s v="Civic"/>
    <s v="11"/>
    <n v="3"/>
    <n v="30555.3"/>
    <n v="8730.0857142857149"/>
    <s v="Black"/>
    <x v="2"/>
    <n v="75000"/>
    <s v="Y"/>
    <s v="HOCIV11BLA034"/>
  </r>
  <r>
    <s v="HO12CIV035"/>
    <s v="HO"/>
    <s v="Honda"/>
    <s v="CIV"/>
    <s v="Civic"/>
    <s v="12"/>
    <n v="2"/>
    <n v="24513.200000000001"/>
    <n v="9805.2800000000007"/>
    <s v="Black"/>
    <x v="13"/>
    <n v="75000"/>
    <s v="Y"/>
    <s v="HOCIV12BLA035"/>
  </r>
  <r>
    <s v="HO13CIV036"/>
    <s v="HO"/>
    <s v="Honda"/>
    <s v="CIV"/>
    <s v="Civic"/>
    <s v="13"/>
    <n v="1"/>
    <n v="13867.6"/>
    <n v="9245.0666666666675"/>
    <s v="Black"/>
    <x v="14"/>
    <n v="75000"/>
    <s v="Y"/>
    <s v="HOCIV13BLA036"/>
  </r>
  <r>
    <s v="HO05ODY037"/>
    <s v="HO"/>
    <s v="Honda"/>
    <s v="ODY"/>
    <s v="Odyssey"/>
    <s v="05"/>
    <n v="9"/>
    <n v="60389.5"/>
    <n v="6356.7894736842109"/>
    <s v="White"/>
    <x v="5"/>
    <n v="100000"/>
    <s v="Y"/>
    <s v="HOODY05WHI037"/>
  </r>
  <r>
    <s v="HO07ODY038"/>
    <s v="HO"/>
    <s v="Honda"/>
    <s v="ODY"/>
    <s v="Odyssey"/>
    <s v="07"/>
    <n v="7"/>
    <n v="50854.1"/>
    <n v="6780.5466666666662"/>
    <s v="Black"/>
    <x v="15"/>
    <n v="100000"/>
    <s v="Y"/>
    <s v="HOODY07BLA038"/>
  </r>
  <r>
    <s v="HO08ODY039"/>
    <s v="HO"/>
    <s v="Honda"/>
    <s v="ODY"/>
    <s v="Odyssey"/>
    <s v="08"/>
    <n v="6"/>
    <n v="42504.6"/>
    <n v="6539.1692307692301"/>
    <s v="White"/>
    <x v="9"/>
    <n v="100000"/>
    <s v="Y"/>
    <s v="HOODY08WHI039"/>
  </r>
  <r>
    <s v="HO01ODY040"/>
    <s v="HO"/>
    <s v="Honda"/>
    <s v="ODY"/>
    <s v="Odyssey"/>
    <s v="01"/>
    <n v="13"/>
    <n v="68658.899999999994"/>
    <n v="5085.844444444444"/>
    <s v="Black"/>
    <x v="0"/>
    <n v="100000"/>
    <s v="Y"/>
    <s v="HOODY01BLA040"/>
  </r>
  <r>
    <s v="HO14ODY041"/>
    <s v="HO"/>
    <s v="Honda"/>
    <s v="ODY"/>
    <s v="Odyssey"/>
    <s v="14"/>
    <n v="0"/>
    <n v="3708.1"/>
    <n v="7416.2"/>
    <s v="Black"/>
    <x v="1"/>
    <n v="100000"/>
    <s v="Y"/>
    <s v="HOODY14BLA041"/>
  </r>
  <r>
    <s v="CR04PTC042"/>
    <s v="CR"/>
    <s v="Chryler"/>
    <s v="PTC"/>
    <s v="PT Cruiser"/>
    <s v="04"/>
    <n v="10"/>
    <n v="64542"/>
    <n v="6146.8571428571431"/>
    <s v="Blue"/>
    <x v="0"/>
    <n v="75000"/>
    <s v="Y"/>
    <s v="CRPTC04BLU042"/>
  </r>
  <r>
    <s v="CR07PTC043"/>
    <s v="CR"/>
    <s v="Chryler"/>
    <s v="PTC"/>
    <s v="PT Cruiser"/>
    <s v="07"/>
    <n v="7"/>
    <n v="42074.2"/>
    <n v="5609.8933333333325"/>
    <s v="Green"/>
    <x v="16"/>
    <n v="75000"/>
    <s v="Y"/>
    <s v="CRPTC07GRE043"/>
  </r>
  <r>
    <s v="CR11PTC044"/>
    <s v="CR"/>
    <s v="Chryler"/>
    <s v="PTC"/>
    <s v="PT Cruiser"/>
    <s v="11"/>
    <n v="3"/>
    <n v="27394.2"/>
    <n v="7826.9142857142861"/>
    <s v="Black"/>
    <x v="8"/>
    <n v="75000"/>
    <s v="Y"/>
    <s v="CRPTC11BLA044"/>
  </r>
  <r>
    <s v="CR99CAR045"/>
    <s v="CR"/>
    <s v="Chryler"/>
    <s v="CAR"/>
    <s v="Caravan"/>
    <s v="99"/>
    <n v="23"/>
    <n v="79420.600000000006"/>
    <n v="3379.6000000000004"/>
    <s v="Green"/>
    <x v="13"/>
    <n v="75000"/>
    <s v="Y"/>
    <s v="CRCAR99GRE045"/>
  </r>
  <r>
    <s v="CR00CAR046"/>
    <s v="CR"/>
    <s v="Chryler"/>
    <s v="CAR"/>
    <s v="Caravan"/>
    <s v="00"/>
    <n v="14"/>
    <n v="77243.100000000006"/>
    <n v="5327.1103448275862"/>
    <s v="Black"/>
    <x v="3"/>
    <n v="75000"/>
    <s v="Y"/>
    <s v="CRCAR00BLA046"/>
  </r>
  <r>
    <s v="CR04CAR047"/>
    <s v="CR"/>
    <s v="Chryler"/>
    <s v="CAR"/>
    <s v="Caravan"/>
    <s v="04"/>
    <n v="10"/>
    <n v="72527.199999999997"/>
    <n v="6907.3523809523804"/>
    <s v="White"/>
    <x v="11"/>
    <n v="75000"/>
    <s v="Y"/>
    <s v="CRCAR04WHI047"/>
  </r>
  <r>
    <s v="CR04CAR048"/>
    <s v="CR"/>
    <s v="Chryler"/>
    <s v="CAR"/>
    <s v="Caravan"/>
    <s v="04"/>
    <n v="10"/>
    <n v="52699.4"/>
    <n v="5018.9904761904763"/>
    <s v="Red"/>
    <x v="11"/>
    <n v="75000"/>
    <s v="Y"/>
    <s v="CRCAR04RED048"/>
  </r>
  <r>
    <s v="HY11ELA049"/>
    <s v="HY"/>
    <s v="Hundai"/>
    <s v="ELA"/>
    <s v="Elantra"/>
    <s v="11"/>
    <n v="3"/>
    <n v="29102.3"/>
    <n v="8314.9428571428562"/>
    <s v="Black"/>
    <x v="12"/>
    <n v="100000"/>
    <s v="Y"/>
    <s v="HYELA11BLA049"/>
  </r>
  <r>
    <s v="HY12ELA050"/>
    <s v="HY"/>
    <s v="Hundai"/>
    <s v="ELA"/>
    <s v="Elantra"/>
    <s v="12"/>
    <n v="2"/>
    <n v="22282"/>
    <n v="8912.7999999999993"/>
    <s v="Blue"/>
    <x v="1"/>
    <n v="100000"/>
    <s v="Y"/>
    <s v="HYELA12BLU050"/>
  </r>
  <r>
    <s v="HY13ELA051"/>
    <s v="HY"/>
    <s v="Hundai"/>
    <s v="ELA"/>
    <s v="Elantra"/>
    <s v="13"/>
    <n v="1"/>
    <n v="20223.900000000001"/>
    <n v="13482.6"/>
    <s v="Black"/>
    <x v="6"/>
    <n v="100000"/>
    <s v="Y"/>
    <s v="HYELA13BLA051"/>
  </r>
  <r>
    <s v="HY13ELA052"/>
    <s v="HY"/>
    <s v="Hundai"/>
    <s v="ELA"/>
    <s v="Elantra"/>
    <s v="13"/>
    <n v="1"/>
    <n v="22188.5"/>
    <n v="14792.333333333334"/>
    <s v="Blue"/>
    <x v="4"/>
    <n v="100000"/>
    <s v="Y"/>
    <s v="HYELA13BLU05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9">
  <location ref="A3:B21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dataField="1" numFmtId="43" showAll="0"/>
    <pivotField numFmtId="43" showAll="0"/>
    <pivotField showAll="0"/>
    <pivotField axis="axisRow" showAll="0">
      <items count="18">
        <item x="11"/>
        <item x="14"/>
        <item x="4"/>
        <item x="16"/>
        <item x="5"/>
        <item x="13"/>
        <item x="3"/>
        <item x="2"/>
        <item x="1"/>
        <item x="6"/>
        <item x="9"/>
        <item x="10"/>
        <item x="0"/>
        <item x="15"/>
        <item x="12"/>
        <item x="8"/>
        <item x="7"/>
        <item t="default"/>
      </items>
    </pivotField>
    <pivotField numFmtId="43" showAll="0"/>
    <pivotField showAll="0"/>
    <pivotField showAll="0"/>
  </pivotFields>
  <rowFields count="1">
    <field x="1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Sum of Miles" fld="7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1"/>
  <sheetViews>
    <sheetView zoomScale="125" workbookViewId="0">
      <selection activeCell="I23" sqref="I23"/>
    </sheetView>
  </sheetViews>
  <sheetFormatPr baseColWidth="10" defaultRowHeight="16" x14ac:dyDescent="0.2"/>
  <cols>
    <col min="1" max="1" width="13" bestFit="1" customWidth="1"/>
    <col min="2" max="2" width="12" bestFit="1" customWidth="1"/>
  </cols>
  <sheetData>
    <row r="3" spans="1:2" x14ac:dyDescent="0.2">
      <c r="A3" s="4" t="s">
        <v>123</v>
      </c>
      <c r="B3" t="s">
        <v>122</v>
      </c>
    </row>
    <row r="4" spans="1:2" x14ac:dyDescent="0.2">
      <c r="A4" s="5" t="s">
        <v>41</v>
      </c>
      <c r="B4" s="3">
        <v>144647.69999999998</v>
      </c>
    </row>
    <row r="5" spans="1:2" x14ac:dyDescent="0.2">
      <c r="A5" s="5" t="s">
        <v>50</v>
      </c>
      <c r="B5" s="3">
        <v>150656.40000000002</v>
      </c>
    </row>
    <row r="6" spans="1:2" x14ac:dyDescent="0.2">
      <c r="A6" s="5" t="s">
        <v>26</v>
      </c>
      <c r="B6" s="3">
        <v>154427.9</v>
      </c>
    </row>
    <row r="7" spans="1:2" x14ac:dyDescent="0.2">
      <c r="A7" s="5" t="s">
        <v>58</v>
      </c>
      <c r="B7" s="3">
        <v>179986</v>
      </c>
    </row>
    <row r="8" spans="1:2" x14ac:dyDescent="0.2">
      <c r="A8" s="5" t="s">
        <v>29</v>
      </c>
      <c r="B8" s="3">
        <v>143640.70000000001</v>
      </c>
    </row>
    <row r="9" spans="1:2" x14ac:dyDescent="0.2">
      <c r="A9" s="5" t="s">
        <v>45</v>
      </c>
      <c r="B9" s="3">
        <v>135078.20000000001</v>
      </c>
    </row>
    <row r="10" spans="1:2" x14ac:dyDescent="0.2">
      <c r="A10" s="5" t="s">
        <v>24</v>
      </c>
      <c r="B10" s="3">
        <v>184693.8</v>
      </c>
    </row>
    <row r="11" spans="1:2" x14ac:dyDescent="0.2">
      <c r="A11" s="5" t="s">
        <v>22</v>
      </c>
      <c r="B11" s="3">
        <v>127731.3</v>
      </c>
    </row>
    <row r="12" spans="1:2" x14ac:dyDescent="0.2">
      <c r="A12" s="5" t="s">
        <v>19</v>
      </c>
      <c r="B12" s="3">
        <v>70964.899999999994</v>
      </c>
    </row>
    <row r="13" spans="1:2" x14ac:dyDescent="0.2">
      <c r="A13" s="5" t="s">
        <v>32</v>
      </c>
      <c r="B13" s="3">
        <v>65315</v>
      </c>
    </row>
    <row r="14" spans="1:2" x14ac:dyDescent="0.2">
      <c r="A14" s="5" t="s">
        <v>38</v>
      </c>
      <c r="B14" s="3">
        <v>138561.5</v>
      </c>
    </row>
    <row r="15" spans="1:2" x14ac:dyDescent="0.2">
      <c r="A15" s="5" t="s">
        <v>39</v>
      </c>
      <c r="B15" s="3">
        <v>141229.4</v>
      </c>
    </row>
    <row r="16" spans="1:2" x14ac:dyDescent="0.2">
      <c r="A16" s="5" t="s">
        <v>16</v>
      </c>
      <c r="B16" s="3">
        <v>305432.40000000002</v>
      </c>
    </row>
    <row r="17" spans="1:2" x14ac:dyDescent="0.2">
      <c r="A17" s="5" t="s">
        <v>52</v>
      </c>
      <c r="B17" s="3">
        <v>177713.9</v>
      </c>
    </row>
    <row r="18" spans="1:2" x14ac:dyDescent="0.2">
      <c r="A18" s="5" t="s">
        <v>43</v>
      </c>
      <c r="B18" s="3">
        <v>65964.899999999994</v>
      </c>
    </row>
    <row r="19" spans="1:2" x14ac:dyDescent="0.2">
      <c r="A19" s="5" t="s">
        <v>36</v>
      </c>
      <c r="B19" s="3">
        <v>130601.59999999999</v>
      </c>
    </row>
    <row r="20" spans="1:2" x14ac:dyDescent="0.2">
      <c r="A20" s="5" t="s">
        <v>34</v>
      </c>
      <c r="B20" s="3">
        <v>19341.7</v>
      </c>
    </row>
    <row r="21" spans="1:2" x14ac:dyDescent="0.2">
      <c r="A21" s="5" t="s">
        <v>124</v>
      </c>
      <c r="B21" s="3">
        <v>2335987.2999999998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tabSelected="1" zoomScale="109" workbookViewId="0">
      <selection activeCell="B14" sqref="B14"/>
    </sheetView>
  </sheetViews>
  <sheetFormatPr baseColWidth="10" defaultRowHeight="16" x14ac:dyDescent="0.2"/>
  <cols>
    <col min="1" max="1" width="15.6640625" customWidth="1"/>
    <col min="3" max="3" width="15.33203125" customWidth="1"/>
    <col min="4" max="4" width="13.33203125" customWidth="1"/>
    <col min="8" max="8" width="12" bestFit="1" customWidth="1"/>
    <col min="9" max="9" width="22.83203125" customWidth="1"/>
    <col min="12" max="12" width="12" bestFit="1" customWidth="1"/>
    <col min="14" max="14" width="15.83203125" customWidth="1"/>
  </cols>
  <sheetData>
    <row r="1" spans="1:14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tr">
        <f>LEFT(A2,2)</f>
        <v>FD</v>
      </c>
      <c r="C2" t="str">
        <f>VLOOKUP(B2,C$57:D$62,2)</f>
        <v>Ford</v>
      </c>
      <c r="D2" t="str">
        <f>MID(A2,5,3)</f>
        <v>MTG</v>
      </c>
      <c r="E2" t="str">
        <f>VLOOKUP(D2,E$57:F$67,2)</f>
        <v>Mustang</v>
      </c>
      <c r="F2" t="str">
        <f>MID(A2,3,2)</f>
        <v>06</v>
      </c>
      <c r="G2">
        <f>IF(22-F2&lt;0,100-F2+22,14-F2)</f>
        <v>8</v>
      </c>
      <c r="H2" s="2">
        <v>40326.800000000003</v>
      </c>
      <c r="I2" s="2">
        <f>H2/(G2+0.5)</f>
        <v>4744.3294117647065</v>
      </c>
      <c r="J2" t="s">
        <v>15</v>
      </c>
      <c r="K2" t="s">
        <v>16</v>
      </c>
      <c r="L2" s="2">
        <v>50000</v>
      </c>
      <c r="M2" t="str">
        <f>IF(I2&lt;=L2,"Y","Not Covered")</f>
        <v>Y</v>
      </c>
      <c r="N2" t="str">
        <f>CONCATENATE(B2,D2,F2,UPPER(LEFT(J2,3)),RIGHT(A2,3))</f>
        <v>FDMTG06BLA001</v>
      </c>
    </row>
    <row r="3" spans="1:14" x14ac:dyDescent="0.2">
      <c r="A3" t="s">
        <v>17</v>
      </c>
      <c r="B3" t="str">
        <f>LEFT(A3,2)</f>
        <v>FD</v>
      </c>
      <c r="C3" t="str">
        <f>VLOOKUP(B3,C$57:D$62,2)</f>
        <v>Ford</v>
      </c>
      <c r="D3" t="str">
        <f>MID(A3,5,3)</f>
        <v>MTG</v>
      </c>
      <c r="E3" t="str">
        <f>VLOOKUP(D3,E$57:F$67,2)</f>
        <v>Mustang</v>
      </c>
      <c r="F3" t="str">
        <f>MID(A3,3,2)</f>
        <v>06</v>
      </c>
      <c r="G3">
        <f>IF(22-F3&lt;0,100-F3+22,14-F3)</f>
        <v>8</v>
      </c>
      <c r="H3" s="2">
        <v>44974.8</v>
      </c>
      <c r="I3" s="2">
        <f>H3/(G3+0.5)</f>
        <v>5291.1529411764714</v>
      </c>
      <c r="J3" t="s">
        <v>18</v>
      </c>
      <c r="K3" t="s">
        <v>19</v>
      </c>
      <c r="L3" s="2">
        <v>50000</v>
      </c>
      <c r="M3" t="str">
        <f>IF(I3&lt;=L3,"Y","Not Covered")</f>
        <v>Y</v>
      </c>
      <c r="N3" t="str">
        <f>CONCATENATE(B3,D3,F3,UPPER(LEFT(J3,3)),RIGHT(A3,3))</f>
        <v>FDMTG06WHI002</v>
      </c>
    </row>
    <row r="4" spans="1:14" x14ac:dyDescent="0.2">
      <c r="A4" t="s">
        <v>20</v>
      </c>
      <c r="B4" t="str">
        <f>LEFT(A4,2)</f>
        <v>FD</v>
      </c>
      <c r="C4" t="str">
        <f>VLOOKUP(B4,C$57:D$62,2)</f>
        <v>Ford</v>
      </c>
      <c r="D4" t="str">
        <f>MID(A4,5,3)</f>
        <v>MTG</v>
      </c>
      <c r="E4" t="str">
        <f>VLOOKUP(D4,E$57:F$67,2)</f>
        <v>Mustang</v>
      </c>
      <c r="F4" t="str">
        <f>MID(A4,3,2)</f>
        <v>08</v>
      </c>
      <c r="G4">
        <f>IF(22-F4&lt;0,100-F4+22,14-F4)</f>
        <v>6</v>
      </c>
      <c r="H4" s="2">
        <v>44946.5</v>
      </c>
      <c r="I4" s="2">
        <f>H4/(G4+0.5)</f>
        <v>6914.8461538461543</v>
      </c>
      <c r="J4" t="s">
        <v>21</v>
      </c>
      <c r="K4" t="s">
        <v>22</v>
      </c>
      <c r="L4" s="2">
        <v>50000</v>
      </c>
      <c r="M4" t="str">
        <f>IF(I4&lt;=L4,"Y","Not Covered")</f>
        <v>Y</v>
      </c>
      <c r="N4" t="str">
        <f>CONCATENATE(B4,D4,F4,UPPER(LEFT(J4,3)),RIGHT(A4,3))</f>
        <v>FDMTG08GRE003</v>
      </c>
    </row>
    <row r="5" spans="1:14" x14ac:dyDescent="0.2">
      <c r="A5" t="s">
        <v>23</v>
      </c>
      <c r="B5" t="str">
        <f>LEFT(A5,2)</f>
        <v>FD</v>
      </c>
      <c r="C5" t="str">
        <f>VLOOKUP(B5,C$57:D$62,2)</f>
        <v>Ford</v>
      </c>
      <c r="D5" t="str">
        <f>MID(A5,5,3)</f>
        <v>MTG</v>
      </c>
      <c r="E5" t="str">
        <f>VLOOKUP(D5,E$57:F$67,2)</f>
        <v>Mustang</v>
      </c>
      <c r="F5" t="str">
        <f>MID(A5,3,2)</f>
        <v>08</v>
      </c>
      <c r="G5">
        <f>IF(22-F5&lt;0,100-F5+22,14-F5)</f>
        <v>6</v>
      </c>
      <c r="H5" s="2">
        <v>37558.800000000003</v>
      </c>
      <c r="I5" s="2">
        <f>H5/(G5+0.5)</f>
        <v>5778.2769230769236</v>
      </c>
      <c r="J5" t="s">
        <v>15</v>
      </c>
      <c r="K5" t="s">
        <v>24</v>
      </c>
      <c r="L5" s="2">
        <v>50000</v>
      </c>
      <c r="M5" t="str">
        <f>IF(I5&lt;=L5,"Y","Not Covered")</f>
        <v>Y</v>
      </c>
      <c r="N5" t="str">
        <f>CONCATENATE(B5,D5,F5,UPPER(LEFT(J5,3)),RIGHT(A5,3))</f>
        <v>FDMTG08BLA004</v>
      </c>
    </row>
    <row r="6" spans="1:14" x14ac:dyDescent="0.2">
      <c r="A6" t="s">
        <v>25</v>
      </c>
      <c r="B6" t="str">
        <f>LEFT(A6,2)</f>
        <v>FD</v>
      </c>
      <c r="C6" t="str">
        <f>VLOOKUP(B6,C$57:D$62,2)</f>
        <v>Ford</v>
      </c>
      <c r="D6" t="str">
        <f>MID(A6,5,3)</f>
        <v>MTG</v>
      </c>
      <c r="E6" t="str">
        <f>VLOOKUP(D6,E$57:F$67,2)</f>
        <v>Mustang</v>
      </c>
      <c r="F6" t="str">
        <f>MID(A6,3,2)</f>
        <v>08</v>
      </c>
      <c r="G6">
        <f>IF(22-F6&lt;0,100-F6+22,14-F6)</f>
        <v>6</v>
      </c>
      <c r="H6" s="2">
        <v>36438.5</v>
      </c>
      <c r="I6" s="2">
        <f>H6/(G6+0.5)</f>
        <v>5605.9230769230771</v>
      </c>
      <c r="J6" t="s">
        <v>18</v>
      </c>
      <c r="K6" t="s">
        <v>16</v>
      </c>
      <c r="L6" s="2">
        <v>50000</v>
      </c>
      <c r="M6" t="str">
        <f>IF(I6&lt;=L6,"Y","Not Covered")</f>
        <v>Y</v>
      </c>
      <c r="N6" t="str">
        <f>CONCATENATE(B6,D6,F6,UPPER(LEFT(J6,3)),RIGHT(A6,3))</f>
        <v>FDMTG08WHI005</v>
      </c>
    </row>
    <row r="7" spans="1:14" x14ac:dyDescent="0.2">
      <c r="A7" t="s">
        <v>119</v>
      </c>
      <c r="B7" t="str">
        <f>LEFT(A7,2)</f>
        <v>FD</v>
      </c>
      <c r="C7" t="str">
        <f>VLOOKUP(B7,C$57:D$62,2)</f>
        <v>Ford</v>
      </c>
      <c r="D7" t="str">
        <f>MID(A7,5,3)</f>
        <v>FCS</v>
      </c>
      <c r="E7" t="str">
        <f>VLOOKUP(D7,E$57:F$67,2)</f>
        <v>Focus</v>
      </c>
      <c r="F7" t="str">
        <f>MID(A7,3,2)</f>
        <v>06</v>
      </c>
      <c r="G7">
        <f>IF(22-F7&lt;0,100-F7+22,14-F7)</f>
        <v>8</v>
      </c>
      <c r="H7" s="2">
        <v>46311.4</v>
      </c>
      <c r="I7" s="2">
        <f>H7/(G7+0.5)</f>
        <v>5448.4000000000005</v>
      </c>
      <c r="J7" t="s">
        <v>21</v>
      </c>
      <c r="K7" t="s">
        <v>26</v>
      </c>
      <c r="L7" s="2">
        <v>75000</v>
      </c>
      <c r="M7" t="str">
        <f>IF(I7&lt;=L7,"Y","Not Covered")</f>
        <v>Y</v>
      </c>
      <c r="N7" t="str">
        <f>CONCATENATE(B7,D7,F7,UPPER(LEFT(J7,3)),RIGHT(A7,3))</f>
        <v>FDFCS06GRE006</v>
      </c>
    </row>
    <row r="8" spans="1:14" x14ac:dyDescent="0.2">
      <c r="A8" t="s">
        <v>27</v>
      </c>
      <c r="B8" t="str">
        <f>LEFT(A8,2)</f>
        <v>FD</v>
      </c>
      <c r="C8" t="str">
        <f>VLOOKUP(B8,C$57:D$62,2)</f>
        <v>Ford</v>
      </c>
      <c r="D8" t="str">
        <f>MID(A8,5,3)</f>
        <v>FCS</v>
      </c>
      <c r="E8" t="str">
        <f>VLOOKUP(D8,E$57:F$67,2)</f>
        <v>Focus</v>
      </c>
      <c r="F8" t="str">
        <f>MID(A8,3,2)</f>
        <v>06</v>
      </c>
      <c r="G8">
        <f>IF(22-F8&lt;0,100-F8+22,14-F8)</f>
        <v>8</v>
      </c>
      <c r="H8" s="2">
        <v>52229.5</v>
      </c>
      <c r="I8" s="2">
        <f>H8/(G8+0.5)</f>
        <v>6144.6470588235297</v>
      </c>
      <c r="J8" t="s">
        <v>21</v>
      </c>
      <c r="K8" t="s">
        <v>22</v>
      </c>
      <c r="L8" s="2">
        <v>75000</v>
      </c>
      <c r="M8" t="str">
        <f>IF(I8&lt;=L8,"Y","Not Covered")</f>
        <v>Y</v>
      </c>
      <c r="N8" t="str">
        <f>CONCATENATE(B8,D8,F8,UPPER(LEFT(J8,3)),RIGHT(A8,3))</f>
        <v>FDFCS06GRE007</v>
      </c>
    </row>
    <row r="9" spans="1:14" x14ac:dyDescent="0.2">
      <c r="A9" t="s">
        <v>28</v>
      </c>
      <c r="B9" t="str">
        <f>LEFT(A9,2)</f>
        <v>FD</v>
      </c>
      <c r="C9" t="str">
        <f>VLOOKUP(B9,C$57:D$62,2)</f>
        <v>Ford</v>
      </c>
      <c r="D9" t="str">
        <f>MID(A9,5,3)</f>
        <v>FCS</v>
      </c>
      <c r="E9" t="str">
        <f>VLOOKUP(D9,E$57:F$67,2)</f>
        <v>Focus</v>
      </c>
      <c r="F9" t="str">
        <f>MID(A9,3,2)</f>
        <v>09</v>
      </c>
      <c r="G9">
        <f>IF(22-F9&lt;0,100-F9+22,14-F9)</f>
        <v>5</v>
      </c>
      <c r="H9" s="2">
        <v>35137</v>
      </c>
      <c r="I9" s="2">
        <f>H9/(G9+0.5)</f>
        <v>6388.545454545455</v>
      </c>
      <c r="J9" t="s">
        <v>15</v>
      </c>
      <c r="K9" t="s">
        <v>29</v>
      </c>
      <c r="L9" s="2">
        <v>75000</v>
      </c>
      <c r="M9" t="str">
        <f>IF(I9&lt;=L9,"Y","Not Covered")</f>
        <v>Y</v>
      </c>
      <c r="N9" t="str">
        <f>CONCATENATE(B9,D9,F9,UPPER(LEFT(J9,3)),RIGHT(A9,3))</f>
        <v>FDFCS09BLA008</v>
      </c>
    </row>
    <row r="10" spans="1:14" x14ac:dyDescent="0.2">
      <c r="A10" t="s">
        <v>30</v>
      </c>
      <c r="B10" t="str">
        <f>LEFT(A10,2)</f>
        <v>FD</v>
      </c>
      <c r="C10" t="str">
        <f>VLOOKUP(B10,C$57:D$62,2)</f>
        <v>Ford</v>
      </c>
      <c r="D10" t="str">
        <f>MID(A10,5,3)</f>
        <v>FCS</v>
      </c>
      <c r="E10" t="str">
        <f>VLOOKUP(D10,E$57:F$67,2)</f>
        <v>Focus</v>
      </c>
      <c r="F10" t="str">
        <f>MID(A10,3,2)</f>
        <v>13</v>
      </c>
      <c r="G10">
        <f>IF(22-F10&lt;0,100-F10+22,14-F10)</f>
        <v>1</v>
      </c>
      <c r="H10" s="2">
        <v>27637.1</v>
      </c>
      <c r="I10" s="2">
        <f>H10/(G10+0.5)</f>
        <v>18424.733333333334</v>
      </c>
      <c r="J10" t="s">
        <v>15</v>
      </c>
      <c r="K10" t="s">
        <v>16</v>
      </c>
      <c r="L10" s="2">
        <v>75000</v>
      </c>
      <c r="M10" t="str">
        <f>IF(I10&lt;=L10,"Y","Not Covered")</f>
        <v>Y</v>
      </c>
      <c r="N10" t="str">
        <f>CONCATENATE(B10,D10,F10,UPPER(LEFT(J10,3)),RIGHT(A10,3))</f>
        <v>FDFCS13BLA009</v>
      </c>
    </row>
    <row r="11" spans="1:14" x14ac:dyDescent="0.2">
      <c r="A11" t="s">
        <v>31</v>
      </c>
      <c r="B11" t="str">
        <f>LEFT(A11,2)</f>
        <v>FD</v>
      </c>
      <c r="C11" t="str">
        <f>VLOOKUP(B11,C$57:D$62,2)</f>
        <v>Ford</v>
      </c>
      <c r="D11" t="str">
        <f>MID(A11,5,3)</f>
        <v>FCS</v>
      </c>
      <c r="E11" t="str">
        <f>VLOOKUP(D11,E$57:F$67,2)</f>
        <v>Focus</v>
      </c>
      <c r="F11" t="str">
        <f>MID(A11,3,2)</f>
        <v>13</v>
      </c>
      <c r="G11">
        <f>IF(22-F11&lt;0,100-F11+22,14-F11)</f>
        <v>1</v>
      </c>
      <c r="H11" s="2">
        <v>27534.799999999999</v>
      </c>
      <c r="I11" s="2">
        <f>H11/(G11+0.5)</f>
        <v>18356.533333333333</v>
      </c>
      <c r="J11" t="s">
        <v>18</v>
      </c>
      <c r="K11" t="s">
        <v>32</v>
      </c>
      <c r="L11" s="2">
        <v>75000</v>
      </c>
      <c r="M11" t="str">
        <f>IF(I11&lt;=L11,"Y","Not Covered")</f>
        <v>Y</v>
      </c>
      <c r="N11" t="str">
        <f>CONCATENATE(B11,D11,F11,UPPER(LEFT(J11,3)),RIGHT(A11,3))</f>
        <v>FDFCS13WHI010</v>
      </c>
    </row>
    <row r="12" spans="1:14" x14ac:dyDescent="0.2">
      <c r="A12" t="s">
        <v>33</v>
      </c>
      <c r="B12" t="str">
        <f>LEFT(A12,2)</f>
        <v>FD</v>
      </c>
      <c r="C12" t="str">
        <f>VLOOKUP(B12,C$57:D$62,2)</f>
        <v>Ford</v>
      </c>
      <c r="D12" t="str">
        <f>MID(A12,5,3)</f>
        <v>FCS</v>
      </c>
      <c r="E12" t="str">
        <f>VLOOKUP(D12,E$57:F$67,2)</f>
        <v>Focus</v>
      </c>
      <c r="F12" t="str">
        <f>MID(A12,3,2)</f>
        <v>12</v>
      </c>
      <c r="G12">
        <f>IF(22-F12&lt;0,100-F12+22,14-F12)</f>
        <v>2</v>
      </c>
      <c r="H12" s="2">
        <v>19341.7</v>
      </c>
      <c r="I12" s="2">
        <f>H12/(G12+0.5)</f>
        <v>7736.68</v>
      </c>
      <c r="J12" t="s">
        <v>18</v>
      </c>
      <c r="K12" t="s">
        <v>34</v>
      </c>
      <c r="L12" s="2">
        <v>75000</v>
      </c>
      <c r="M12" t="str">
        <f>IF(I12&lt;=L12,"Y","Not Covered")</f>
        <v>Y</v>
      </c>
      <c r="N12" t="str">
        <f>CONCATENATE(B12,D12,F12,UPPER(LEFT(J12,3)),RIGHT(A12,3))</f>
        <v>FDFCS12WHI011</v>
      </c>
    </row>
    <row r="13" spans="1:14" x14ac:dyDescent="0.2">
      <c r="A13" t="s">
        <v>35</v>
      </c>
      <c r="B13" t="str">
        <f>LEFT(A13,2)</f>
        <v>FD</v>
      </c>
      <c r="C13" t="str">
        <f>VLOOKUP(B13,C$57:D$62,2)</f>
        <v>Ford</v>
      </c>
      <c r="D13" t="str">
        <f>MID(A13,5,3)</f>
        <v>FCS</v>
      </c>
      <c r="E13" t="str">
        <f>VLOOKUP(D13,E$57:F$67,2)</f>
        <v>Focus</v>
      </c>
      <c r="F13" t="str">
        <f>MID(A13,3,2)</f>
        <v>13</v>
      </c>
      <c r="G13">
        <f>IF(22-F13&lt;0,100-F13+22,14-F13)</f>
        <v>1</v>
      </c>
      <c r="H13" s="2">
        <v>22521.599999999999</v>
      </c>
      <c r="I13" s="2">
        <f>H13/(G13+0.5)</f>
        <v>15014.4</v>
      </c>
      <c r="J13" t="s">
        <v>15</v>
      </c>
      <c r="K13" t="s">
        <v>36</v>
      </c>
      <c r="L13" s="2">
        <v>75000</v>
      </c>
      <c r="M13" t="str">
        <f>IF(I13&lt;=L13,"Y","Not Covered")</f>
        <v>Y</v>
      </c>
      <c r="N13" t="str">
        <f>CONCATENATE(B13,D13,F13,UPPER(LEFT(J13,3)),RIGHT(A13,3))</f>
        <v>FDFCS13BLA012</v>
      </c>
    </row>
    <row r="14" spans="1:14" x14ac:dyDescent="0.2">
      <c r="A14" t="s">
        <v>37</v>
      </c>
      <c r="B14" t="str">
        <f>LEFT(A14,2)</f>
        <v>FD</v>
      </c>
      <c r="C14" t="str">
        <f>VLOOKUP(B14,C$57:D$62,2)</f>
        <v>Ford</v>
      </c>
      <c r="D14" t="str">
        <f>MID(A14,5,3)</f>
        <v>FCS</v>
      </c>
      <c r="E14" t="str">
        <f>VLOOKUP(D14,E$57:F$67,2)</f>
        <v>Focus</v>
      </c>
      <c r="F14" t="str">
        <f>MID(A14,3,2)</f>
        <v>13</v>
      </c>
      <c r="G14">
        <f>IF(22-F14&lt;0,100-F14+22,14-F14)</f>
        <v>1</v>
      </c>
      <c r="H14" s="2">
        <v>13682.9</v>
      </c>
      <c r="I14" s="2">
        <f>H14/(G14+0.5)</f>
        <v>9121.9333333333325</v>
      </c>
      <c r="J14" t="s">
        <v>15</v>
      </c>
      <c r="K14" t="s">
        <v>38</v>
      </c>
      <c r="L14" s="2">
        <v>75000</v>
      </c>
      <c r="M14" t="str">
        <f>IF(I14&lt;=L14,"Y","Not Covered")</f>
        <v>Y</v>
      </c>
      <c r="N14" t="str">
        <f>CONCATENATE(B14,D14,F14,UPPER(LEFT(J14,3)),RIGHT(A14,3))</f>
        <v>FDFCS13BLA013</v>
      </c>
    </row>
    <row r="15" spans="1:14" x14ac:dyDescent="0.2">
      <c r="A15" t="s">
        <v>120</v>
      </c>
      <c r="B15" t="str">
        <f>LEFT(A15,2)</f>
        <v>GM</v>
      </c>
      <c r="C15" t="str">
        <f>VLOOKUP(B15,C$57:D$62,2)</f>
        <v>General Motors</v>
      </c>
      <c r="D15" t="str">
        <f>MID(A15,5,3)</f>
        <v>CMR</v>
      </c>
      <c r="E15" t="str">
        <f>VLOOKUP(D15,E$57:F$67,2)</f>
        <v>Camero</v>
      </c>
      <c r="F15" t="str">
        <f>MID(A15,3,2)</f>
        <v>09</v>
      </c>
      <c r="G15">
        <f>IF(22-F15&lt;0,100-F15+22,14-F15)</f>
        <v>5</v>
      </c>
      <c r="H15" s="2">
        <v>28464.799999999999</v>
      </c>
      <c r="I15" s="2">
        <f>H15/(G15+0.5)</f>
        <v>5175.4181818181814</v>
      </c>
      <c r="J15" t="s">
        <v>18</v>
      </c>
      <c r="K15" t="s">
        <v>39</v>
      </c>
      <c r="L15" s="2">
        <v>100000</v>
      </c>
      <c r="M15" t="str">
        <f>IF(I15&lt;=L15,"Y","Not Covered")</f>
        <v>Y</v>
      </c>
      <c r="N15" t="str">
        <f>CONCATENATE(B15,D15,F15,UPPER(LEFT(J15,3)),RIGHT(A15,3))</f>
        <v>GMCMR09WHI014</v>
      </c>
    </row>
    <row r="16" spans="1:14" x14ac:dyDescent="0.2">
      <c r="A16" t="s">
        <v>40</v>
      </c>
      <c r="B16" t="str">
        <f>LEFT(A16,2)</f>
        <v>GM</v>
      </c>
      <c r="C16" t="str">
        <f>VLOOKUP(B16,C$57:D$62,2)</f>
        <v>General Motors</v>
      </c>
      <c r="D16" t="str">
        <f>MID(A16,5,3)</f>
        <v>CMR</v>
      </c>
      <c r="E16" t="str">
        <f>VLOOKUP(D16,E$57:F$67,2)</f>
        <v>Camero</v>
      </c>
      <c r="F16" t="str">
        <f>MID(A16,3,2)</f>
        <v>12</v>
      </c>
      <c r="G16">
        <f>IF(22-F16&lt;0,100-F16+22,14-F16)</f>
        <v>2</v>
      </c>
      <c r="H16" s="2">
        <v>19421.099999999999</v>
      </c>
      <c r="I16" s="2">
        <f>H16/(G16+0.5)</f>
        <v>7768.44</v>
      </c>
      <c r="J16" t="s">
        <v>15</v>
      </c>
      <c r="K16" t="s">
        <v>41</v>
      </c>
      <c r="L16" s="2">
        <v>100000</v>
      </c>
      <c r="M16" t="str">
        <f>IF(I16&lt;=L16,"Y","Not Covered")</f>
        <v>Y</v>
      </c>
      <c r="N16" t="str">
        <f>CONCATENATE(B16,D16,F16,UPPER(LEFT(J16,3)),RIGHT(A16,3))</f>
        <v>GMCMR12BLA015</v>
      </c>
    </row>
    <row r="17" spans="1:14" x14ac:dyDescent="0.2">
      <c r="A17" t="s">
        <v>42</v>
      </c>
      <c r="B17" t="str">
        <f>LEFT(A17,2)</f>
        <v>GM</v>
      </c>
      <c r="C17" t="str">
        <f>VLOOKUP(B17,C$57:D$62,2)</f>
        <v>General Motors</v>
      </c>
      <c r="D17" t="str">
        <f>MID(A17,5,3)</f>
        <v>CMR</v>
      </c>
      <c r="E17" t="str">
        <f>VLOOKUP(D17,E$57:F$67,2)</f>
        <v>Camero</v>
      </c>
      <c r="F17" t="str">
        <f>MID(A17,3,2)</f>
        <v>14</v>
      </c>
      <c r="G17">
        <f>IF(22-F17&lt;0,100-F17+22,14-F17)</f>
        <v>0</v>
      </c>
      <c r="H17" s="2">
        <v>14289.6</v>
      </c>
      <c r="I17" s="2">
        <f>H17/(G17+0.5)</f>
        <v>28579.200000000001</v>
      </c>
      <c r="J17" t="s">
        <v>18</v>
      </c>
      <c r="K17" t="s">
        <v>43</v>
      </c>
      <c r="L17" s="2">
        <v>100000</v>
      </c>
      <c r="M17" t="str">
        <f>IF(I17&lt;=L17,"Y","Not Covered")</f>
        <v>Y</v>
      </c>
      <c r="N17" t="str">
        <f>CONCATENATE(B17,D17,F17,UPPER(LEFT(J17,3)),RIGHT(A17,3))</f>
        <v>GMCMR14WHI016</v>
      </c>
    </row>
    <row r="18" spans="1:14" x14ac:dyDescent="0.2">
      <c r="A18" t="s">
        <v>44</v>
      </c>
      <c r="B18" t="str">
        <f>LEFT(A18,2)</f>
        <v>GM</v>
      </c>
      <c r="C18" t="str">
        <f>VLOOKUP(B18,C$57:D$62,2)</f>
        <v>General Motors</v>
      </c>
      <c r="D18" t="str">
        <f>MID(A18,5,3)</f>
        <v>SLV</v>
      </c>
      <c r="E18" t="str">
        <f>VLOOKUP(D18,E$57:F$67,2)</f>
        <v>Silverado</v>
      </c>
      <c r="F18" t="str">
        <f>MID(A18,3,2)</f>
        <v>10</v>
      </c>
      <c r="G18">
        <f>IF(22-F18&lt;0,100-F18+22,14-F18)</f>
        <v>4</v>
      </c>
      <c r="H18" s="2">
        <v>31144.400000000001</v>
      </c>
      <c r="I18" s="2">
        <f>H18/(G18+0.5)</f>
        <v>6920.9777777777781</v>
      </c>
      <c r="J18" t="s">
        <v>15</v>
      </c>
      <c r="K18" t="s">
        <v>45</v>
      </c>
      <c r="L18" s="2">
        <v>100000</v>
      </c>
      <c r="M18" t="str">
        <f>IF(I18&lt;=L18,"Y","Not Covered")</f>
        <v>Y</v>
      </c>
      <c r="N18" t="str">
        <f>CONCATENATE(B18,D18,F18,UPPER(LEFT(J18,3)),RIGHT(A18,3))</f>
        <v>GMSLV10BLA017</v>
      </c>
    </row>
    <row r="19" spans="1:14" x14ac:dyDescent="0.2">
      <c r="A19" t="s">
        <v>46</v>
      </c>
      <c r="B19" t="str">
        <f>LEFT(A19,2)</f>
        <v>GM</v>
      </c>
      <c r="C19" t="str">
        <f>VLOOKUP(B19,C$57:D$62,2)</f>
        <v>General Motors</v>
      </c>
      <c r="D19" t="str">
        <f>MID(A19,5,3)</f>
        <v>SLV</v>
      </c>
      <c r="E19" t="str">
        <f>VLOOKUP(D19,E$57:F$67,2)</f>
        <v>Silverado</v>
      </c>
      <c r="F19" t="str">
        <f>MID(A19,3,2)</f>
        <v>98</v>
      </c>
      <c r="G19">
        <f>IF(22-F19&lt;0,100-F19+22,14-F19)</f>
        <v>24</v>
      </c>
      <c r="H19" s="2">
        <v>83162.7</v>
      </c>
      <c r="I19" s="2">
        <f>H19/(G19+0.5)</f>
        <v>3394.3959183673469</v>
      </c>
      <c r="J19" t="s">
        <v>15</v>
      </c>
      <c r="K19" t="s">
        <v>39</v>
      </c>
      <c r="L19" s="2">
        <v>100000</v>
      </c>
      <c r="M19" t="str">
        <f>IF(I19&lt;=L19,"Y","Not Covered")</f>
        <v>Y</v>
      </c>
      <c r="N19" t="str">
        <f>CONCATENATE(B19,D19,F19,UPPER(LEFT(J19,3)),RIGHT(A19,3))</f>
        <v>GMSLV98BLA018</v>
      </c>
    </row>
    <row r="20" spans="1:14" x14ac:dyDescent="0.2">
      <c r="A20" t="s">
        <v>47</v>
      </c>
      <c r="B20" t="str">
        <f>LEFT(A20,2)</f>
        <v>GM</v>
      </c>
      <c r="C20" t="str">
        <f>VLOOKUP(B20,C$57:D$62,2)</f>
        <v>General Motors</v>
      </c>
      <c r="D20" t="str">
        <f>MID(A20,5,3)</f>
        <v>SLV</v>
      </c>
      <c r="E20" t="str">
        <f>VLOOKUP(D20,E$57:F$67,2)</f>
        <v>Silverado</v>
      </c>
      <c r="F20" t="str">
        <f>MID(A20,3,2)</f>
        <v>00</v>
      </c>
      <c r="G20">
        <f>IF(22-F20&lt;0,100-F20+22,14-F20)</f>
        <v>14</v>
      </c>
      <c r="H20" s="2">
        <v>80685.8</v>
      </c>
      <c r="I20" s="2">
        <f>H20/(G20+0.5)</f>
        <v>5564.5379310344833</v>
      </c>
      <c r="J20" t="s">
        <v>48</v>
      </c>
      <c r="K20" t="s">
        <v>36</v>
      </c>
      <c r="L20" s="2">
        <v>100000</v>
      </c>
      <c r="M20" t="str">
        <f>IF(I20&lt;=L20,"Y","Not Covered")</f>
        <v>Y</v>
      </c>
      <c r="N20" t="str">
        <f>CONCATENATE(B20,D20,F20,UPPER(LEFT(J20,3)),RIGHT(A20,3))</f>
        <v>GMSLV00BLU019</v>
      </c>
    </row>
    <row r="21" spans="1:14" x14ac:dyDescent="0.2">
      <c r="A21" t="s">
        <v>49</v>
      </c>
      <c r="B21" t="str">
        <f>LEFT(A21,2)</f>
        <v>TY</v>
      </c>
      <c r="C21" t="str">
        <f>VLOOKUP(B21,C$57:D$62,2)</f>
        <v>Toyota</v>
      </c>
      <c r="D21" t="str">
        <f>MID(A21,5,3)</f>
        <v>CAM</v>
      </c>
      <c r="E21" t="str">
        <f>VLOOKUP(D21,E$57:F$67,2)</f>
        <v>Camery</v>
      </c>
      <c r="F21" t="str">
        <f>MID(A21,3,2)</f>
        <v>96</v>
      </c>
      <c r="G21">
        <f>IF(22-F21&lt;0,100-F21+22,14-F21)</f>
        <v>26</v>
      </c>
      <c r="H21" s="2">
        <v>114660.6</v>
      </c>
      <c r="I21" s="2">
        <f>H21/(G21+0.5)</f>
        <v>4326.8150943396231</v>
      </c>
      <c r="J21" t="s">
        <v>21</v>
      </c>
      <c r="K21" t="s">
        <v>50</v>
      </c>
      <c r="L21" s="2">
        <v>100000</v>
      </c>
      <c r="M21" t="str">
        <f>IF(I21&lt;=L21,"Y","Not Covered")</f>
        <v>Y</v>
      </c>
      <c r="N21" t="str">
        <f>CONCATENATE(B21,D21,F21,UPPER(LEFT(J21,3)),RIGHT(A21,3))</f>
        <v>TYCAM96GRE020</v>
      </c>
    </row>
    <row r="22" spans="1:14" x14ac:dyDescent="0.2">
      <c r="A22" t="s">
        <v>51</v>
      </c>
      <c r="B22" t="str">
        <f>LEFT(A22,2)</f>
        <v>TY</v>
      </c>
      <c r="C22" t="str">
        <f>VLOOKUP(B22,C$57:D$62,2)</f>
        <v>Toyota</v>
      </c>
      <c r="D22" t="str">
        <f>MID(A22,5,3)</f>
        <v>CAM</v>
      </c>
      <c r="E22" t="str">
        <f>VLOOKUP(D22,E$57:F$67,2)</f>
        <v>Camery</v>
      </c>
      <c r="F22" t="str">
        <f>MID(A22,3,2)</f>
        <v>98</v>
      </c>
      <c r="G22">
        <f>IF(22-F22&lt;0,100-F22+22,14-F22)</f>
        <v>24</v>
      </c>
      <c r="H22" s="2">
        <v>93382.6</v>
      </c>
      <c r="I22" s="2">
        <f>H22/(G22+0.5)</f>
        <v>3811.534693877551</v>
      </c>
      <c r="J22" t="s">
        <v>15</v>
      </c>
      <c r="K22" t="s">
        <v>52</v>
      </c>
      <c r="L22" s="2">
        <v>100000</v>
      </c>
      <c r="M22" t="str">
        <f>IF(I22&lt;=L22,"Y","Not Covered")</f>
        <v>Y</v>
      </c>
      <c r="N22" t="str">
        <f>CONCATENATE(B22,D22,F22,UPPER(LEFT(J22,3)),RIGHT(A22,3))</f>
        <v>TYCAM98BLA021</v>
      </c>
    </row>
    <row r="23" spans="1:14" x14ac:dyDescent="0.2">
      <c r="A23" t="s">
        <v>53</v>
      </c>
      <c r="B23" t="str">
        <f>LEFT(A23,2)</f>
        <v>TY</v>
      </c>
      <c r="C23" t="str">
        <f>VLOOKUP(B23,C$57:D$62,2)</f>
        <v>Toyota</v>
      </c>
      <c r="D23" t="str">
        <f>MID(A23,5,3)</f>
        <v>CAM</v>
      </c>
      <c r="E23" t="str">
        <f>VLOOKUP(D23,E$57:F$67,2)</f>
        <v>Camery</v>
      </c>
      <c r="F23" t="str">
        <f>MID(A23,3,2)</f>
        <v>00</v>
      </c>
      <c r="G23">
        <f>IF(22-F23&lt;0,100-F23+22,14-F23)</f>
        <v>14</v>
      </c>
      <c r="H23" s="2">
        <v>85928</v>
      </c>
      <c r="I23" s="2">
        <f>H23/(G23+0.5)</f>
        <v>5926.0689655172409</v>
      </c>
      <c r="J23" t="s">
        <v>21</v>
      </c>
      <c r="K23" t="s">
        <v>26</v>
      </c>
      <c r="L23" s="2">
        <v>100000</v>
      </c>
      <c r="M23" t="str">
        <f>IF(I23&lt;=L23,"Y","Not Covered")</f>
        <v>Y</v>
      </c>
      <c r="N23" t="str">
        <f>CONCATENATE(B23,D23,F23,UPPER(LEFT(J23,3)),RIGHT(A23,3))</f>
        <v>TYCAM00GRE022</v>
      </c>
    </row>
    <row r="24" spans="1:14" x14ac:dyDescent="0.2">
      <c r="A24" t="s">
        <v>54</v>
      </c>
      <c r="B24" t="str">
        <f>LEFT(A24,2)</f>
        <v>TY</v>
      </c>
      <c r="C24" t="str">
        <f>VLOOKUP(B24,C$57:D$62,2)</f>
        <v>Toyota</v>
      </c>
      <c r="D24" t="str">
        <f>MID(A24,5,3)</f>
        <v>CAM</v>
      </c>
      <c r="E24" t="str">
        <f>VLOOKUP(D24,E$57:F$67,2)</f>
        <v>Camery</v>
      </c>
      <c r="F24" t="str">
        <f>MID(A24,3,2)</f>
        <v>02</v>
      </c>
      <c r="G24">
        <f>IF(22-F24&lt;0,100-F24+22,14-F24)</f>
        <v>12</v>
      </c>
      <c r="H24" s="2">
        <v>67829.100000000006</v>
      </c>
      <c r="I24" s="2">
        <f>H24/(G24+0.5)</f>
        <v>5426.3280000000004</v>
      </c>
      <c r="J24" t="s">
        <v>15</v>
      </c>
      <c r="K24" t="s">
        <v>16</v>
      </c>
      <c r="L24" s="2">
        <v>100000</v>
      </c>
      <c r="M24" t="str">
        <f>IF(I24&lt;=L24,"Y","Not Covered")</f>
        <v>Y</v>
      </c>
      <c r="N24" t="str">
        <f>CONCATENATE(B24,D24,F24,UPPER(LEFT(J24,3)),RIGHT(A24,3))</f>
        <v>TYCAM02BLA023</v>
      </c>
    </row>
    <row r="25" spans="1:14" x14ac:dyDescent="0.2">
      <c r="A25" t="s">
        <v>55</v>
      </c>
      <c r="B25" t="str">
        <f>LEFT(A25,2)</f>
        <v>TY</v>
      </c>
      <c r="C25" t="str">
        <f>VLOOKUP(B25,C$57:D$62,2)</f>
        <v>Toyota</v>
      </c>
      <c r="D25" t="str">
        <f>MID(A25,5,3)</f>
        <v>CAM</v>
      </c>
      <c r="E25" t="str">
        <f>VLOOKUP(D25,E$57:F$67,2)</f>
        <v>Camery</v>
      </c>
      <c r="F25" t="str">
        <f>MID(A25,3,2)</f>
        <v>09</v>
      </c>
      <c r="G25">
        <f>IF(22-F25&lt;0,100-F25+22,14-F25)</f>
        <v>5</v>
      </c>
      <c r="H25" s="2">
        <v>48114.2</v>
      </c>
      <c r="I25" s="2">
        <f>H25/(G25+0.5)</f>
        <v>8748.0363636363636</v>
      </c>
      <c r="J25" t="s">
        <v>18</v>
      </c>
      <c r="K25" t="s">
        <v>29</v>
      </c>
      <c r="L25" s="2">
        <v>100000</v>
      </c>
      <c r="M25" t="str">
        <f>IF(I25&lt;=L25,"Y","Not Covered")</f>
        <v>Y</v>
      </c>
      <c r="N25" t="str">
        <f>CONCATENATE(B25,D25,F25,UPPER(LEFT(J25,3)),RIGHT(A25,3))</f>
        <v>TYCAM09WHI024</v>
      </c>
    </row>
    <row r="26" spans="1:14" x14ac:dyDescent="0.2">
      <c r="A26" t="s">
        <v>56</v>
      </c>
      <c r="B26" t="str">
        <f>LEFT(A26,2)</f>
        <v>TY</v>
      </c>
      <c r="C26" t="str">
        <f>VLOOKUP(B26,C$57:D$62,2)</f>
        <v>Toyota</v>
      </c>
      <c r="D26" t="str">
        <f>MID(A26,5,3)</f>
        <v>COR</v>
      </c>
      <c r="E26" t="str">
        <f>VLOOKUP(D26,E$57:F$67,2)</f>
        <v>Corola</v>
      </c>
      <c r="F26" t="str">
        <f>MID(A26,3,2)</f>
        <v>02</v>
      </c>
      <c r="G26">
        <f>IF(22-F26&lt;0,100-F26+22,14-F26)</f>
        <v>12</v>
      </c>
      <c r="H26" s="2">
        <v>64467.4</v>
      </c>
      <c r="I26" s="2">
        <f>H26/(G26+0.5)</f>
        <v>5157.3919999999998</v>
      </c>
      <c r="J26" t="s">
        <v>57</v>
      </c>
      <c r="K26" t="s">
        <v>58</v>
      </c>
      <c r="L26" s="2">
        <v>100000</v>
      </c>
      <c r="M26" t="str">
        <f>IF(I26&lt;=L26,"Y","Not Covered")</f>
        <v>Y</v>
      </c>
      <c r="N26" t="str">
        <f>CONCATENATE(B26,D26,F26,UPPER(LEFT(J26,3)),RIGHT(A26,3))</f>
        <v>TYCOR02RED025</v>
      </c>
    </row>
    <row r="27" spans="1:14" x14ac:dyDescent="0.2">
      <c r="A27" t="s">
        <v>59</v>
      </c>
      <c r="B27" t="str">
        <f>LEFT(A27,2)</f>
        <v>TY</v>
      </c>
      <c r="C27" t="str">
        <f>VLOOKUP(B27,C$57:D$62,2)</f>
        <v>Toyota</v>
      </c>
      <c r="D27" t="str">
        <f>MID(A27,5,3)</f>
        <v>COR</v>
      </c>
      <c r="E27" t="str">
        <f>VLOOKUP(D27,E$57:F$67,2)</f>
        <v>Corola</v>
      </c>
      <c r="F27" t="str">
        <f>MID(A27,3,2)</f>
        <v>03</v>
      </c>
      <c r="G27">
        <f>IF(22-F27&lt;0,100-F27+22,14-F27)</f>
        <v>11</v>
      </c>
      <c r="H27" s="2">
        <v>73444.399999999994</v>
      </c>
      <c r="I27" s="2">
        <f>H27/(G27+0.5)</f>
        <v>6386.4695652173905</v>
      </c>
      <c r="J27" t="s">
        <v>15</v>
      </c>
      <c r="K27" t="s">
        <v>58</v>
      </c>
      <c r="L27" s="2">
        <v>100000</v>
      </c>
      <c r="M27" t="str">
        <f>IF(I27&lt;=L27,"Y","Not Covered")</f>
        <v>Y</v>
      </c>
      <c r="N27" t="str">
        <f>CONCATENATE(B27,D27,F27,UPPER(LEFT(J27,3)),RIGHT(A27,3))</f>
        <v>TYCOR03BLA026</v>
      </c>
    </row>
    <row r="28" spans="1:14" x14ac:dyDescent="0.2">
      <c r="A28" t="s">
        <v>60</v>
      </c>
      <c r="B28" t="str">
        <f>LEFT(A28,2)</f>
        <v>TY</v>
      </c>
      <c r="C28" t="str">
        <f>VLOOKUP(B28,C$57:D$62,2)</f>
        <v>Toyota</v>
      </c>
      <c r="D28" t="str">
        <f>MID(A28,5,3)</f>
        <v>COR</v>
      </c>
      <c r="E28" t="str">
        <f>VLOOKUP(D28,E$57:F$67,2)</f>
        <v>Corola</v>
      </c>
      <c r="F28" t="str">
        <f>MID(A28,3,2)</f>
        <v>14</v>
      </c>
      <c r="G28">
        <f>IF(22-F28&lt;0,100-F28+22,14-F28)</f>
        <v>0</v>
      </c>
      <c r="H28" s="2">
        <v>17556.3</v>
      </c>
      <c r="I28" s="2">
        <f>H28/(G28+0.5)</f>
        <v>35112.6</v>
      </c>
      <c r="J28" t="s">
        <v>48</v>
      </c>
      <c r="K28" t="s">
        <v>32</v>
      </c>
      <c r="L28" s="2">
        <v>100000</v>
      </c>
      <c r="M28" t="str">
        <f>IF(I28&lt;=L28,"Y","Not Covered")</f>
        <v>Y</v>
      </c>
      <c r="N28" t="str">
        <f>CONCATENATE(B28,D28,F28,UPPER(LEFT(J28,3)),RIGHT(A28,3))</f>
        <v>TYCOR14BLU027</v>
      </c>
    </row>
    <row r="29" spans="1:14" x14ac:dyDescent="0.2">
      <c r="A29" t="s">
        <v>61</v>
      </c>
      <c r="B29" t="str">
        <f>LEFT(A29,2)</f>
        <v>TY</v>
      </c>
      <c r="C29" t="str">
        <f>VLOOKUP(B29,C$57:D$62,2)</f>
        <v>Toyota</v>
      </c>
      <c r="D29" t="str">
        <f>MID(A29,5,3)</f>
        <v>COR</v>
      </c>
      <c r="E29" t="str">
        <f>VLOOKUP(D29,E$57:F$67,2)</f>
        <v>Corola</v>
      </c>
      <c r="F29" t="str">
        <f>MID(A29,3,2)</f>
        <v>12</v>
      </c>
      <c r="G29">
        <f>IF(22-F29&lt;0,100-F29+22,14-F29)</f>
        <v>2</v>
      </c>
      <c r="H29" s="2">
        <v>29601.9</v>
      </c>
      <c r="I29" s="2">
        <f>H29/(G29+0.5)</f>
        <v>11840.76</v>
      </c>
      <c r="J29" t="s">
        <v>15</v>
      </c>
      <c r="K29" t="s">
        <v>39</v>
      </c>
      <c r="L29" s="2">
        <v>100000</v>
      </c>
      <c r="M29" t="str">
        <f>IF(I29&lt;=L29,"Y","Not Covered")</f>
        <v>Y</v>
      </c>
      <c r="N29" t="str">
        <f>CONCATENATE(B29,D29,F29,UPPER(LEFT(J29,3)),RIGHT(A29,3))</f>
        <v>TYCOR12BLA028</v>
      </c>
    </row>
    <row r="30" spans="1:14" x14ac:dyDescent="0.2">
      <c r="A30" t="s">
        <v>62</v>
      </c>
      <c r="B30" t="str">
        <f>LEFT(A30,2)</f>
        <v>TY</v>
      </c>
      <c r="C30" t="str">
        <f>VLOOKUP(B30,C$57:D$62,2)</f>
        <v>Toyota</v>
      </c>
      <c r="D30" t="str">
        <f>MID(A30,5,3)</f>
        <v>CAM</v>
      </c>
      <c r="E30" t="str">
        <f>VLOOKUP(D30,E$57:F$67,2)</f>
        <v>Camery</v>
      </c>
      <c r="F30" t="str">
        <f>MID(A30,3,2)</f>
        <v>12</v>
      </c>
      <c r="G30">
        <f>IF(22-F30&lt;0,100-F30+22,14-F30)</f>
        <v>2</v>
      </c>
      <c r="H30" s="2">
        <v>22128.2</v>
      </c>
      <c r="I30" s="2">
        <f>H30/(G30+0.5)</f>
        <v>8851.2800000000007</v>
      </c>
      <c r="J30" t="s">
        <v>48</v>
      </c>
      <c r="K30" t="s">
        <v>50</v>
      </c>
      <c r="L30" s="2">
        <v>100000</v>
      </c>
      <c r="M30" t="str">
        <f>IF(I30&lt;=L30,"Y","Not Covered")</f>
        <v>Y</v>
      </c>
      <c r="N30" t="str">
        <f>CONCATENATE(B30,D30,F30,UPPER(LEFT(J30,3)),RIGHT(A30,3))</f>
        <v>TYCAM12BLU029</v>
      </c>
    </row>
    <row r="31" spans="1:14" x14ac:dyDescent="0.2">
      <c r="A31" t="s">
        <v>63</v>
      </c>
      <c r="B31" t="str">
        <f>LEFT(A31,2)</f>
        <v>HO</v>
      </c>
      <c r="C31" t="str">
        <f>VLOOKUP(B31,C$57:D$62,2)</f>
        <v>Honda</v>
      </c>
      <c r="D31" t="str">
        <f>MID(A31,5,3)</f>
        <v>CIV</v>
      </c>
      <c r="E31" t="str">
        <f>VLOOKUP(D31,E$57:F$67,2)</f>
        <v>Civic</v>
      </c>
      <c r="F31" t="str">
        <f>MID(A31,3,2)</f>
        <v>99</v>
      </c>
      <c r="G31">
        <f>IF(22-F31&lt;0,100-F31+22,14-F31)</f>
        <v>23</v>
      </c>
      <c r="H31" s="2">
        <v>82374</v>
      </c>
      <c r="I31" s="2">
        <f>H31/(G31+0.5)</f>
        <v>3505.2765957446809</v>
      </c>
      <c r="J31" t="s">
        <v>18</v>
      </c>
      <c r="K31" t="s">
        <v>38</v>
      </c>
      <c r="L31" s="2">
        <v>75000</v>
      </c>
      <c r="M31" t="str">
        <f>IF(I31&lt;=L31,"Y","Not Covered")</f>
        <v>Y</v>
      </c>
      <c r="N31" t="str">
        <f>CONCATENATE(B31,D31,F31,UPPER(LEFT(J31,3)),RIGHT(A31,3))</f>
        <v>HOCIV99WHI030</v>
      </c>
    </row>
    <row r="32" spans="1:14" x14ac:dyDescent="0.2">
      <c r="A32" t="s">
        <v>64</v>
      </c>
      <c r="B32" t="str">
        <f>LEFT(A32,2)</f>
        <v>HO</v>
      </c>
      <c r="C32" t="str">
        <f>VLOOKUP(B32,C$57:D$62,2)</f>
        <v>Honda</v>
      </c>
      <c r="D32" t="str">
        <f>MID(A32,5,3)</f>
        <v>CIV</v>
      </c>
      <c r="E32" t="str">
        <f>VLOOKUP(D32,E$57:F$67,2)</f>
        <v>Civic</v>
      </c>
      <c r="F32" t="str">
        <f>MID(A32,3,2)</f>
        <v>01</v>
      </c>
      <c r="G32">
        <f>IF(22-F32&lt;0,100-F32+22,14-F32)</f>
        <v>13</v>
      </c>
      <c r="H32" s="2">
        <v>69891.899999999994</v>
      </c>
      <c r="I32" s="2">
        <f>H32/(G32+0.5)</f>
        <v>5177.177777777777</v>
      </c>
      <c r="J32" t="s">
        <v>48</v>
      </c>
      <c r="K32" t="s">
        <v>24</v>
      </c>
      <c r="L32" s="2">
        <v>75000</v>
      </c>
      <c r="M32" t="str">
        <f>IF(I32&lt;=L32,"Y","Not Covered")</f>
        <v>Y</v>
      </c>
      <c r="N32" t="str">
        <f>CONCATENATE(B32,D32,F32,UPPER(LEFT(J32,3)),RIGHT(A32,3))</f>
        <v>HOCIV01BLU031</v>
      </c>
    </row>
    <row r="33" spans="1:14" x14ac:dyDescent="0.2">
      <c r="A33" t="s">
        <v>65</v>
      </c>
      <c r="B33" t="str">
        <f>LEFT(A33,2)</f>
        <v>HO</v>
      </c>
      <c r="C33" t="str">
        <f>VLOOKUP(B33,C$57:D$62,2)</f>
        <v>Honda</v>
      </c>
      <c r="D33" t="str">
        <f>MID(A33,5,3)</f>
        <v>CIV</v>
      </c>
      <c r="E33" t="str">
        <f>VLOOKUP(D33,E$57:F$67,2)</f>
        <v>Civic</v>
      </c>
      <c r="F33" t="str">
        <f>MID(A33,3,2)</f>
        <v>10</v>
      </c>
      <c r="G33">
        <f>IF(22-F33&lt;0,100-F33+22,14-F33)</f>
        <v>4</v>
      </c>
      <c r="H33" s="2">
        <v>22573</v>
      </c>
      <c r="I33" s="2">
        <f>H33/(G33+0.5)</f>
        <v>5016.2222222222226</v>
      </c>
      <c r="J33" t="s">
        <v>48</v>
      </c>
      <c r="K33" t="s">
        <v>43</v>
      </c>
      <c r="L33" s="2">
        <v>75000</v>
      </c>
      <c r="M33" t="str">
        <f>IF(I33&lt;=L33,"Y","Not Covered")</f>
        <v>Y</v>
      </c>
      <c r="N33" t="str">
        <f>CONCATENATE(B33,D33,F33,UPPER(LEFT(J33,3)),RIGHT(A33,3))</f>
        <v>HOCIV10BLU032</v>
      </c>
    </row>
    <row r="34" spans="1:14" x14ac:dyDescent="0.2">
      <c r="A34" t="s">
        <v>66</v>
      </c>
      <c r="B34" t="str">
        <f>LEFT(A34,2)</f>
        <v>HO</v>
      </c>
      <c r="C34" t="str">
        <f>VLOOKUP(B34,C$57:D$62,2)</f>
        <v>Honda</v>
      </c>
      <c r="D34" t="str">
        <f>MID(A34,5,3)</f>
        <v>CIV</v>
      </c>
      <c r="E34" t="str">
        <f>VLOOKUP(D34,E$57:F$67,2)</f>
        <v>Civic</v>
      </c>
      <c r="F34" t="str">
        <f>MID(A34,3,2)</f>
        <v>10</v>
      </c>
      <c r="G34">
        <f>IF(22-F34&lt;0,100-F34+22,14-F34)</f>
        <v>4</v>
      </c>
      <c r="H34" s="2">
        <v>33477.199999999997</v>
      </c>
      <c r="I34" s="2">
        <f>H34/(G34+0.5)</f>
        <v>7439.3777777777768</v>
      </c>
      <c r="J34" t="s">
        <v>15</v>
      </c>
      <c r="K34" t="s">
        <v>52</v>
      </c>
      <c r="L34" s="2">
        <v>75000</v>
      </c>
      <c r="M34" t="str">
        <f>IF(I34&lt;=L34,"Y","Not Covered")</f>
        <v>Y</v>
      </c>
      <c r="N34" t="str">
        <f>CONCATENATE(B34,D34,F34,UPPER(LEFT(J34,3)),RIGHT(A34,3))</f>
        <v>HOCIV10BLA033</v>
      </c>
    </row>
    <row r="35" spans="1:14" x14ac:dyDescent="0.2">
      <c r="A35" t="s">
        <v>67</v>
      </c>
      <c r="B35" t="str">
        <f>LEFT(A35,2)</f>
        <v>HO</v>
      </c>
      <c r="C35" t="str">
        <f>VLOOKUP(B35,C$57:D$62,2)</f>
        <v>Honda</v>
      </c>
      <c r="D35" t="str">
        <f>MID(A35,5,3)</f>
        <v>CIV</v>
      </c>
      <c r="E35" t="str">
        <f>VLOOKUP(D35,E$57:F$67,2)</f>
        <v>Civic</v>
      </c>
      <c r="F35" t="str">
        <f>MID(A35,3,2)</f>
        <v>11</v>
      </c>
      <c r="G35">
        <f>IF(22-F35&lt;0,100-F35+22,14-F35)</f>
        <v>3</v>
      </c>
      <c r="H35" s="2">
        <v>30555.3</v>
      </c>
      <c r="I35" s="2">
        <f>H35/(G35+0.5)</f>
        <v>8730.0857142857149</v>
      </c>
      <c r="J35" t="s">
        <v>15</v>
      </c>
      <c r="K35" t="s">
        <v>22</v>
      </c>
      <c r="L35" s="2">
        <v>75000</v>
      </c>
      <c r="M35" t="str">
        <f>IF(I35&lt;=L35,"Y","Not Covered")</f>
        <v>Y</v>
      </c>
      <c r="N35" t="str">
        <f>CONCATENATE(B35,D35,F35,UPPER(LEFT(J35,3)),RIGHT(A35,3))</f>
        <v>HOCIV11BLA034</v>
      </c>
    </row>
    <row r="36" spans="1:14" x14ac:dyDescent="0.2">
      <c r="A36" t="s">
        <v>68</v>
      </c>
      <c r="B36" t="str">
        <f>LEFT(A36,2)</f>
        <v>HO</v>
      </c>
      <c r="C36" t="str">
        <f>VLOOKUP(B36,C$57:D$62,2)</f>
        <v>Honda</v>
      </c>
      <c r="D36" t="str">
        <f>MID(A36,5,3)</f>
        <v>CIV</v>
      </c>
      <c r="E36" t="str">
        <f>VLOOKUP(D36,E$57:F$67,2)</f>
        <v>Civic</v>
      </c>
      <c r="F36" t="str">
        <f>MID(A36,3,2)</f>
        <v>12</v>
      </c>
      <c r="G36">
        <f>IF(22-F36&lt;0,100-F36+22,14-F36)</f>
        <v>2</v>
      </c>
      <c r="H36" s="2">
        <v>24513.200000000001</v>
      </c>
      <c r="I36" s="2">
        <f>H36/(G36+0.5)</f>
        <v>9805.2800000000007</v>
      </c>
      <c r="J36" t="s">
        <v>15</v>
      </c>
      <c r="K36" t="s">
        <v>45</v>
      </c>
      <c r="L36" s="2">
        <v>75000</v>
      </c>
      <c r="M36" t="str">
        <f>IF(I36&lt;=L36,"Y","Not Covered")</f>
        <v>Y</v>
      </c>
      <c r="N36" t="str">
        <f>CONCATENATE(B36,D36,F36,UPPER(LEFT(J36,3)),RIGHT(A36,3))</f>
        <v>HOCIV12BLA035</v>
      </c>
    </row>
    <row r="37" spans="1:14" x14ac:dyDescent="0.2">
      <c r="A37" t="s">
        <v>69</v>
      </c>
      <c r="B37" t="str">
        <f>LEFT(A37,2)</f>
        <v>HO</v>
      </c>
      <c r="C37" t="str">
        <f>VLOOKUP(B37,C$57:D$62,2)</f>
        <v>Honda</v>
      </c>
      <c r="D37" t="str">
        <f>MID(A37,5,3)</f>
        <v>CIV</v>
      </c>
      <c r="E37" t="str">
        <f>VLOOKUP(D37,E$57:F$67,2)</f>
        <v>Civic</v>
      </c>
      <c r="F37" t="str">
        <f>MID(A37,3,2)</f>
        <v>13</v>
      </c>
      <c r="G37">
        <f>IF(22-F37&lt;0,100-F37+22,14-F37)</f>
        <v>1</v>
      </c>
      <c r="H37" s="2">
        <v>13867.6</v>
      </c>
      <c r="I37" s="2">
        <f>H37/(G37+0.5)</f>
        <v>9245.0666666666675</v>
      </c>
      <c r="J37" t="s">
        <v>15</v>
      </c>
      <c r="K37" t="s">
        <v>50</v>
      </c>
      <c r="L37" s="2">
        <v>75000</v>
      </c>
      <c r="M37" t="str">
        <f>IF(I37&lt;=L37,"Y","Not Covered")</f>
        <v>Y</v>
      </c>
      <c r="N37" t="str">
        <f>CONCATENATE(B37,D37,F37,UPPER(LEFT(J37,3)),RIGHT(A37,3))</f>
        <v>HOCIV13BLA036</v>
      </c>
    </row>
    <row r="38" spans="1:14" x14ac:dyDescent="0.2">
      <c r="A38" t="s">
        <v>121</v>
      </c>
      <c r="B38" t="str">
        <f>LEFT(A38,2)</f>
        <v>HO</v>
      </c>
      <c r="C38" t="str">
        <f>VLOOKUP(B38,C$57:D$62,2)</f>
        <v>Honda</v>
      </c>
      <c r="D38" t="str">
        <f>MID(A38,5,3)</f>
        <v>ODY</v>
      </c>
      <c r="E38" t="str">
        <f>VLOOKUP(D38,E$57:F$67,2)</f>
        <v>Odyssey</v>
      </c>
      <c r="F38" t="str">
        <f>MID(A38,3,2)</f>
        <v>05</v>
      </c>
      <c r="G38">
        <f>IF(22-F38&lt;0,100-F38+22,14-F38)</f>
        <v>9</v>
      </c>
      <c r="H38" s="2">
        <v>60389.5</v>
      </c>
      <c r="I38" s="2">
        <f>H38/(G38+0.5)</f>
        <v>6356.7894736842109</v>
      </c>
      <c r="J38" t="s">
        <v>18</v>
      </c>
      <c r="K38" t="s">
        <v>29</v>
      </c>
      <c r="L38" s="2">
        <v>100000</v>
      </c>
      <c r="M38" t="str">
        <f>IF(I38&lt;=L38,"Y","Not Covered")</f>
        <v>Y</v>
      </c>
      <c r="N38" t="str">
        <f>CONCATENATE(B38,D38,F38,UPPER(LEFT(J38,3)),RIGHT(A38,3))</f>
        <v>HOODY05WHI037</v>
      </c>
    </row>
    <row r="39" spans="1:14" x14ac:dyDescent="0.2">
      <c r="A39" t="s">
        <v>70</v>
      </c>
      <c r="B39" t="str">
        <f>LEFT(A39,2)</f>
        <v>HO</v>
      </c>
      <c r="C39" t="str">
        <f>VLOOKUP(B39,C$57:D$62,2)</f>
        <v>Honda</v>
      </c>
      <c r="D39" t="str">
        <f>MID(A39,5,3)</f>
        <v>ODY</v>
      </c>
      <c r="E39" t="str">
        <f>VLOOKUP(D39,E$57:F$67,2)</f>
        <v>Odyssey</v>
      </c>
      <c r="F39" t="str">
        <f>MID(A39,3,2)</f>
        <v>07</v>
      </c>
      <c r="G39">
        <f>IF(22-F39&lt;0,100-F39+22,14-F39)</f>
        <v>7</v>
      </c>
      <c r="H39" s="2">
        <v>50854.1</v>
      </c>
      <c r="I39" s="2">
        <f>H39/(G39+0.5)</f>
        <v>6780.5466666666662</v>
      </c>
      <c r="J39" t="s">
        <v>15</v>
      </c>
      <c r="K39" t="s">
        <v>52</v>
      </c>
      <c r="L39" s="2">
        <v>100000</v>
      </c>
      <c r="M39" t="str">
        <f>IF(I39&lt;=L39,"Y","Not Covered")</f>
        <v>Y</v>
      </c>
      <c r="N39" t="str">
        <f>CONCATENATE(B39,D39,F39,UPPER(LEFT(J39,3)),RIGHT(A39,3))</f>
        <v>HOODY07BLA038</v>
      </c>
    </row>
    <row r="40" spans="1:14" x14ac:dyDescent="0.2">
      <c r="A40" t="s">
        <v>71</v>
      </c>
      <c r="B40" t="str">
        <f>LEFT(A40,2)</f>
        <v>HO</v>
      </c>
      <c r="C40" t="str">
        <f>VLOOKUP(B40,C$57:D$62,2)</f>
        <v>Honda</v>
      </c>
      <c r="D40" t="str">
        <f>MID(A40,5,3)</f>
        <v>ODY</v>
      </c>
      <c r="E40" t="str">
        <f>VLOOKUP(D40,E$57:F$67,2)</f>
        <v>Odyssey</v>
      </c>
      <c r="F40" t="str">
        <f>MID(A40,3,2)</f>
        <v>08</v>
      </c>
      <c r="G40">
        <f>IF(22-F40&lt;0,100-F40+22,14-F40)</f>
        <v>6</v>
      </c>
      <c r="H40" s="2">
        <v>42504.6</v>
      </c>
      <c r="I40" s="2">
        <f>H40/(G40+0.5)</f>
        <v>6539.1692307692301</v>
      </c>
      <c r="J40" t="s">
        <v>18</v>
      </c>
      <c r="K40" t="s">
        <v>38</v>
      </c>
      <c r="L40" s="2">
        <v>100000</v>
      </c>
      <c r="M40" t="str">
        <f>IF(I40&lt;=L40,"Y","Not Covered")</f>
        <v>Y</v>
      </c>
      <c r="N40" t="str">
        <f>CONCATENATE(B40,D40,F40,UPPER(LEFT(J40,3)),RIGHT(A40,3))</f>
        <v>HOODY08WHI039</v>
      </c>
    </row>
    <row r="41" spans="1:14" x14ac:dyDescent="0.2">
      <c r="A41" t="s">
        <v>118</v>
      </c>
      <c r="B41" t="str">
        <f>LEFT(A41,2)</f>
        <v>HO</v>
      </c>
      <c r="C41" t="str">
        <f>VLOOKUP(B41,C$57:D$62,2)</f>
        <v>Honda</v>
      </c>
      <c r="D41" t="str">
        <f>MID(A41,5,3)</f>
        <v>ODY</v>
      </c>
      <c r="E41" t="str">
        <f>VLOOKUP(D41,E$57:F$67,2)</f>
        <v>Odyssey</v>
      </c>
      <c r="F41" t="str">
        <f>MID(A41,3,2)</f>
        <v>01</v>
      </c>
      <c r="G41">
        <f>IF(22-F41&lt;0,100-F41+22,14-F41)</f>
        <v>13</v>
      </c>
      <c r="H41" s="2">
        <v>68658.899999999994</v>
      </c>
      <c r="I41" s="2">
        <f>H41/(G41+0.5)</f>
        <v>5085.844444444444</v>
      </c>
      <c r="J41" t="s">
        <v>15</v>
      </c>
      <c r="K41" t="s">
        <v>16</v>
      </c>
      <c r="L41" s="2">
        <v>100000</v>
      </c>
      <c r="M41" t="str">
        <f>IF(I41&lt;=L41,"Y","Not Covered")</f>
        <v>Y</v>
      </c>
      <c r="N41" t="str">
        <f>CONCATENATE(B41,D41,F41,UPPER(LEFT(J41,3)),RIGHT(A41,3))</f>
        <v>HOODY01BLA040</v>
      </c>
    </row>
    <row r="42" spans="1:14" x14ac:dyDescent="0.2">
      <c r="A42" t="s">
        <v>72</v>
      </c>
      <c r="B42" t="str">
        <f>LEFT(A42,2)</f>
        <v>HO</v>
      </c>
      <c r="C42" t="str">
        <f>VLOOKUP(B42,C$57:D$62,2)</f>
        <v>Honda</v>
      </c>
      <c r="D42" t="str">
        <f>MID(A42,5,3)</f>
        <v>ODY</v>
      </c>
      <c r="E42" t="str">
        <f>VLOOKUP(D42,E$57:F$67,2)</f>
        <v>Odyssey</v>
      </c>
      <c r="F42" t="str">
        <f>MID(A42,3,2)</f>
        <v>14</v>
      </c>
      <c r="G42">
        <f>IF(22-F42&lt;0,100-F42+22,14-F42)</f>
        <v>0</v>
      </c>
      <c r="H42" s="2">
        <v>3708.1</v>
      </c>
      <c r="I42" s="2">
        <f>H42/(G42+0.5)</f>
        <v>7416.2</v>
      </c>
      <c r="J42" t="s">
        <v>15</v>
      </c>
      <c r="K42" t="s">
        <v>19</v>
      </c>
      <c r="L42" s="2">
        <v>100000</v>
      </c>
      <c r="M42" t="str">
        <f>IF(I42&lt;=L42,"Y","Not Covered")</f>
        <v>Y</v>
      </c>
      <c r="N42" t="str">
        <f>CONCATENATE(B42,D42,F42,UPPER(LEFT(J42,3)),RIGHT(A42,3))</f>
        <v>HOODY14BLA041</v>
      </c>
    </row>
    <row r="43" spans="1:14" x14ac:dyDescent="0.2">
      <c r="A43" t="s">
        <v>73</v>
      </c>
      <c r="B43" t="str">
        <f>LEFT(A43,2)</f>
        <v>CR</v>
      </c>
      <c r="C43" t="str">
        <f>VLOOKUP(B43,C$57:D$62,2)</f>
        <v>Chryler</v>
      </c>
      <c r="D43" t="str">
        <f>MID(A43,5,3)</f>
        <v>PTC</v>
      </c>
      <c r="E43" t="str">
        <f>VLOOKUP(D43,E$57:F$67,2)</f>
        <v>PT Cruiser</v>
      </c>
      <c r="F43" t="str">
        <f>MID(A43,3,2)</f>
        <v>04</v>
      </c>
      <c r="G43">
        <f>IF(22-F43&lt;0,100-F43+22,14-F43)</f>
        <v>10</v>
      </c>
      <c r="H43" s="2">
        <v>64542</v>
      </c>
      <c r="I43" s="2">
        <f>H43/(G43+0.5)</f>
        <v>6146.8571428571431</v>
      </c>
      <c r="J43" t="s">
        <v>48</v>
      </c>
      <c r="K43" t="s">
        <v>16</v>
      </c>
      <c r="L43" s="2">
        <v>75000</v>
      </c>
      <c r="M43" t="str">
        <f>IF(I43&lt;=L43,"Y","Not Covered")</f>
        <v>Y</v>
      </c>
      <c r="N43" t="str">
        <f>CONCATENATE(B43,D43,F43,UPPER(LEFT(J43,3)),RIGHT(A43,3))</f>
        <v>CRPTC04BLU042</v>
      </c>
    </row>
    <row r="44" spans="1:14" x14ac:dyDescent="0.2">
      <c r="A44" t="s">
        <v>74</v>
      </c>
      <c r="B44" t="str">
        <f>LEFT(A44,2)</f>
        <v>CR</v>
      </c>
      <c r="C44" t="str">
        <f>VLOOKUP(B44,C$57:D$62,2)</f>
        <v>Chryler</v>
      </c>
      <c r="D44" t="str">
        <f>MID(A44,5,3)</f>
        <v>PTC</v>
      </c>
      <c r="E44" t="str">
        <f>VLOOKUP(D44,E$57:F$67,2)</f>
        <v>PT Cruiser</v>
      </c>
      <c r="F44" t="str">
        <f>MID(A44,3,2)</f>
        <v>07</v>
      </c>
      <c r="G44">
        <f>IF(22-F44&lt;0,100-F44+22,14-F44)</f>
        <v>7</v>
      </c>
      <c r="H44" s="2">
        <v>42074.2</v>
      </c>
      <c r="I44" s="2">
        <f>H44/(G44+0.5)</f>
        <v>5609.8933333333325</v>
      </c>
      <c r="J44" t="s">
        <v>21</v>
      </c>
      <c r="K44" t="s">
        <v>58</v>
      </c>
      <c r="L44" s="2">
        <v>75000</v>
      </c>
      <c r="M44" t="str">
        <f>IF(I44&lt;=L44,"Y","Not Covered")</f>
        <v>Y</v>
      </c>
      <c r="N44" t="str">
        <f>CONCATENATE(B44,D44,F44,UPPER(LEFT(J44,3)),RIGHT(A44,3))</f>
        <v>CRPTC07GRE043</v>
      </c>
    </row>
    <row r="45" spans="1:14" x14ac:dyDescent="0.2">
      <c r="A45" t="s">
        <v>75</v>
      </c>
      <c r="B45" t="str">
        <f>LEFT(A45,2)</f>
        <v>CR</v>
      </c>
      <c r="C45" t="str">
        <f>VLOOKUP(B45,C$57:D$62,2)</f>
        <v>Chryler</v>
      </c>
      <c r="D45" t="str">
        <f>MID(A45,5,3)</f>
        <v>PTC</v>
      </c>
      <c r="E45" t="str">
        <f>VLOOKUP(D45,E$57:F$67,2)</f>
        <v>PT Cruiser</v>
      </c>
      <c r="F45" t="str">
        <f>MID(A45,3,2)</f>
        <v>11</v>
      </c>
      <c r="G45">
        <f>IF(22-F45&lt;0,100-F45+22,14-F45)</f>
        <v>3</v>
      </c>
      <c r="H45" s="2">
        <v>27394.2</v>
      </c>
      <c r="I45" s="2">
        <f>H45/(G45+0.5)</f>
        <v>7826.9142857142861</v>
      </c>
      <c r="J45" t="s">
        <v>15</v>
      </c>
      <c r="K45" t="s">
        <v>36</v>
      </c>
      <c r="L45" s="2">
        <v>75000</v>
      </c>
      <c r="M45" t="str">
        <f>IF(I45&lt;=L45,"Y","Not Covered")</f>
        <v>Y</v>
      </c>
      <c r="N45" t="str">
        <f>CONCATENATE(B45,D45,F45,UPPER(LEFT(J45,3)),RIGHT(A45,3))</f>
        <v>CRPTC11BLA044</v>
      </c>
    </row>
    <row r="46" spans="1:14" x14ac:dyDescent="0.2">
      <c r="A46" t="s">
        <v>76</v>
      </c>
      <c r="B46" t="str">
        <f>LEFT(A46,2)</f>
        <v>CR</v>
      </c>
      <c r="C46" t="str">
        <f>VLOOKUP(B46,C$57:D$62,2)</f>
        <v>Chryler</v>
      </c>
      <c r="D46" t="str">
        <f>MID(A46,5,3)</f>
        <v>CAR</v>
      </c>
      <c r="E46" t="str">
        <f>VLOOKUP(D46,E$57:F$67,2)</f>
        <v>Caravan</v>
      </c>
      <c r="F46" t="str">
        <f>MID(A46,3,2)</f>
        <v>99</v>
      </c>
      <c r="G46">
        <f>IF(22-F46&lt;0,100-F46+22,14-F46)</f>
        <v>23</v>
      </c>
      <c r="H46" s="2">
        <v>79420.600000000006</v>
      </c>
      <c r="I46" s="2">
        <f>H46/(G46+0.5)</f>
        <v>3379.6000000000004</v>
      </c>
      <c r="J46" t="s">
        <v>21</v>
      </c>
      <c r="K46" t="s">
        <v>45</v>
      </c>
      <c r="L46" s="2">
        <v>75000</v>
      </c>
      <c r="M46" t="str">
        <f>IF(I46&lt;=L46,"Y","Not Covered")</f>
        <v>Y</v>
      </c>
      <c r="N46" t="str">
        <f>CONCATENATE(B46,D46,F46,UPPER(LEFT(J46,3)),RIGHT(A46,3))</f>
        <v>CRCAR99GRE045</v>
      </c>
    </row>
    <row r="47" spans="1:14" x14ac:dyDescent="0.2">
      <c r="A47" t="s">
        <v>77</v>
      </c>
      <c r="B47" t="str">
        <f>LEFT(A47,2)</f>
        <v>CR</v>
      </c>
      <c r="C47" t="str">
        <f>VLOOKUP(B47,C$57:D$62,2)</f>
        <v>Chryler</v>
      </c>
      <c r="D47" t="str">
        <f>MID(A47,5,3)</f>
        <v>CAR</v>
      </c>
      <c r="E47" t="str">
        <f>VLOOKUP(D47,E$57:F$67,2)</f>
        <v>Caravan</v>
      </c>
      <c r="F47" t="str">
        <f>MID(A47,3,2)</f>
        <v>00</v>
      </c>
      <c r="G47">
        <f>IF(22-F47&lt;0,100-F47+22,14-F47)</f>
        <v>14</v>
      </c>
      <c r="H47" s="2">
        <v>77243.100000000006</v>
      </c>
      <c r="I47" s="2">
        <f>H47/(G47+0.5)</f>
        <v>5327.1103448275862</v>
      </c>
      <c r="J47" t="s">
        <v>15</v>
      </c>
      <c r="K47" t="s">
        <v>24</v>
      </c>
      <c r="L47" s="2">
        <v>75000</v>
      </c>
      <c r="M47" t="str">
        <f>IF(I47&lt;=L47,"Y","Not Covered")</f>
        <v>Y</v>
      </c>
      <c r="N47" t="str">
        <f>CONCATENATE(B47,D47,F47,UPPER(LEFT(J47,3)),RIGHT(A47,3))</f>
        <v>CRCAR00BLA046</v>
      </c>
    </row>
    <row r="48" spans="1:14" x14ac:dyDescent="0.2">
      <c r="A48" t="s">
        <v>78</v>
      </c>
      <c r="B48" t="str">
        <f>LEFT(A48,2)</f>
        <v>CR</v>
      </c>
      <c r="C48" t="str">
        <f>VLOOKUP(B48,C$57:D$62,2)</f>
        <v>Chryler</v>
      </c>
      <c r="D48" t="str">
        <f>MID(A48,5,3)</f>
        <v>CAR</v>
      </c>
      <c r="E48" t="str">
        <f>VLOOKUP(D48,E$57:F$67,2)</f>
        <v>Caravan</v>
      </c>
      <c r="F48" t="str">
        <f>MID(A48,3,2)</f>
        <v>04</v>
      </c>
      <c r="G48">
        <f>IF(22-F48&lt;0,100-F48+22,14-F48)</f>
        <v>10</v>
      </c>
      <c r="H48" s="2">
        <v>72527.199999999997</v>
      </c>
      <c r="I48" s="2">
        <f>H48/(G48+0.5)</f>
        <v>6907.3523809523804</v>
      </c>
      <c r="J48" t="s">
        <v>18</v>
      </c>
      <c r="K48" t="s">
        <v>41</v>
      </c>
      <c r="L48" s="2">
        <v>75000</v>
      </c>
      <c r="M48" t="str">
        <f>IF(I48&lt;=L48,"Y","Not Covered")</f>
        <v>Y</v>
      </c>
      <c r="N48" t="str">
        <f>CONCATENATE(B48,D48,F48,UPPER(LEFT(J48,3)),RIGHT(A48,3))</f>
        <v>CRCAR04WHI047</v>
      </c>
    </row>
    <row r="49" spans="1:14" x14ac:dyDescent="0.2">
      <c r="A49" t="s">
        <v>79</v>
      </c>
      <c r="B49" t="str">
        <f>LEFT(A49,2)</f>
        <v>CR</v>
      </c>
      <c r="C49" t="str">
        <f>VLOOKUP(B49,C$57:D$62,2)</f>
        <v>Chryler</v>
      </c>
      <c r="D49" t="str">
        <f>MID(A49,5,3)</f>
        <v>CAR</v>
      </c>
      <c r="E49" t="str">
        <f>VLOOKUP(D49,E$57:F$67,2)</f>
        <v>Caravan</v>
      </c>
      <c r="F49" t="str">
        <f>MID(A49,3,2)</f>
        <v>04</v>
      </c>
      <c r="G49">
        <f>IF(22-F49&lt;0,100-F49+22,14-F49)</f>
        <v>10</v>
      </c>
      <c r="H49" s="2">
        <v>52699.4</v>
      </c>
      <c r="I49" s="2">
        <f>H49/(G49+0.5)</f>
        <v>5018.9904761904763</v>
      </c>
      <c r="J49" t="s">
        <v>57</v>
      </c>
      <c r="K49" t="s">
        <v>41</v>
      </c>
      <c r="L49" s="2">
        <v>75000</v>
      </c>
      <c r="M49" t="str">
        <f>IF(I49&lt;=L49,"Y","Not Covered")</f>
        <v>Y</v>
      </c>
      <c r="N49" t="str">
        <f>CONCATENATE(B49,D49,F49,UPPER(LEFT(J49,3)),RIGHT(A49,3))</f>
        <v>CRCAR04RED048</v>
      </c>
    </row>
    <row r="50" spans="1:14" x14ac:dyDescent="0.2">
      <c r="A50" t="s">
        <v>80</v>
      </c>
      <c r="B50" t="str">
        <f>LEFT(A50,2)</f>
        <v>HY</v>
      </c>
      <c r="C50" t="str">
        <f>VLOOKUP(B50,C$57:D$62,2)</f>
        <v>Hundai</v>
      </c>
      <c r="D50" t="str">
        <f>MID(A50,5,3)</f>
        <v>ELA</v>
      </c>
      <c r="E50" t="str">
        <f>VLOOKUP(D50,E$57:F$67,2)</f>
        <v>Elantra</v>
      </c>
      <c r="F50" t="str">
        <f>MID(A50,3,2)</f>
        <v>11</v>
      </c>
      <c r="G50">
        <f>IF(22-F50&lt;0,100-F50+22,14-F50)</f>
        <v>3</v>
      </c>
      <c r="H50" s="2">
        <v>29102.3</v>
      </c>
      <c r="I50" s="2">
        <f>H50/(G50+0.5)</f>
        <v>8314.9428571428562</v>
      </c>
      <c r="J50" t="s">
        <v>15</v>
      </c>
      <c r="K50" t="s">
        <v>43</v>
      </c>
      <c r="L50" s="2">
        <v>100000</v>
      </c>
      <c r="M50" t="str">
        <f>IF(I50&lt;=L50,"Y","Not Covered")</f>
        <v>Y</v>
      </c>
      <c r="N50" t="str">
        <f>CONCATENATE(B50,D50,F50,UPPER(LEFT(J50,3)),RIGHT(A50,3))</f>
        <v>HYELA11BLA049</v>
      </c>
    </row>
    <row r="51" spans="1:14" x14ac:dyDescent="0.2">
      <c r="A51" t="s">
        <v>81</v>
      </c>
      <c r="B51" t="str">
        <f>LEFT(A51,2)</f>
        <v>HY</v>
      </c>
      <c r="C51" t="str">
        <f>VLOOKUP(B51,C$57:D$62,2)</f>
        <v>Hundai</v>
      </c>
      <c r="D51" t="str">
        <f>MID(A51,5,3)</f>
        <v>ELA</v>
      </c>
      <c r="E51" t="str">
        <f>VLOOKUP(D51,E$57:F$67,2)</f>
        <v>Elantra</v>
      </c>
      <c r="F51" t="str">
        <f>MID(A51,3,2)</f>
        <v>12</v>
      </c>
      <c r="G51">
        <f>IF(22-F51&lt;0,100-F51+22,14-F51)</f>
        <v>2</v>
      </c>
      <c r="H51" s="2">
        <v>22282</v>
      </c>
      <c r="I51" s="2">
        <f>H51/(G51+0.5)</f>
        <v>8912.7999999999993</v>
      </c>
      <c r="J51" t="s">
        <v>48</v>
      </c>
      <c r="K51" t="s">
        <v>19</v>
      </c>
      <c r="L51" s="2">
        <v>100000</v>
      </c>
      <c r="M51" t="str">
        <f>IF(I51&lt;=L51,"Y","Not Covered")</f>
        <v>Y</v>
      </c>
      <c r="N51" t="str">
        <f>CONCATENATE(B51,D51,F51,UPPER(LEFT(J51,3)),RIGHT(A51,3))</f>
        <v>HYELA12BLU050</v>
      </c>
    </row>
    <row r="52" spans="1:14" x14ac:dyDescent="0.2">
      <c r="A52" t="s">
        <v>82</v>
      </c>
      <c r="B52" t="str">
        <f>LEFT(A52,2)</f>
        <v>HY</v>
      </c>
      <c r="C52" t="str">
        <f>VLOOKUP(B52,C$57:D$62,2)</f>
        <v>Hundai</v>
      </c>
      <c r="D52" t="str">
        <f>MID(A52,5,3)</f>
        <v>ELA</v>
      </c>
      <c r="E52" t="str">
        <f>VLOOKUP(D52,E$57:F$67,2)</f>
        <v>Elantra</v>
      </c>
      <c r="F52" t="str">
        <f>MID(A52,3,2)</f>
        <v>13</v>
      </c>
      <c r="G52">
        <f>IF(22-F52&lt;0,100-F52+22,14-F52)</f>
        <v>1</v>
      </c>
      <c r="H52" s="2">
        <v>20223.900000000001</v>
      </c>
      <c r="I52" s="2">
        <f>H52/(G52+0.5)</f>
        <v>13482.6</v>
      </c>
      <c r="J52" t="s">
        <v>15</v>
      </c>
      <c r="K52" t="s">
        <v>32</v>
      </c>
      <c r="L52" s="2">
        <v>100000</v>
      </c>
      <c r="M52" t="str">
        <f>IF(I52&lt;=L52,"Y","Not Covered")</f>
        <v>Y</v>
      </c>
      <c r="N52" t="str">
        <f>CONCATENATE(B52,D52,F52,UPPER(LEFT(J52,3)),RIGHT(A52,3))</f>
        <v>HYELA13BLA051</v>
      </c>
    </row>
    <row r="53" spans="1:14" x14ac:dyDescent="0.2">
      <c r="A53" t="s">
        <v>83</v>
      </c>
      <c r="B53" t="str">
        <f>LEFT(A53,2)</f>
        <v>HY</v>
      </c>
      <c r="C53" t="str">
        <f>VLOOKUP(B53,C$57:D$62,2)</f>
        <v>Hundai</v>
      </c>
      <c r="D53" t="str">
        <f>MID(A53,5,3)</f>
        <v>ELA</v>
      </c>
      <c r="E53" t="str">
        <f>VLOOKUP(D53,E$57:F$67,2)</f>
        <v>Elantra</v>
      </c>
      <c r="F53" t="str">
        <f>MID(A53,3,2)</f>
        <v>13</v>
      </c>
      <c r="G53">
        <f>IF(22-F53&lt;0,100-F53+22,14-F53)</f>
        <v>1</v>
      </c>
      <c r="H53" s="2">
        <v>22188.5</v>
      </c>
      <c r="I53" s="2">
        <f>H53/(G53+0.5)</f>
        <v>14792.333333333334</v>
      </c>
      <c r="J53" t="s">
        <v>48</v>
      </c>
      <c r="K53" t="s">
        <v>26</v>
      </c>
      <c r="L53" s="2">
        <v>100000</v>
      </c>
      <c r="M53" t="str">
        <f>IF(I53&lt;=L53,"Y","Not Covered")</f>
        <v>Y</v>
      </c>
      <c r="N53" t="str">
        <f>CONCATENATE(B53,D53,F53,UPPER(LEFT(J53,3)),RIGHT(A53,3))</f>
        <v>HYELA13BLU052</v>
      </c>
    </row>
    <row r="57" spans="1:14" x14ac:dyDescent="0.2">
      <c r="C57" t="s">
        <v>84</v>
      </c>
      <c r="D57" t="s">
        <v>90</v>
      </c>
      <c r="E57" t="s">
        <v>96</v>
      </c>
      <c r="F57" t="s">
        <v>107</v>
      </c>
    </row>
    <row r="58" spans="1:14" x14ac:dyDescent="0.2">
      <c r="C58" t="s">
        <v>89</v>
      </c>
      <c r="D58" t="s">
        <v>95</v>
      </c>
      <c r="E58" t="s">
        <v>101</v>
      </c>
      <c r="F58" t="s">
        <v>112</v>
      </c>
    </row>
    <row r="59" spans="1:14" x14ac:dyDescent="0.2">
      <c r="C59" t="s">
        <v>88</v>
      </c>
      <c r="D59" t="s">
        <v>94</v>
      </c>
      <c r="E59" t="s">
        <v>102</v>
      </c>
      <c r="F59" t="s">
        <v>113</v>
      </c>
    </row>
    <row r="60" spans="1:14" x14ac:dyDescent="0.2">
      <c r="C60" t="s">
        <v>87</v>
      </c>
      <c r="D60" t="s">
        <v>93</v>
      </c>
      <c r="E60" t="s">
        <v>99</v>
      </c>
      <c r="F60" t="s">
        <v>110</v>
      </c>
    </row>
    <row r="61" spans="1:14" x14ac:dyDescent="0.2">
      <c r="C61" t="s">
        <v>85</v>
      </c>
      <c r="D61" t="s">
        <v>91</v>
      </c>
      <c r="E61" t="s">
        <v>100</v>
      </c>
      <c r="F61" t="s">
        <v>111</v>
      </c>
    </row>
    <row r="62" spans="1:14" x14ac:dyDescent="0.2">
      <c r="C62" t="s">
        <v>86</v>
      </c>
      <c r="D62" t="s">
        <v>92</v>
      </c>
      <c r="E62" t="s">
        <v>97</v>
      </c>
      <c r="F62" t="s">
        <v>108</v>
      </c>
    </row>
    <row r="63" spans="1:14" x14ac:dyDescent="0.2">
      <c r="E63" t="s">
        <v>98</v>
      </c>
      <c r="F63" t="s">
        <v>109</v>
      </c>
    </row>
    <row r="64" spans="1:14" x14ac:dyDescent="0.2">
      <c r="E64" t="s">
        <v>103</v>
      </c>
      <c r="F64" t="s">
        <v>114</v>
      </c>
    </row>
    <row r="65" spans="5:6" x14ac:dyDescent="0.2">
      <c r="E65" t="s">
        <v>104</v>
      </c>
      <c r="F65" t="s">
        <v>115</v>
      </c>
    </row>
    <row r="66" spans="5:6" x14ac:dyDescent="0.2">
      <c r="E66" t="s">
        <v>105</v>
      </c>
      <c r="F66" t="s">
        <v>116</v>
      </c>
    </row>
    <row r="67" spans="5:6" x14ac:dyDescent="0.2">
      <c r="E67" t="s">
        <v>106</v>
      </c>
      <c r="F67" t="s">
        <v>117</v>
      </c>
    </row>
  </sheetData>
  <sortState xmlns:xlrd2="http://schemas.microsoft.com/office/spreadsheetml/2017/richdata2" ref="F57:G67">
    <sortCondition ref="F57:F67"/>
  </sortState>
  <conditionalFormatting sqref="I1:I104857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car 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2022-03-14T19:16:39Z</dcterms:created>
  <dcterms:modified xsi:type="dcterms:W3CDTF">2022-03-14T19:16:39Z</dcterms:modified>
</cp:coreProperties>
</file>