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RIYASH\Downloads\"/>
    </mc:Choice>
  </mc:AlternateContent>
  <xr:revisionPtr revIDLastSave="0" documentId="13_ncr:1_{21DC4BE5-F01C-4DCC-9B88-995E63AB70F5}" xr6:coauthVersionLast="47" xr6:coauthVersionMax="47" xr10:uidLastSave="{00000000-0000-0000-0000-000000000000}"/>
  <bookViews>
    <workbookView xWindow="-108" yWindow="-108" windowWidth="23256" windowHeight="12456" activeTab="10" xr2:uid="{00000000-000D-0000-FFFF-FFFF00000000}"/>
  </bookViews>
  <sheets>
    <sheet name="Customer_Dim" sheetId="1" r:id="rId1"/>
    <sheet name="Product_Dim" sheetId="2" r:id="rId2"/>
    <sheet name="Store_Dim" sheetId="3" r:id="rId3"/>
    <sheet name="Sales_Fact" sheetId="4" r:id="rId4"/>
    <sheet name="Pivot Table Chart Creation" sheetId="13" r:id="rId5"/>
    <sheet name="4.Excel Formulas " sheetId="11" r:id="rId6"/>
    <sheet name="Analysis Toolpak" sheetId="12" r:id="rId7"/>
    <sheet name="V LOOKUP" sheetId="7" r:id="rId8"/>
    <sheet name="V LOOKUP1" sheetId="5" r:id="rId9"/>
    <sheet name="Dashboard" sheetId="15" r:id="rId10"/>
    <sheet name="Pivot" sheetId="9" r:id="rId11"/>
    <sheet name="X LOOKUP" sheetId="8" r:id="rId12"/>
  </sheets>
  <definedNames>
    <definedName name="_xlcn.WorksheetConnection_Ecommerce_Sales_Dataset_updated.xlsxTable621" hidden="1">Table621[]</definedName>
    <definedName name="_xlcn.WorksheetConnection_Sheet1A1I101" hidden="1">Pivot!$A$1:$H$101</definedName>
    <definedName name="Slicer_Order_Date">#N/A</definedName>
    <definedName name="Slicer_Payment_Type">#N/A</definedName>
    <definedName name="Slicer_Store_ID">#N/A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I$101"/>
          <x15:modelTable id="Table621" name="Table621" connection="WorksheetConnection_Ecommerce_Sales_Dataset_updated.xlsx!Table621"/>
        </x15:modelTables>
        <x15:extLst>
          <ext xmlns:x16="http://schemas.microsoft.com/office/spreadsheetml/2014/11/main" uri="{9835A34E-60A6-4A7C-AAB8-D5F71C897F49}">
            <x16:modelTimeGroupings>
              <x16:modelTimeGrouping tableName="Table621"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1" i="8" l="1"/>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M18" i="8"/>
  <c r="M18" i="8" a="1"/>
  <c r="L18" i="8"/>
  <c r="K18" i="8"/>
  <c r="H18" i="8"/>
  <c r="M17" i="8"/>
  <c r="M17" i="8" a="1"/>
  <c r="L17" i="8"/>
  <c r="K17" i="8"/>
  <c r="H17" i="8"/>
  <c r="M16" i="8"/>
  <c r="M16" i="8" a="1"/>
  <c r="L16" i="8"/>
  <c r="K16" i="8"/>
  <c r="H16" i="8"/>
  <c r="M15" i="8"/>
  <c r="M15" i="8" a="1"/>
  <c r="L15" i="8"/>
  <c r="K15" i="8"/>
  <c r="H15" i="8"/>
  <c r="M14" i="8"/>
  <c r="M14" i="8" a="1"/>
  <c r="L14" i="8"/>
  <c r="K14" i="8"/>
  <c r="H14" i="8"/>
  <c r="M13" i="8"/>
  <c r="M13" i="8" a="1"/>
  <c r="L13" i="8"/>
  <c r="K13" i="8"/>
  <c r="H13" i="8"/>
  <c r="M12" i="8"/>
  <c r="M12" i="8" a="1"/>
  <c r="L12" i="8"/>
  <c r="K12" i="8"/>
  <c r="H12" i="8"/>
  <c r="M11" i="8"/>
  <c r="M11" i="8" a="1"/>
  <c r="L11" i="8"/>
  <c r="K11" i="8"/>
  <c r="H11" i="8"/>
  <c r="M10" i="8"/>
  <c r="M10" i="8" a="1"/>
  <c r="L10" i="8"/>
  <c r="K10" i="8"/>
  <c r="H10" i="8"/>
  <c r="M9" i="8"/>
  <c r="M9" i="8" a="1"/>
  <c r="L9" i="8"/>
  <c r="K9" i="8"/>
  <c r="H9" i="8"/>
  <c r="M8" i="8"/>
  <c r="M8" i="8" a="1"/>
  <c r="L8" i="8"/>
  <c r="K8" i="8"/>
  <c r="H8" i="8"/>
  <c r="M7" i="8"/>
  <c r="M7" i="8" a="1"/>
  <c r="L7" i="8"/>
  <c r="K7" i="8"/>
  <c r="H7" i="8"/>
  <c r="H6" i="8"/>
  <c r="H5" i="8"/>
  <c r="H4" i="8"/>
  <c r="H3" i="8"/>
  <c r="H2" i="8"/>
  <c r="I101" i="9"/>
  <c r="H101" i="9"/>
  <c r="I100" i="9"/>
  <c r="H100" i="9"/>
  <c r="I99" i="9"/>
  <c r="H99" i="9"/>
  <c r="I98" i="9"/>
  <c r="H98" i="9"/>
  <c r="I97" i="9"/>
  <c r="H97" i="9"/>
  <c r="I96" i="9"/>
  <c r="H96" i="9"/>
  <c r="I95" i="9"/>
  <c r="H95" i="9"/>
  <c r="I94" i="9"/>
  <c r="H94" i="9"/>
  <c r="I93" i="9"/>
  <c r="H93" i="9"/>
  <c r="I92" i="9"/>
  <c r="H92" i="9"/>
  <c r="I91" i="9"/>
  <c r="H91" i="9"/>
  <c r="I90" i="9"/>
  <c r="H90" i="9"/>
  <c r="I89" i="9"/>
  <c r="H89" i="9"/>
  <c r="I88" i="9"/>
  <c r="H88" i="9"/>
  <c r="I87" i="9"/>
  <c r="H87" i="9"/>
  <c r="I86" i="9"/>
  <c r="H86" i="9"/>
  <c r="I85" i="9"/>
  <c r="H85" i="9"/>
  <c r="I84" i="9"/>
  <c r="H84" i="9"/>
  <c r="I83" i="9"/>
  <c r="H83" i="9"/>
  <c r="I82" i="9"/>
  <c r="H82" i="9"/>
  <c r="I81" i="9"/>
  <c r="H81" i="9"/>
  <c r="I80" i="9"/>
  <c r="H80" i="9"/>
  <c r="I79" i="9"/>
  <c r="H79" i="9"/>
  <c r="I78" i="9"/>
  <c r="H78" i="9"/>
  <c r="I77" i="9"/>
  <c r="H77" i="9"/>
  <c r="I76" i="9"/>
  <c r="H76" i="9"/>
  <c r="I75" i="9"/>
  <c r="H75" i="9"/>
  <c r="I74" i="9"/>
  <c r="H74" i="9"/>
  <c r="I73" i="9"/>
  <c r="H73" i="9"/>
  <c r="I72" i="9"/>
  <c r="H72" i="9"/>
  <c r="I71" i="9"/>
  <c r="H71" i="9"/>
  <c r="I70" i="9"/>
  <c r="H70" i="9"/>
  <c r="I69" i="9"/>
  <c r="H69" i="9"/>
  <c r="I68" i="9"/>
  <c r="H68" i="9"/>
  <c r="I67" i="9"/>
  <c r="H67" i="9"/>
  <c r="I66" i="9"/>
  <c r="H66" i="9"/>
  <c r="I65" i="9"/>
  <c r="H65" i="9"/>
  <c r="I64" i="9"/>
  <c r="H64" i="9"/>
  <c r="I63" i="9"/>
  <c r="H63" i="9"/>
  <c r="I62" i="9"/>
  <c r="H62" i="9"/>
  <c r="I61" i="9"/>
  <c r="H61" i="9"/>
  <c r="I60" i="9"/>
  <c r="H60" i="9"/>
  <c r="I59" i="9"/>
  <c r="H59" i="9"/>
  <c r="I58" i="9"/>
  <c r="H58" i="9"/>
  <c r="I57" i="9"/>
  <c r="H57" i="9"/>
  <c r="I56" i="9"/>
  <c r="H56" i="9"/>
  <c r="I55" i="9"/>
  <c r="H55" i="9"/>
  <c r="I54" i="9"/>
  <c r="H54" i="9"/>
  <c r="I53" i="9"/>
  <c r="H53" i="9"/>
  <c r="I52" i="9"/>
  <c r="H52" i="9"/>
  <c r="I51" i="9"/>
  <c r="H51" i="9"/>
  <c r="I50" i="9"/>
  <c r="H50" i="9"/>
  <c r="I49" i="9"/>
  <c r="H49" i="9"/>
  <c r="I48" i="9"/>
  <c r="H48" i="9"/>
  <c r="I47" i="9"/>
  <c r="H47" i="9"/>
  <c r="I46" i="9"/>
  <c r="H46" i="9"/>
  <c r="I45" i="9"/>
  <c r="H45" i="9"/>
  <c r="I44" i="9"/>
  <c r="H44" i="9"/>
  <c r="I43" i="9"/>
  <c r="H43" i="9"/>
  <c r="I42" i="9"/>
  <c r="H42" i="9"/>
  <c r="I41" i="9"/>
  <c r="H41" i="9"/>
  <c r="I40" i="9"/>
  <c r="H40" i="9"/>
  <c r="I39" i="9"/>
  <c r="H39" i="9"/>
  <c r="I38" i="9"/>
  <c r="H38" i="9"/>
  <c r="I37" i="9"/>
  <c r="H37" i="9"/>
  <c r="I36" i="9"/>
  <c r="H36" i="9"/>
  <c r="I35" i="9"/>
  <c r="H35" i="9"/>
  <c r="I34" i="9"/>
  <c r="H34" i="9"/>
  <c r="I33" i="9"/>
  <c r="H33" i="9"/>
  <c r="I32" i="9"/>
  <c r="H32" i="9"/>
  <c r="I31" i="9"/>
  <c r="H31" i="9"/>
  <c r="I30" i="9"/>
  <c r="H30" i="9"/>
  <c r="I29" i="9"/>
  <c r="H29" i="9"/>
  <c r="I28" i="9"/>
  <c r="H28" i="9"/>
  <c r="I27" i="9"/>
  <c r="H27" i="9"/>
  <c r="I26" i="9"/>
  <c r="H26" i="9"/>
  <c r="I25" i="9"/>
  <c r="H25" i="9"/>
  <c r="I24" i="9"/>
  <c r="H24" i="9"/>
  <c r="I23" i="9"/>
  <c r="H23" i="9"/>
  <c r="I22" i="9"/>
  <c r="H22" i="9"/>
  <c r="I21" i="9"/>
  <c r="H21" i="9"/>
  <c r="I20" i="9"/>
  <c r="H20" i="9"/>
  <c r="I19" i="9"/>
  <c r="H19" i="9"/>
  <c r="I18" i="9"/>
  <c r="H18" i="9"/>
  <c r="I17" i="9"/>
  <c r="H17" i="9"/>
  <c r="I16" i="9"/>
  <c r="H16" i="9"/>
  <c r="I15" i="9"/>
  <c r="H15" i="9"/>
  <c r="I14" i="9"/>
  <c r="H14" i="9"/>
  <c r="I13" i="9"/>
  <c r="H13" i="9"/>
  <c r="I12" i="9"/>
  <c r="H12" i="9"/>
  <c r="I11" i="9"/>
  <c r="H11" i="9"/>
  <c r="I10" i="9"/>
  <c r="H10" i="9"/>
  <c r="I9" i="9"/>
  <c r="H9" i="9"/>
  <c r="I8" i="9"/>
  <c r="H8" i="9"/>
  <c r="I7" i="9"/>
  <c r="H7" i="9"/>
  <c r="I6" i="9"/>
  <c r="H6" i="9"/>
  <c r="I5" i="9"/>
  <c r="H5" i="9"/>
  <c r="I4" i="9"/>
  <c r="H4" i="9"/>
  <c r="I3" i="9"/>
  <c r="H3" i="9"/>
  <c r="I2" i="9"/>
  <c r="H2" i="9"/>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L25" i="5"/>
  <c r="I25" i="5"/>
  <c r="L24" i="5"/>
  <c r="I24" i="5"/>
  <c r="O23" i="5"/>
  <c r="L23" i="5"/>
  <c r="I23" i="5"/>
  <c r="O22" i="5"/>
  <c r="L22" i="5"/>
  <c r="I22" i="5"/>
  <c r="O21" i="5"/>
  <c r="L21" i="5"/>
  <c r="I21" i="5"/>
  <c r="O20" i="5"/>
  <c r="L20" i="5"/>
  <c r="I20" i="5"/>
  <c r="O19" i="5"/>
  <c r="L19" i="5"/>
  <c r="I19" i="5"/>
  <c r="O18" i="5"/>
  <c r="L18" i="5"/>
  <c r="I18" i="5"/>
  <c r="O17" i="5"/>
  <c r="L17" i="5"/>
  <c r="I17" i="5"/>
  <c r="O16" i="5"/>
  <c r="L16" i="5"/>
  <c r="I16" i="5"/>
  <c r="O15" i="5"/>
  <c r="L15" i="5"/>
  <c r="I15" i="5"/>
  <c r="O14" i="5"/>
  <c r="L14" i="5"/>
  <c r="I14" i="5"/>
  <c r="O13" i="5"/>
  <c r="L13" i="5"/>
  <c r="I13" i="5"/>
  <c r="O12" i="5"/>
  <c r="L12" i="5"/>
  <c r="I12" i="5"/>
  <c r="O11" i="5"/>
  <c r="L11" i="5"/>
  <c r="I11" i="5"/>
  <c r="O10" i="5"/>
  <c r="L10" i="5"/>
  <c r="I10" i="5"/>
  <c r="O9" i="5"/>
  <c r="L9" i="5"/>
  <c r="I9" i="5"/>
  <c r="O8" i="5"/>
  <c r="L8" i="5"/>
  <c r="I8" i="5"/>
  <c r="O7" i="5"/>
  <c r="L7" i="5"/>
  <c r="I7" i="5"/>
  <c r="O6" i="5"/>
  <c r="L6" i="5"/>
  <c r="I6" i="5"/>
  <c r="O5" i="5"/>
  <c r="L5" i="5"/>
  <c r="I5" i="5"/>
  <c r="I4" i="5"/>
  <c r="I3" i="5"/>
  <c r="I2" i="5"/>
  <c r="I11" i="7"/>
  <c r="I10" i="7"/>
  <c r="I9" i="7"/>
  <c r="I8" i="7"/>
  <c r="I7" i="7"/>
  <c r="I6" i="7"/>
  <c r="I5" i="7"/>
  <c r="H101" i="12"/>
  <c r="H100" i="12"/>
  <c r="H99" i="12"/>
  <c r="H98" i="12"/>
  <c r="H97" i="12"/>
  <c r="H96" i="12"/>
  <c r="H95" i="12"/>
  <c r="H94" i="12"/>
  <c r="H93" i="12"/>
  <c r="H92" i="12"/>
  <c r="H91" i="12"/>
  <c r="H90" i="12"/>
  <c r="H89" i="12"/>
  <c r="H88" i="12"/>
  <c r="H87" i="12"/>
  <c r="H86" i="12"/>
  <c r="H85" i="12"/>
  <c r="H84" i="12"/>
  <c r="H83" i="12"/>
  <c r="H82" i="12"/>
  <c r="H81" i="12"/>
  <c r="H80" i="12"/>
  <c r="H79" i="12"/>
  <c r="H78" i="12"/>
  <c r="H77" i="12"/>
  <c r="H76" i="12"/>
  <c r="H75" i="12"/>
  <c r="H74" i="12"/>
  <c r="H73" i="12"/>
  <c r="H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2" i="12"/>
  <c r="K2001" i="11"/>
  <c r="K2000" i="11"/>
  <c r="K1999" i="11"/>
  <c r="K1998" i="11"/>
  <c r="K1997" i="11"/>
  <c r="K1996" i="11"/>
  <c r="K1995" i="11"/>
  <c r="K1994" i="11"/>
  <c r="K1993" i="11"/>
  <c r="K1992" i="11"/>
  <c r="K1991" i="11"/>
  <c r="K1990" i="11"/>
  <c r="K1989" i="11"/>
  <c r="K1988" i="11"/>
  <c r="K1987" i="11"/>
  <c r="K1986" i="11"/>
  <c r="K1985" i="11"/>
  <c r="K1984" i="11"/>
  <c r="K1983" i="11"/>
  <c r="K1982" i="11"/>
  <c r="K1981" i="11"/>
  <c r="K1980" i="11"/>
  <c r="K1979" i="11"/>
  <c r="K1978" i="11"/>
  <c r="K1977" i="11"/>
  <c r="K1976" i="11"/>
  <c r="K1975" i="11"/>
  <c r="K1974" i="11"/>
  <c r="K1973" i="11"/>
  <c r="K1972" i="11"/>
  <c r="K1971" i="11"/>
  <c r="K1970" i="11"/>
  <c r="K1969" i="11"/>
  <c r="K1968" i="11"/>
  <c r="K1967" i="11"/>
  <c r="K1966" i="11"/>
  <c r="K1965" i="11"/>
  <c r="K1964" i="11"/>
  <c r="K1963" i="11"/>
  <c r="K1962" i="11"/>
  <c r="K1961" i="11"/>
  <c r="K1960" i="11"/>
  <c r="K1959" i="11"/>
  <c r="K1958" i="11"/>
  <c r="K1957" i="11"/>
  <c r="K1956" i="11"/>
  <c r="K1955" i="11"/>
  <c r="K1954" i="11"/>
  <c r="K1953" i="11"/>
  <c r="K1952" i="11"/>
  <c r="K1951" i="11"/>
  <c r="K1950" i="11"/>
  <c r="K1949" i="11"/>
  <c r="K1948" i="11"/>
  <c r="K1947" i="11"/>
  <c r="K1946" i="11"/>
  <c r="K1945" i="11"/>
  <c r="K1944" i="11"/>
  <c r="K1943" i="11"/>
  <c r="K1942" i="11"/>
  <c r="K1941" i="11"/>
  <c r="K1940" i="11"/>
  <c r="K1939" i="11"/>
  <c r="K1938" i="11"/>
  <c r="K1937" i="11"/>
  <c r="K1936" i="11"/>
  <c r="K1935" i="11"/>
  <c r="K1934" i="11"/>
  <c r="K1933" i="11"/>
  <c r="K1932" i="11"/>
  <c r="K1931" i="11"/>
  <c r="K1930" i="11"/>
  <c r="K1929" i="11"/>
  <c r="K1928" i="11"/>
  <c r="K1927" i="11"/>
  <c r="K1926" i="11"/>
  <c r="K1925" i="11"/>
  <c r="K1924" i="11"/>
  <c r="K1923" i="11"/>
  <c r="K1922" i="11"/>
  <c r="K1921" i="11"/>
  <c r="K1920" i="11"/>
  <c r="K1919" i="11"/>
  <c r="K1918" i="11"/>
  <c r="K1917" i="11"/>
  <c r="K1916" i="11"/>
  <c r="K1915" i="11"/>
  <c r="K1914" i="11"/>
  <c r="K1913" i="11"/>
  <c r="K1912" i="11"/>
  <c r="K1911" i="11"/>
  <c r="K1910" i="11"/>
  <c r="K1909" i="11"/>
  <c r="K1908" i="11"/>
  <c r="K1907" i="11"/>
  <c r="K1906" i="11"/>
  <c r="K1905" i="11"/>
  <c r="K1904" i="11"/>
  <c r="K1903" i="11"/>
  <c r="K1902" i="11"/>
  <c r="K1901" i="11"/>
  <c r="K1900" i="11"/>
  <c r="K1899" i="11"/>
  <c r="K1898" i="11"/>
  <c r="K1897" i="11"/>
  <c r="K1896" i="11"/>
  <c r="K1895" i="11"/>
  <c r="K1894" i="11"/>
  <c r="K1893" i="11"/>
  <c r="K1892" i="11"/>
  <c r="K1891" i="11"/>
  <c r="K1890" i="11"/>
  <c r="K1889" i="11"/>
  <c r="K1888" i="11"/>
  <c r="K1887" i="11"/>
  <c r="K1886" i="11"/>
  <c r="K1885" i="11"/>
  <c r="K1884" i="11"/>
  <c r="K1883" i="11"/>
  <c r="K1882" i="11"/>
  <c r="K1881" i="11"/>
  <c r="K1880" i="11"/>
  <c r="K1879" i="11"/>
  <c r="K1878" i="11"/>
  <c r="K1877" i="11"/>
  <c r="K1876" i="11"/>
  <c r="K1875" i="11"/>
  <c r="K1874" i="11"/>
  <c r="K1873" i="11"/>
  <c r="K1872" i="11"/>
  <c r="K1871" i="11"/>
  <c r="K1870" i="11"/>
  <c r="K1869" i="11"/>
  <c r="K1868" i="11"/>
  <c r="K1867" i="11"/>
  <c r="K1866" i="11"/>
  <c r="K1865" i="11"/>
  <c r="K1864" i="11"/>
  <c r="K1863" i="11"/>
  <c r="K1862" i="11"/>
  <c r="K1861" i="11"/>
  <c r="K1860" i="11"/>
  <c r="K1859" i="11"/>
  <c r="K1858" i="11"/>
  <c r="K1857" i="11"/>
  <c r="K1856" i="11"/>
  <c r="K1855" i="11"/>
  <c r="K1854" i="11"/>
  <c r="K1853" i="11"/>
  <c r="K1852" i="11"/>
  <c r="K1851" i="11"/>
  <c r="K1850" i="11"/>
  <c r="K1849" i="11"/>
  <c r="K1848" i="11"/>
  <c r="K1847" i="11"/>
  <c r="K1846" i="11"/>
  <c r="K1845" i="11"/>
  <c r="K1844" i="11"/>
  <c r="K1843" i="11"/>
  <c r="K1842" i="11"/>
  <c r="K1841" i="11"/>
  <c r="K1840" i="11"/>
  <c r="K1839" i="11"/>
  <c r="K1838" i="11"/>
  <c r="K1837" i="11"/>
  <c r="K1836" i="11"/>
  <c r="K1835" i="11"/>
  <c r="K1834" i="11"/>
  <c r="K1833" i="11"/>
  <c r="K1832" i="11"/>
  <c r="K1831" i="11"/>
  <c r="K1830" i="11"/>
  <c r="K1829" i="11"/>
  <c r="K1828" i="11"/>
  <c r="K1827" i="11"/>
  <c r="K1826" i="11"/>
  <c r="K1825" i="11"/>
  <c r="K1824" i="11"/>
  <c r="K1823" i="11"/>
  <c r="K1822" i="11"/>
  <c r="K1821" i="11"/>
  <c r="K1820" i="11"/>
  <c r="K1819" i="11"/>
  <c r="K1818" i="11"/>
  <c r="K1817" i="11"/>
  <c r="K1816" i="11"/>
  <c r="K1815" i="11"/>
  <c r="K1814" i="11"/>
  <c r="K1813" i="11"/>
  <c r="K1812" i="11"/>
  <c r="K1811" i="11"/>
  <c r="K1810" i="11"/>
  <c r="K1809" i="11"/>
  <c r="K1808" i="11"/>
  <c r="K1807" i="11"/>
  <c r="K1806" i="11"/>
  <c r="K1805" i="11"/>
  <c r="K1804" i="11"/>
  <c r="K1803" i="11"/>
  <c r="K1802" i="11"/>
  <c r="K1801" i="11"/>
  <c r="K1800" i="11"/>
  <c r="K1799" i="11"/>
  <c r="K1798" i="11"/>
  <c r="K1797" i="11"/>
  <c r="K1796" i="11"/>
  <c r="K1795" i="11"/>
  <c r="K1794" i="11"/>
  <c r="K1793" i="11"/>
  <c r="K1792" i="11"/>
  <c r="K1791" i="11"/>
  <c r="K1790" i="11"/>
  <c r="K1789" i="11"/>
  <c r="K1788" i="11"/>
  <c r="K1787" i="11"/>
  <c r="K1786" i="11"/>
  <c r="K1785" i="11"/>
  <c r="K1784" i="11"/>
  <c r="K1783" i="11"/>
  <c r="K1782" i="11"/>
  <c r="K1781" i="11"/>
  <c r="K1780" i="11"/>
  <c r="K1779" i="11"/>
  <c r="K1778" i="11"/>
  <c r="K1777" i="11"/>
  <c r="K1776" i="11"/>
  <c r="K1775" i="11"/>
  <c r="K1774" i="11"/>
  <c r="K1773" i="11"/>
  <c r="K1772" i="11"/>
  <c r="K1771" i="11"/>
  <c r="K1770" i="11"/>
  <c r="K1769" i="11"/>
  <c r="K1768" i="11"/>
  <c r="K1767" i="11"/>
  <c r="K1766" i="11"/>
  <c r="K1765" i="11"/>
  <c r="K1764" i="11"/>
  <c r="K1763" i="11"/>
  <c r="K1762" i="11"/>
  <c r="K1761" i="11"/>
  <c r="K1760" i="11"/>
  <c r="K1759" i="11"/>
  <c r="K1758" i="11"/>
  <c r="K1757" i="11"/>
  <c r="K1756" i="11"/>
  <c r="K1755" i="11"/>
  <c r="K1754" i="11"/>
  <c r="K1753" i="11"/>
  <c r="K1752" i="11"/>
  <c r="K1751" i="11"/>
  <c r="K1750" i="11"/>
  <c r="K1749" i="11"/>
  <c r="K1748" i="11"/>
  <c r="K1747" i="11"/>
  <c r="K1746" i="11"/>
  <c r="K1745" i="11"/>
  <c r="K1744" i="11"/>
  <c r="K1743" i="11"/>
  <c r="K1742" i="11"/>
  <c r="K1741" i="11"/>
  <c r="K1740" i="11"/>
  <c r="K1739" i="11"/>
  <c r="K1738" i="11"/>
  <c r="K1737" i="11"/>
  <c r="K1736" i="11"/>
  <c r="K1735" i="11"/>
  <c r="K1734" i="11"/>
  <c r="K1733" i="11"/>
  <c r="K1732" i="11"/>
  <c r="K1731" i="11"/>
  <c r="K1730" i="11"/>
  <c r="K1729" i="11"/>
  <c r="K1728" i="11"/>
  <c r="K1727" i="11"/>
  <c r="K1726" i="11"/>
  <c r="K1725" i="11"/>
  <c r="K1724" i="11"/>
  <c r="K1723" i="11"/>
  <c r="K1722" i="11"/>
  <c r="K1721" i="11"/>
  <c r="K1720" i="11"/>
  <c r="K1719" i="11"/>
  <c r="K1718" i="11"/>
  <c r="K1717" i="11"/>
  <c r="K1716" i="11"/>
  <c r="K1715" i="11"/>
  <c r="K1714" i="11"/>
  <c r="K1713" i="11"/>
  <c r="K1712" i="11"/>
  <c r="K1711" i="11"/>
  <c r="K1710" i="11"/>
  <c r="K1709" i="11"/>
  <c r="K1708" i="11"/>
  <c r="K1707" i="11"/>
  <c r="K1706" i="11"/>
  <c r="K1705" i="11"/>
  <c r="K1704" i="11"/>
  <c r="K1703" i="11"/>
  <c r="K1702" i="11"/>
  <c r="K1701" i="11"/>
  <c r="K1700" i="11"/>
  <c r="K1699" i="11"/>
  <c r="K1698" i="11"/>
  <c r="K1697" i="11"/>
  <c r="K1696" i="11"/>
  <c r="K1695" i="11"/>
  <c r="K1694" i="11"/>
  <c r="K1693" i="11"/>
  <c r="K1692" i="11"/>
  <c r="K1691" i="11"/>
  <c r="K1690" i="11"/>
  <c r="K1689" i="11"/>
  <c r="K1688" i="11"/>
  <c r="K1687" i="11"/>
  <c r="K1686" i="11"/>
  <c r="K1685" i="11"/>
  <c r="K1684" i="11"/>
  <c r="K1683" i="11"/>
  <c r="K1682" i="11"/>
  <c r="K1681" i="11"/>
  <c r="K1680" i="11"/>
  <c r="K1679" i="11"/>
  <c r="K1678" i="11"/>
  <c r="K1677" i="11"/>
  <c r="K1676" i="11"/>
  <c r="K1675" i="11"/>
  <c r="K1674" i="11"/>
  <c r="K1673" i="11"/>
  <c r="K1672" i="11"/>
  <c r="K1671" i="11"/>
  <c r="K1670" i="11"/>
  <c r="K1669" i="11"/>
  <c r="K1668" i="11"/>
  <c r="K1667" i="11"/>
  <c r="K1666" i="11"/>
  <c r="K1665" i="11"/>
  <c r="K1664" i="11"/>
  <c r="K1663" i="11"/>
  <c r="K1662" i="11"/>
  <c r="K1661" i="11"/>
  <c r="K1660" i="11"/>
  <c r="K1659" i="11"/>
  <c r="K1658" i="11"/>
  <c r="K1657" i="11"/>
  <c r="K1656" i="11"/>
  <c r="K1655" i="11"/>
  <c r="K1654" i="11"/>
  <c r="K1653" i="11"/>
  <c r="K1652" i="11"/>
  <c r="K1651" i="11"/>
  <c r="K1650" i="11"/>
  <c r="K1649" i="11"/>
  <c r="K1648" i="11"/>
  <c r="K1647" i="11"/>
  <c r="K1646" i="11"/>
  <c r="K1645" i="11"/>
  <c r="K1644" i="11"/>
  <c r="K1643" i="11"/>
  <c r="K1642" i="11"/>
  <c r="K1641" i="11"/>
  <c r="K1640" i="11"/>
  <c r="K1639" i="11"/>
  <c r="K1638" i="11"/>
  <c r="K1637" i="11"/>
  <c r="K1636" i="11"/>
  <c r="K1635" i="11"/>
  <c r="K1634" i="11"/>
  <c r="K1633" i="11"/>
  <c r="K1632" i="11"/>
  <c r="K1631" i="11"/>
  <c r="K1630" i="11"/>
  <c r="K1629" i="11"/>
  <c r="K1628" i="11"/>
  <c r="K1627" i="11"/>
  <c r="K1626" i="11"/>
  <c r="K1625" i="11"/>
  <c r="K1624" i="11"/>
  <c r="K1623" i="11"/>
  <c r="K1622" i="11"/>
  <c r="K1621" i="11"/>
  <c r="K1620" i="11"/>
  <c r="K1619" i="11"/>
  <c r="K1618" i="11"/>
  <c r="K1617" i="11"/>
  <c r="K1616" i="11"/>
  <c r="K1615" i="11"/>
  <c r="K1614" i="11"/>
  <c r="K1613" i="11"/>
  <c r="K1612" i="11"/>
  <c r="K1611" i="11"/>
  <c r="K1610" i="11"/>
  <c r="K1609" i="11"/>
  <c r="K1608" i="11"/>
  <c r="K1607" i="11"/>
  <c r="K1606" i="11"/>
  <c r="K1605" i="11"/>
  <c r="K1604" i="11"/>
  <c r="K1603" i="11"/>
  <c r="K1602" i="11"/>
  <c r="K1601" i="11"/>
  <c r="K1600" i="11"/>
  <c r="K1599" i="11"/>
  <c r="K1598" i="11"/>
  <c r="K1597" i="11"/>
  <c r="K1596" i="11"/>
  <c r="K1595" i="11"/>
  <c r="K1594" i="11"/>
  <c r="K1593" i="11"/>
  <c r="K1592" i="11"/>
  <c r="K1591" i="11"/>
  <c r="K1590" i="11"/>
  <c r="K1589" i="11"/>
  <c r="K1588" i="11"/>
  <c r="K1587" i="11"/>
  <c r="K1586" i="11"/>
  <c r="K1585" i="11"/>
  <c r="K1584" i="11"/>
  <c r="K1583" i="11"/>
  <c r="K1582" i="11"/>
  <c r="K1581" i="11"/>
  <c r="K1580" i="11"/>
  <c r="K1579" i="11"/>
  <c r="K1578" i="11"/>
  <c r="K1577" i="11"/>
  <c r="K1576" i="11"/>
  <c r="K1575" i="11"/>
  <c r="K1574" i="11"/>
  <c r="K1573" i="11"/>
  <c r="K1572" i="11"/>
  <c r="K1571" i="11"/>
  <c r="K1570" i="11"/>
  <c r="K1569" i="11"/>
  <c r="K1568" i="11"/>
  <c r="K1567" i="11"/>
  <c r="K1566" i="11"/>
  <c r="K1565" i="11"/>
  <c r="K1564" i="11"/>
  <c r="K1563" i="11"/>
  <c r="K1562" i="11"/>
  <c r="K1561" i="11"/>
  <c r="K1560" i="11"/>
  <c r="K1559" i="11"/>
  <c r="K1558" i="11"/>
  <c r="K1557" i="11"/>
  <c r="K1556" i="11"/>
  <c r="K1555" i="11"/>
  <c r="K1554" i="11"/>
  <c r="K1553" i="11"/>
  <c r="K1552" i="11"/>
  <c r="K1551" i="11"/>
  <c r="K1550" i="11"/>
  <c r="K1549" i="11"/>
  <c r="K1548" i="11"/>
  <c r="K1547" i="11"/>
  <c r="K1546" i="11"/>
  <c r="K1545" i="11"/>
  <c r="K1544" i="11"/>
  <c r="K1543" i="11"/>
  <c r="K1542" i="11"/>
  <c r="K1541" i="11"/>
  <c r="K1540" i="11"/>
  <c r="K1539" i="11"/>
  <c r="K1538" i="11"/>
  <c r="K1537" i="11"/>
  <c r="K1536" i="11"/>
  <c r="K1535" i="11"/>
  <c r="K1534" i="11"/>
  <c r="K1533" i="11"/>
  <c r="K1532" i="11"/>
  <c r="K1531" i="11"/>
  <c r="K1530" i="11"/>
  <c r="K1529" i="11"/>
  <c r="K1528" i="11"/>
  <c r="K1527" i="11"/>
  <c r="K1526" i="11"/>
  <c r="K1525" i="11"/>
  <c r="K1524" i="11"/>
  <c r="K1523" i="11"/>
  <c r="K1522" i="11"/>
  <c r="K1521" i="11"/>
  <c r="K1520" i="11"/>
  <c r="K1519" i="11"/>
  <c r="K1518" i="11"/>
  <c r="K1517" i="11"/>
  <c r="K1516" i="11"/>
  <c r="K1515" i="11"/>
  <c r="K1514" i="11"/>
  <c r="K1513" i="11"/>
  <c r="K1512" i="11"/>
  <c r="K1511" i="11"/>
  <c r="K1510" i="11"/>
  <c r="K1509" i="11"/>
  <c r="K1508" i="11"/>
  <c r="K1507" i="11"/>
  <c r="K1506" i="11"/>
  <c r="K1505" i="11"/>
  <c r="K1504" i="11"/>
  <c r="K1503" i="11"/>
  <c r="K1502" i="11"/>
  <c r="K1501" i="11"/>
  <c r="K1500" i="11"/>
  <c r="K1499" i="11"/>
  <c r="K1498" i="11"/>
  <c r="K1497" i="11"/>
  <c r="K1496" i="11"/>
  <c r="K1495" i="11"/>
  <c r="K1494" i="11"/>
  <c r="K1493" i="11"/>
  <c r="K1492" i="11"/>
  <c r="K1491" i="11"/>
  <c r="K1490" i="11"/>
  <c r="K1489" i="11"/>
  <c r="K1488" i="11"/>
  <c r="K1487" i="11"/>
  <c r="K1486" i="11"/>
  <c r="K1485" i="11"/>
  <c r="K1484" i="11"/>
  <c r="K1483" i="11"/>
  <c r="K1482" i="11"/>
  <c r="K1481" i="11"/>
  <c r="K1480" i="11"/>
  <c r="K1479" i="11"/>
  <c r="K1478" i="11"/>
  <c r="K1477" i="11"/>
  <c r="K1476" i="11"/>
  <c r="K1475" i="11"/>
  <c r="K1474" i="11"/>
  <c r="K1473" i="11"/>
  <c r="K1472" i="11"/>
  <c r="K1471" i="11"/>
  <c r="K1470" i="11"/>
  <c r="K1469" i="11"/>
  <c r="K1468" i="11"/>
  <c r="K1467" i="11"/>
  <c r="K1466" i="11"/>
  <c r="K1465" i="11"/>
  <c r="K1464" i="11"/>
  <c r="K1463" i="11"/>
  <c r="K1462" i="11"/>
  <c r="K1461" i="11"/>
  <c r="K1460" i="11"/>
  <c r="K1459" i="11"/>
  <c r="K1458" i="11"/>
  <c r="K1457" i="11"/>
  <c r="K1456" i="11"/>
  <c r="K1455" i="11"/>
  <c r="K1454" i="11"/>
  <c r="K1453" i="11"/>
  <c r="K1452" i="11"/>
  <c r="K1451" i="11"/>
  <c r="K1450" i="11"/>
  <c r="K1449" i="11"/>
  <c r="K1448" i="11"/>
  <c r="K1447" i="11"/>
  <c r="K1446" i="11"/>
  <c r="K1445" i="11"/>
  <c r="K1444" i="11"/>
  <c r="K1443" i="11"/>
  <c r="K1442" i="11"/>
  <c r="K1441" i="11"/>
  <c r="K1440" i="11"/>
  <c r="K1439" i="11"/>
  <c r="K1438" i="11"/>
  <c r="K1437" i="11"/>
  <c r="K1436" i="11"/>
  <c r="K1435" i="11"/>
  <c r="K1434" i="11"/>
  <c r="K1433" i="11"/>
  <c r="K1432" i="11"/>
  <c r="K1431" i="11"/>
  <c r="K1430" i="11"/>
  <c r="K1429" i="11"/>
  <c r="K1428" i="11"/>
  <c r="K1427" i="11"/>
  <c r="K1426" i="11"/>
  <c r="K1425" i="11"/>
  <c r="K1424" i="11"/>
  <c r="K1423" i="11"/>
  <c r="K1422" i="11"/>
  <c r="K1421" i="11"/>
  <c r="K1420" i="11"/>
  <c r="K1419" i="11"/>
  <c r="K1418" i="11"/>
  <c r="K1417" i="11"/>
  <c r="K1416" i="11"/>
  <c r="K1415" i="11"/>
  <c r="K1414" i="11"/>
  <c r="K1413" i="11"/>
  <c r="K1412" i="11"/>
  <c r="K1411" i="11"/>
  <c r="K1410" i="11"/>
  <c r="K1409" i="11"/>
  <c r="K1408" i="11"/>
  <c r="K1407" i="11"/>
  <c r="K1406" i="11"/>
  <c r="K1405" i="11"/>
  <c r="K1404" i="11"/>
  <c r="K1403" i="11"/>
  <c r="K1402" i="11"/>
  <c r="K1401" i="11"/>
  <c r="K1400" i="11"/>
  <c r="K1399" i="11"/>
  <c r="K1398" i="11"/>
  <c r="K1397" i="11"/>
  <c r="K1396" i="11"/>
  <c r="K1395" i="11"/>
  <c r="K1394" i="11"/>
  <c r="K1393" i="11"/>
  <c r="K1392" i="11"/>
  <c r="K1391" i="11"/>
  <c r="K1390" i="11"/>
  <c r="K1389" i="11"/>
  <c r="K1388" i="11"/>
  <c r="K1387" i="11"/>
  <c r="K1386" i="11"/>
  <c r="K1385" i="11"/>
  <c r="K1384" i="11"/>
  <c r="K1383" i="11"/>
  <c r="K1382" i="11"/>
  <c r="K1381" i="11"/>
  <c r="K1380" i="11"/>
  <c r="K1379" i="11"/>
  <c r="K1378" i="11"/>
  <c r="K1377" i="11"/>
  <c r="K1376" i="11"/>
  <c r="K1375" i="11"/>
  <c r="K1374" i="11"/>
  <c r="K1373" i="11"/>
  <c r="K1372" i="11"/>
  <c r="K1371" i="11"/>
  <c r="K1370" i="11"/>
  <c r="K1369" i="11"/>
  <c r="K1368" i="11"/>
  <c r="K1367" i="11"/>
  <c r="K1366" i="11"/>
  <c r="K1365" i="11"/>
  <c r="K1364" i="11"/>
  <c r="K1363" i="11"/>
  <c r="K1362" i="11"/>
  <c r="K1361" i="11"/>
  <c r="K1360" i="11"/>
  <c r="K1359" i="11"/>
  <c r="K1358" i="11"/>
  <c r="K1357" i="11"/>
  <c r="K1356" i="11"/>
  <c r="K1355" i="11"/>
  <c r="K1354" i="11"/>
  <c r="K1353" i="11"/>
  <c r="K1352" i="11"/>
  <c r="K1351" i="11"/>
  <c r="K1350" i="11"/>
  <c r="K1349" i="11"/>
  <c r="K1348" i="11"/>
  <c r="K1347" i="11"/>
  <c r="K1346" i="11"/>
  <c r="K1345" i="11"/>
  <c r="K1344" i="11"/>
  <c r="K1343" i="11"/>
  <c r="K1342" i="11"/>
  <c r="K1341" i="11"/>
  <c r="K1340" i="11"/>
  <c r="K1339" i="11"/>
  <c r="K1338" i="11"/>
  <c r="K1337" i="11"/>
  <c r="K1336" i="11"/>
  <c r="K1335" i="11"/>
  <c r="K1334" i="11"/>
  <c r="K1333" i="11"/>
  <c r="K1332" i="11"/>
  <c r="K1331" i="11"/>
  <c r="K1330" i="11"/>
  <c r="K1329" i="11"/>
  <c r="K1328" i="11"/>
  <c r="K1327" i="11"/>
  <c r="K1326" i="11"/>
  <c r="K1325" i="11"/>
  <c r="K1324" i="11"/>
  <c r="K1323" i="11"/>
  <c r="K1322" i="11"/>
  <c r="K1321" i="11"/>
  <c r="K1320" i="11"/>
  <c r="K1319" i="11"/>
  <c r="K1318" i="11"/>
  <c r="K1317" i="11"/>
  <c r="K1316" i="11"/>
  <c r="K1315" i="11"/>
  <c r="K1314" i="11"/>
  <c r="K1313" i="11"/>
  <c r="K1312" i="11"/>
  <c r="K1311" i="11"/>
  <c r="K1310" i="11"/>
  <c r="K1309" i="11"/>
  <c r="K1308" i="11"/>
  <c r="K1307" i="11"/>
  <c r="K1306" i="11"/>
  <c r="K1305" i="11"/>
  <c r="K1304" i="11"/>
  <c r="K1303" i="11"/>
  <c r="K1302" i="11"/>
  <c r="K1301" i="11"/>
  <c r="K1300" i="11"/>
  <c r="K1299" i="11"/>
  <c r="K1298" i="11"/>
  <c r="K1297" i="11"/>
  <c r="K1296" i="11"/>
  <c r="K1295" i="11"/>
  <c r="K1294" i="11"/>
  <c r="K1293" i="11"/>
  <c r="K1292" i="11"/>
  <c r="K1291" i="11"/>
  <c r="K1290" i="11"/>
  <c r="K1289" i="11"/>
  <c r="K1288" i="11"/>
  <c r="K1287" i="11"/>
  <c r="K1286" i="11"/>
  <c r="K1285" i="11"/>
  <c r="K1284" i="11"/>
  <c r="K1283" i="11"/>
  <c r="K1282" i="11"/>
  <c r="K1281" i="11"/>
  <c r="K1280" i="11"/>
  <c r="K1279" i="11"/>
  <c r="K1278" i="11"/>
  <c r="K1277" i="11"/>
  <c r="K1276" i="11"/>
  <c r="K1275" i="11"/>
  <c r="K1274" i="11"/>
  <c r="K1273" i="11"/>
  <c r="K1272" i="11"/>
  <c r="K1271" i="11"/>
  <c r="K1270" i="11"/>
  <c r="K1269" i="11"/>
  <c r="K1268" i="11"/>
  <c r="K1267" i="11"/>
  <c r="K1266" i="11"/>
  <c r="K1265" i="11"/>
  <c r="K1264" i="11"/>
  <c r="K1263" i="11"/>
  <c r="K1262" i="11"/>
  <c r="K1261" i="11"/>
  <c r="K1260" i="11"/>
  <c r="K1259" i="11"/>
  <c r="K1258" i="11"/>
  <c r="K1257" i="11"/>
  <c r="K1256" i="11"/>
  <c r="K1255" i="11"/>
  <c r="K1254" i="11"/>
  <c r="K1253" i="11"/>
  <c r="K1252" i="11"/>
  <c r="K1251" i="11"/>
  <c r="K1250" i="11"/>
  <c r="K1249" i="11"/>
  <c r="K1248" i="11"/>
  <c r="K1247" i="11"/>
  <c r="K1246" i="11"/>
  <c r="K1245" i="11"/>
  <c r="K1244" i="11"/>
  <c r="K1243" i="11"/>
  <c r="K1242" i="11"/>
  <c r="K1241" i="11"/>
  <c r="K1240" i="11"/>
  <c r="K1239" i="11"/>
  <c r="K1238" i="11"/>
  <c r="K1237" i="11"/>
  <c r="K1236" i="11"/>
  <c r="K1235" i="11"/>
  <c r="K1234" i="11"/>
  <c r="K1233" i="11"/>
  <c r="K1232" i="11"/>
  <c r="K1231" i="11"/>
  <c r="K1230" i="11"/>
  <c r="K1229" i="11"/>
  <c r="K1228" i="11"/>
  <c r="K1227" i="11"/>
  <c r="K1226" i="11"/>
  <c r="K1225" i="11"/>
  <c r="K1224" i="11"/>
  <c r="K1223" i="11"/>
  <c r="K1222" i="11"/>
  <c r="K1221" i="11"/>
  <c r="K1220" i="11"/>
  <c r="K1219" i="11"/>
  <c r="K1218" i="11"/>
  <c r="K1217" i="11"/>
  <c r="K1216" i="11"/>
  <c r="K1215" i="11"/>
  <c r="K1214" i="11"/>
  <c r="K1213" i="11"/>
  <c r="K1212" i="11"/>
  <c r="K1211" i="11"/>
  <c r="K1210" i="11"/>
  <c r="K1209" i="11"/>
  <c r="K1208" i="11"/>
  <c r="K1207" i="11"/>
  <c r="K1206" i="11"/>
  <c r="K1205" i="11"/>
  <c r="K1204" i="11"/>
  <c r="K1203" i="11"/>
  <c r="K1202" i="11"/>
  <c r="K1201" i="11"/>
  <c r="K1200" i="11"/>
  <c r="K1199" i="11"/>
  <c r="K1198" i="11"/>
  <c r="K1197" i="11"/>
  <c r="K1196" i="11"/>
  <c r="K1195" i="11"/>
  <c r="K1194" i="11"/>
  <c r="K1193" i="11"/>
  <c r="K1192" i="11"/>
  <c r="K1191" i="11"/>
  <c r="K1190" i="11"/>
  <c r="K1189" i="11"/>
  <c r="K1188" i="11"/>
  <c r="K1187" i="11"/>
  <c r="K1186" i="11"/>
  <c r="K1185" i="11"/>
  <c r="K1184" i="11"/>
  <c r="K1183" i="11"/>
  <c r="K1182" i="11"/>
  <c r="K1181" i="11"/>
  <c r="K1180" i="11"/>
  <c r="K1179" i="11"/>
  <c r="K1178" i="11"/>
  <c r="K1177" i="11"/>
  <c r="K1176" i="11"/>
  <c r="K1175" i="11"/>
  <c r="K1174" i="11"/>
  <c r="K1173" i="11"/>
  <c r="K1172" i="11"/>
  <c r="K1171" i="11"/>
  <c r="K1170" i="11"/>
  <c r="K1169" i="11"/>
  <c r="K1168" i="11"/>
  <c r="K1167" i="11"/>
  <c r="K1166" i="11"/>
  <c r="K1165" i="11"/>
  <c r="K1164" i="11"/>
  <c r="K1163" i="11"/>
  <c r="K1162" i="11"/>
  <c r="K1161" i="11"/>
  <c r="K1160" i="11"/>
  <c r="K1159" i="11"/>
  <c r="K1158" i="11"/>
  <c r="K1157" i="11"/>
  <c r="K1156" i="11"/>
  <c r="K1155" i="11"/>
  <c r="K1154" i="11"/>
  <c r="K1153" i="11"/>
  <c r="K1152" i="11"/>
  <c r="K1151" i="11"/>
  <c r="K1150" i="11"/>
  <c r="K1149" i="11"/>
  <c r="K1148" i="11"/>
  <c r="K1147" i="11"/>
  <c r="K1146" i="11"/>
  <c r="K1145" i="11"/>
  <c r="K1144" i="11"/>
  <c r="K1143" i="11"/>
  <c r="K1142" i="11"/>
  <c r="K1141" i="11"/>
  <c r="K1140" i="11"/>
  <c r="K1139" i="11"/>
  <c r="K1138" i="11"/>
  <c r="K1137" i="11"/>
  <c r="K1136" i="11"/>
  <c r="K1135" i="11"/>
  <c r="K1134" i="11"/>
  <c r="K1133" i="11"/>
  <c r="K1132" i="11"/>
  <c r="K1131" i="11"/>
  <c r="K1130" i="11"/>
  <c r="K1129" i="11"/>
  <c r="K1128" i="11"/>
  <c r="K1127" i="11"/>
  <c r="K1126" i="11"/>
  <c r="K1125" i="11"/>
  <c r="K1124" i="11"/>
  <c r="K1123" i="11"/>
  <c r="K1122" i="11"/>
  <c r="K1121" i="11"/>
  <c r="K1120" i="11"/>
  <c r="K1119" i="11"/>
  <c r="K1118" i="11"/>
  <c r="K1117" i="11"/>
  <c r="K1116" i="11"/>
  <c r="K1115" i="11"/>
  <c r="K1114" i="11"/>
  <c r="K1113" i="11"/>
  <c r="K1112" i="11"/>
  <c r="K1111" i="11"/>
  <c r="K1110" i="11"/>
  <c r="K1109" i="11"/>
  <c r="K1108" i="11"/>
  <c r="K1107" i="11"/>
  <c r="K1106" i="11"/>
  <c r="K1105" i="11"/>
  <c r="K1104" i="11"/>
  <c r="K1103" i="11"/>
  <c r="K1102" i="11"/>
  <c r="K1101" i="11"/>
  <c r="K1100" i="11"/>
  <c r="K1099" i="11"/>
  <c r="K1098" i="11"/>
  <c r="K1097" i="11"/>
  <c r="K1096" i="11"/>
  <c r="K1095" i="11"/>
  <c r="K1094" i="11"/>
  <c r="K1093" i="11"/>
  <c r="K1092" i="11"/>
  <c r="K1091" i="11"/>
  <c r="K1090" i="11"/>
  <c r="K1089" i="11"/>
  <c r="K1088" i="11"/>
  <c r="K1087" i="11"/>
  <c r="K1086" i="11"/>
  <c r="K1085" i="11"/>
  <c r="K1084" i="11"/>
  <c r="K1083" i="11"/>
  <c r="K1082" i="11"/>
  <c r="K1081" i="11"/>
  <c r="K1080" i="11"/>
  <c r="K1079" i="11"/>
  <c r="K1078" i="11"/>
  <c r="K1077" i="11"/>
  <c r="K1076" i="11"/>
  <c r="K1075" i="11"/>
  <c r="K1074" i="11"/>
  <c r="K1073" i="11"/>
  <c r="K1072" i="11"/>
  <c r="K1071" i="11"/>
  <c r="K1070" i="11"/>
  <c r="K1069" i="11"/>
  <c r="K1068" i="11"/>
  <c r="K1067" i="11"/>
  <c r="K1066" i="11"/>
  <c r="K1065" i="11"/>
  <c r="K1064" i="11"/>
  <c r="K1063" i="11"/>
  <c r="K1062" i="11"/>
  <c r="K1061" i="11"/>
  <c r="K1060" i="11"/>
  <c r="K1059" i="11"/>
  <c r="K1058" i="11"/>
  <c r="K1057" i="11"/>
  <c r="K1056" i="11"/>
  <c r="K1055" i="11"/>
  <c r="K1054" i="11"/>
  <c r="K1053" i="11"/>
  <c r="K1052" i="11"/>
  <c r="K1051" i="11"/>
  <c r="K1050" i="11"/>
  <c r="K1049" i="11"/>
  <c r="K1048" i="11"/>
  <c r="K1047" i="11"/>
  <c r="K1046" i="11"/>
  <c r="K1045" i="11"/>
  <c r="K1044" i="11"/>
  <c r="K1043" i="11"/>
  <c r="K1042" i="11"/>
  <c r="K1041" i="11"/>
  <c r="K1040" i="11"/>
  <c r="K1039" i="11"/>
  <c r="K1038" i="11"/>
  <c r="K1037" i="11"/>
  <c r="K1036" i="11"/>
  <c r="K1035" i="11"/>
  <c r="K1034" i="11"/>
  <c r="K1033" i="11"/>
  <c r="K1032" i="11"/>
  <c r="K1031" i="11"/>
  <c r="K1030" i="11"/>
  <c r="K1029" i="11"/>
  <c r="K1028" i="11"/>
  <c r="K1027" i="11"/>
  <c r="K1026" i="11"/>
  <c r="K1025" i="11"/>
  <c r="K1024" i="11"/>
  <c r="K1023" i="11"/>
  <c r="K1022" i="11"/>
  <c r="K1021" i="11"/>
  <c r="K1020" i="11"/>
  <c r="K1019" i="11"/>
  <c r="K1018" i="11"/>
  <c r="K1017" i="11"/>
  <c r="K1016" i="11"/>
  <c r="K1015" i="11"/>
  <c r="K1014" i="11"/>
  <c r="K1013" i="11"/>
  <c r="K1012" i="11"/>
  <c r="K1011" i="11"/>
  <c r="K1010" i="11"/>
  <c r="K1009" i="11"/>
  <c r="K1008" i="11"/>
  <c r="K1007" i="11"/>
  <c r="K1006" i="11"/>
  <c r="K1005" i="11"/>
  <c r="K1004" i="11"/>
  <c r="K1003" i="11"/>
  <c r="K1002" i="11"/>
  <c r="K1001" i="11"/>
  <c r="K1000" i="11"/>
  <c r="K999" i="11"/>
  <c r="K998" i="11"/>
  <c r="K997" i="11"/>
  <c r="K996" i="11"/>
  <c r="K995" i="11"/>
  <c r="K994" i="11"/>
  <c r="K993" i="11"/>
  <c r="K992" i="11"/>
  <c r="K991" i="11"/>
  <c r="K990" i="11"/>
  <c r="K989" i="11"/>
  <c r="K988" i="11"/>
  <c r="K987" i="11"/>
  <c r="K986" i="11"/>
  <c r="K985" i="11"/>
  <c r="K984" i="11"/>
  <c r="K983" i="11"/>
  <c r="K982" i="11"/>
  <c r="K981" i="11"/>
  <c r="K980" i="11"/>
  <c r="K979" i="11"/>
  <c r="K978" i="11"/>
  <c r="K977" i="11"/>
  <c r="K976" i="11"/>
  <c r="K975" i="11"/>
  <c r="K974" i="11"/>
  <c r="K973" i="11"/>
  <c r="K972" i="11"/>
  <c r="K971" i="11"/>
  <c r="K970" i="11"/>
  <c r="K969" i="11"/>
  <c r="K968" i="11"/>
  <c r="K967" i="11"/>
  <c r="K966" i="11"/>
  <c r="K965" i="11"/>
  <c r="K964" i="11"/>
  <c r="K963" i="11"/>
  <c r="K962" i="11"/>
  <c r="K961" i="11"/>
  <c r="K960" i="11"/>
  <c r="K959" i="11"/>
  <c r="K958" i="11"/>
  <c r="K957" i="11"/>
  <c r="K956" i="11"/>
  <c r="K955" i="11"/>
  <c r="K954" i="11"/>
  <c r="K953" i="11"/>
  <c r="K952" i="11"/>
  <c r="K951" i="11"/>
  <c r="K950" i="11"/>
  <c r="K949" i="11"/>
  <c r="K948" i="11"/>
  <c r="K947" i="11"/>
  <c r="K946" i="11"/>
  <c r="K945" i="11"/>
  <c r="K944" i="11"/>
  <c r="K943" i="11"/>
  <c r="K942" i="11"/>
  <c r="K941" i="11"/>
  <c r="K940" i="11"/>
  <c r="K939" i="11"/>
  <c r="K938" i="11"/>
  <c r="K937" i="11"/>
  <c r="K936" i="11"/>
  <c r="K935" i="11"/>
  <c r="K934" i="11"/>
  <c r="K933" i="11"/>
  <c r="K932" i="11"/>
  <c r="K931" i="11"/>
  <c r="K930" i="11"/>
  <c r="K929" i="11"/>
  <c r="K928" i="11"/>
  <c r="K927" i="11"/>
  <c r="K926" i="11"/>
  <c r="K925" i="11"/>
  <c r="K924" i="11"/>
  <c r="K923" i="11"/>
  <c r="K922" i="11"/>
  <c r="K921" i="11"/>
  <c r="K920" i="11"/>
  <c r="K919" i="11"/>
  <c r="K918" i="11"/>
  <c r="K917" i="11"/>
  <c r="K916" i="11"/>
  <c r="K915" i="11"/>
  <c r="K914" i="11"/>
  <c r="K913" i="11"/>
  <c r="K912" i="11"/>
  <c r="K911" i="11"/>
  <c r="K910" i="11"/>
  <c r="K909" i="11"/>
  <c r="K908" i="11"/>
  <c r="K907" i="11"/>
  <c r="K906" i="11"/>
  <c r="K905" i="11"/>
  <c r="K904" i="11"/>
  <c r="K903" i="11"/>
  <c r="K902" i="11"/>
  <c r="K901" i="11"/>
  <c r="K900" i="11"/>
  <c r="K899" i="11"/>
  <c r="K898" i="11"/>
  <c r="K897" i="11"/>
  <c r="K896" i="11"/>
  <c r="K895" i="11"/>
  <c r="K894" i="11"/>
  <c r="K893" i="11"/>
  <c r="K892" i="11"/>
  <c r="K891" i="11"/>
  <c r="K890" i="11"/>
  <c r="K889" i="11"/>
  <c r="K888" i="11"/>
  <c r="K887" i="11"/>
  <c r="K886" i="11"/>
  <c r="K885" i="11"/>
  <c r="K884" i="11"/>
  <c r="K883" i="11"/>
  <c r="K882" i="11"/>
  <c r="K881" i="11"/>
  <c r="K880" i="11"/>
  <c r="K879" i="11"/>
  <c r="K878" i="11"/>
  <c r="K877" i="11"/>
  <c r="K876" i="11"/>
  <c r="K875" i="11"/>
  <c r="K874" i="11"/>
  <c r="K873" i="11"/>
  <c r="K872" i="11"/>
  <c r="K871" i="11"/>
  <c r="K870" i="11"/>
  <c r="K869" i="11"/>
  <c r="K868" i="11"/>
  <c r="K867" i="11"/>
  <c r="K866" i="11"/>
  <c r="K865" i="11"/>
  <c r="K864" i="11"/>
  <c r="K863" i="11"/>
  <c r="K862" i="11"/>
  <c r="K861" i="11"/>
  <c r="K860" i="11"/>
  <c r="K859" i="11"/>
  <c r="K858" i="11"/>
  <c r="K857" i="11"/>
  <c r="K856" i="11"/>
  <c r="K855" i="11"/>
  <c r="K854" i="11"/>
  <c r="K853" i="11"/>
  <c r="K852" i="11"/>
  <c r="K851" i="11"/>
  <c r="K850" i="11"/>
  <c r="K849" i="11"/>
  <c r="K848" i="11"/>
  <c r="K847" i="11"/>
  <c r="K846" i="11"/>
  <c r="K845" i="11"/>
  <c r="K844" i="11"/>
  <c r="K843" i="11"/>
  <c r="K842" i="11"/>
  <c r="K841" i="11"/>
  <c r="K840" i="11"/>
  <c r="K839" i="11"/>
  <c r="K838" i="11"/>
  <c r="K837" i="11"/>
  <c r="K836" i="11"/>
  <c r="K835" i="11"/>
  <c r="K834" i="11"/>
  <c r="K833" i="11"/>
  <c r="K832" i="11"/>
  <c r="K831" i="11"/>
  <c r="K830" i="11"/>
  <c r="K829" i="11"/>
  <c r="K828" i="11"/>
  <c r="K827" i="11"/>
  <c r="K826" i="11"/>
  <c r="K825" i="11"/>
  <c r="K824" i="11"/>
  <c r="K823" i="11"/>
  <c r="K822" i="11"/>
  <c r="K821" i="11"/>
  <c r="K820" i="11"/>
  <c r="K819" i="11"/>
  <c r="K818" i="11"/>
  <c r="K817" i="11"/>
  <c r="K816" i="11"/>
  <c r="K815" i="11"/>
  <c r="K814" i="11"/>
  <c r="K813" i="11"/>
  <c r="K812" i="11"/>
  <c r="K811" i="11"/>
  <c r="K810" i="11"/>
  <c r="K809" i="11"/>
  <c r="K808" i="11"/>
  <c r="K807" i="11"/>
  <c r="K806" i="11"/>
  <c r="K805" i="11"/>
  <c r="K804" i="11"/>
  <c r="K803" i="11"/>
  <c r="K802" i="11"/>
  <c r="K801" i="11"/>
  <c r="K800" i="11"/>
  <c r="K799" i="11"/>
  <c r="K798" i="11"/>
  <c r="K797" i="11"/>
  <c r="K796" i="11"/>
  <c r="K795" i="11"/>
  <c r="K794" i="11"/>
  <c r="K793" i="11"/>
  <c r="K792" i="11"/>
  <c r="K791" i="11"/>
  <c r="K790" i="11"/>
  <c r="K789" i="11"/>
  <c r="K788" i="11"/>
  <c r="K787" i="11"/>
  <c r="K786" i="11"/>
  <c r="K785" i="11"/>
  <c r="K784" i="11"/>
  <c r="K783" i="11"/>
  <c r="K782" i="11"/>
  <c r="K781" i="11"/>
  <c r="K780" i="11"/>
  <c r="K779" i="11"/>
  <c r="K778" i="11"/>
  <c r="K777" i="11"/>
  <c r="K776" i="11"/>
  <c r="K775" i="11"/>
  <c r="K774" i="11"/>
  <c r="K773" i="11"/>
  <c r="K772" i="11"/>
  <c r="K771" i="11"/>
  <c r="K770" i="11"/>
  <c r="K769" i="11"/>
  <c r="K768" i="11"/>
  <c r="K767" i="11"/>
  <c r="K766" i="11"/>
  <c r="K765" i="11"/>
  <c r="K764" i="11"/>
  <c r="K763" i="11"/>
  <c r="K762" i="11"/>
  <c r="K761" i="11"/>
  <c r="K760" i="11"/>
  <c r="K759" i="11"/>
  <c r="K758" i="11"/>
  <c r="K757" i="11"/>
  <c r="K756" i="11"/>
  <c r="K755" i="11"/>
  <c r="K754" i="11"/>
  <c r="K753" i="11"/>
  <c r="K752" i="11"/>
  <c r="K751" i="11"/>
  <c r="K750" i="11"/>
  <c r="K749" i="11"/>
  <c r="K748" i="11"/>
  <c r="K747" i="11"/>
  <c r="K746" i="11"/>
  <c r="K745" i="11"/>
  <c r="K744" i="11"/>
  <c r="K743" i="11"/>
  <c r="K742" i="11"/>
  <c r="K741" i="11"/>
  <c r="K740" i="11"/>
  <c r="K739" i="11"/>
  <c r="K738" i="11"/>
  <c r="K737" i="11"/>
  <c r="K736" i="11"/>
  <c r="K735" i="11"/>
  <c r="K734" i="11"/>
  <c r="K733" i="11"/>
  <c r="K732" i="11"/>
  <c r="K731" i="11"/>
  <c r="K730" i="11"/>
  <c r="K729" i="11"/>
  <c r="K728" i="11"/>
  <c r="K727" i="11"/>
  <c r="K726" i="11"/>
  <c r="K725" i="11"/>
  <c r="K724" i="11"/>
  <c r="K723" i="11"/>
  <c r="K722" i="11"/>
  <c r="K721" i="11"/>
  <c r="K720" i="11"/>
  <c r="K719" i="11"/>
  <c r="K718" i="11"/>
  <c r="K717" i="11"/>
  <c r="K716" i="11"/>
  <c r="K715" i="11"/>
  <c r="K714" i="11"/>
  <c r="K713" i="11"/>
  <c r="K712" i="11"/>
  <c r="K711" i="11"/>
  <c r="K710" i="11"/>
  <c r="K709" i="11"/>
  <c r="K708" i="11"/>
  <c r="K707" i="11"/>
  <c r="K706" i="11"/>
  <c r="K705" i="11"/>
  <c r="K704" i="11"/>
  <c r="K703" i="11"/>
  <c r="K702" i="11"/>
  <c r="K701" i="11"/>
  <c r="K700" i="11"/>
  <c r="K699" i="11"/>
  <c r="K698" i="11"/>
  <c r="K697" i="11"/>
  <c r="K696" i="11"/>
  <c r="K695" i="11"/>
  <c r="K694" i="11"/>
  <c r="K693" i="11"/>
  <c r="K692" i="11"/>
  <c r="K691" i="11"/>
  <c r="K690" i="11"/>
  <c r="K689" i="11"/>
  <c r="K688" i="11"/>
  <c r="K687" i="11"/>
  <c r="K686" i="11"/>
  <c r="K685" i="11"/>
  <c r="K684" i="11"/>
  <c r="K683" i="11"/>
  <c r="K682" i="11"/>
  <c r="K681" i="11"/>
  <c r="K680" i="11"/>
  <c r="K679" i="11"/>
  <c r="K678" i="11"/>
  <c r="K677" i="11"/>
  <c r="K676" i="11"/>
  <c r="K675" i="11"/>
  <c r="K674" i="11"/>
  <c r="K673" i="11"/>
  <c r="K672" i="11"/>
  <c r="K671" i="11"/>
  <c r="K670" i="11"/>
  <c r="K669" i="11"/>
  <c r="K668" i="11"/>
  <c r="K667" i="11"/>
  <c r="K666" i="11"/>
  <c r="K665" i="11"/>
  <c r="K664" i="11"/>
  <c r="K663" i="11"/>
  <c r="K662" i="11"/>
  <c r="K661" i="11"/>
  <c r="K660" i="11"/>
  <c r="K659" i="11"/>
  <c r="K658" i="11"/>
  <c r="K657" i="11"/>
  <c r="K656" i="11"/>
  <c r="K655" i="11"/>
  <c r="K654" i="11"/>
  <c r="K653" i="11"/>
  <c r="K652" i="11"/>
  <c r="K651" i="11"/>
  <c r="K650" i="11"/>
  <c r="K649" i="11"/>
  <c r="K648" i="11"/>
  <c r="K647" i="11"/>
  <c r="K646" i="11"/>
  <c r="K645" i="11"/>
  <c r="K644" i="11"/>
  <c r="K643" i="11"/>
  <c r="K642" i="11"/>
  <c r="K641" i="11"/>
  <c r="K640" i="11"/>
  <c r="K639" i="11"/>
  <c r="K638" i="11"/>
  <c r="K637" i="11"/>
  <c r="K636" i="11"/>
  <c r="K635" i="11"/>
  <c r="K634" i="11"/>
  <c r="K633" i="11"/>
  <c r="K632" i="11"/>
  <c r="K631" i="11"/>
  <c r="K630" i="11"/>
  <c r="K629" i="11"/>
  <c r="K628" i="11"/>
  <c r="K627" i="11"/>
  <c r="K626" i="11"/>
  <c r="K625" i="11"/>
  <c r="K624" i="11"/>
  <c r="K623" i="11"/>
  <c r="K622" i="11"/>
  <c r="K621" i="11"/>
  <c r="K620" i="11"/>
  <c r="K619" i="11"/>
  <c r="K618" i="11"/>
  <c r="K617" i="11"/>
  <c r="K616" i="11"/>
  <c r="K615" i="11"/>
  <c r="K614" i="11"/>
  <c r="K613" i="11"/>
  <c r="K612" i="11"/>
  <c r="K611" i="11"/>
  <c r="K610" i="11"/>
  <c r="K609" i="11"/>
  <c r="K608" i="11"/>
  <c r="K607" i="11"/>
  <c r="K606" i="11"/>
  <c r="K605" i="11"/>
  <c r="K604" i="11"/>
  <c r="K603" i="11"/>
  <c r="K602" i="11"/>
  <c r="K601" i="11"/>
  <c r="K600" i="11"/>
  <c r="K599" i="11"/>
  <c r="K598" i="11"/>
  <c r="K597" i="11"/>
  <c r="K596" i="11"/>
  <c r="K595" i="11"/>
  <c r="K594" i="11"/>
  <c r="K593" i="11"/>
  <c r="K592" i="11"/>
  <c r="K591" i="11"/>
  <c r="K590" i="11"/>
  <c r="K589" i="11"/>
  <c r="K588" i="11"/>
  <c r="K587" i="11"/>
  <c r="K586" i="11"/>
  <c r="K585" i="11"/>
  <c r="K584" i="11"/>
  <c r="K583" i="11"/>
  <c r="K582" i="11"/>
  <c r="K581" i="11"/>
  <c r="K580" i="11"/>
  <c r="K579" i="11"/>
  <c r="K578" i="11"/>
  <c r="K577" i="11"/>
  <c r="K576" i="11"/>
  <c r="K575" i="11"/>
  <c r="K574" i="11"/>
  <c r="K573" i="11"/>
  <c r="K572" i="11"/>
  <c r="K571" i="11"/>
  <c r="K570" i="11"/>
  <c r="K569" i="11"/>
  <c r="K568" i="11"/>
  <c r="K567" i="11"/>
  <c r="K566" i="11"/>
  <c r="K565" i="11"/>
  <c r="K564" i="11"/>
  <c r="K563" i="11"/>
  <c r="K562" i="11"/>
  <c r="K561" i="11"/>
  <c r="K560" i="11"/>
  <c r="K559" i="11"/>
  <c r="K558" i="11"/>
  <c r="K557" i="11"/>
  <c r="K556" i="11"/>
  <c r="K555" i="11"/>
  <c r="K554" i="11"/>
  <c r="K553" i="11"/>
  <c r="K552" i="11"/>
  <c r="K551" i="11"/>
  <c r="K550" i="11"/>
  <c r="K549" i="11"/>
  <c r="K548" i="11"/>
  <c r="K547" i="11"/>
  <c r="K546" i="11"/>
  <c r="K545" i="11"/>
  <c r="K544" i="11"/>
  <c r="K543" i="11"/>
  <c r="K542" i="11"/>
  <c r="K541" i="11"/>
  <c r="K540" i="11"/>
  <c r="K539" i="11"/>
  <c r="K538" i="11"/>
  <c r="K537" i="11"/>
  <c r="K536" i="11"/>
  <c r="K535" i="11"/>
  <c r="K534" i="11"/>
  <c r="K533" i="11"/>
  <c r="K532" i="11"/>
  <c r="K531" i="11"/>
  <c r="K530" i="11"/>
  <c r="K529" i="11"/>
  <c r="K528" i="11"/>
  <c r="K527" i="11"/>
  <c r="K526" i="11"/>
  <c r="K525" i="11"/>
  <c r="K524" i="11"/>
  <c r="K523" i="11"/>
  <c r="K522" i="11"/>
  <c r="K521" i="11"/>
  <c r="K520" i="11"/>
  <c r="K519" i="11"/>
  <c r="K518" i="11"/>
  <c r="K517" i="11"/>
  <c r="K516" i="11"/>
  <c r="K515" i="11"/>
  <c r="K514" i="11"/>
  <c r="K513" i="11"/>
  <c r="K512" i="11"/>
  <c r="K511" i="11"/>
  <c r="K510" i="11"/>
  <c r="K509" i="11"/>
  <c r="K508" i="11"/>
  <c r="K507" i="11"/>
  <c r="K506" i="11"/>
  <c r="K505" i="11"/>
  <c r="K504" i="11"/>
  <c r="K503" i="11"/>
  <c r="K502" i="11"/>
  <c r="K501" i="11"/>
  <c r="K500" i="11"/>
  <c r="K499" i="11"/>
  <c r="K498" i="11"/>
  <c r="K497" i="11"/>
  <c r="K496" i="11"/>
  <c r="K495" i="11"/>
  <c r="K494" i="11"/>
  <c r="K493" i="11"/>
  <c r="K492" i="11"/>
  <c r="K491" i="11"/>
  <c r="K490" i="11"/>
  <c r="K489" i="11"/>
  <c r="K488" i="11"/>
  <c r="K487" i="11"/>
  <c r="K486" i="11"/>
  <c r="K485" i="11"/>
  <c r="K484" i="11"/>
  <c r="K483" i="11"/>
  <c r="K482" i="11"/>
  <c r="K481" i="11"/>
  <c r="K480" i="11"/>
  <c r="K479" i="11"/>
  <c r="K478" i="11"/>
  <c r="K477" i="11"/>
  <c r="K476" i="11"/>
  <c r="K475" i="11"/>
  <c r="K474" i="11"/>
  <c r="K473" i="11"/>
  <c r="K472" i="11"/>
  <c r="K471" i="11"/>
  <c r="K470" i="11"/>
  <c r="K469" i="11"/>
  <c r="K468" i="11"/>
  <c r="K467" i="11"/>
  <c r="K466" i="11"/>
  <c r="K465" i="11"/>
  <c r="K464" i="11"/>
  <c r="K463" i="11"/>
  <c r="K462" i="11"/>
  <c r="K461" i="11"/>
  <c r="K460" i="11"/>
  <c r="K459" i="11"/>
  <c r="K458" i="11"/>
  <c r="K457" i="11"/>
  <c r="K456" i="11"/>
  <c r="K455" i="11"/>
  <c r="K454" i="11"/>
  <c r="K453" i="11"/>
  <c r="K452" i="11"/>
  <c r="K451" i="11"/>
  <c r="K450" i="11"/>
  <c r="K449" i="11"/>
  <c r="K448" i="11"/>
  <c r="K447" i="11"/>
  <c r="K446" i="11"/>
  <c r="K445" i="11"/>
  <c r="K444" i="11"/>
  <c r="K443" i="11"/>
  <c r="K442" i="11"/>
  <c r="K441" i="11"/>
  <c r="K440" i="11"/>
  <c r="K439" i="11"/>
  <c r="K438" i="11"/>
  <c r="K437" i="11"/>
  <c r="K436" i="11"/>
  <c r="K435" i="11"/>
  <c r="K434" i="11"/>
  <c r="K433" i="11"/>
  <c r="K432" i="11"/>
  <c r="K431" i="11"/>
  <c r="K430" i="11"/>
  <c r="K429" i="11"/>
  <c r="K428" i="11"/>
  <c r="K427" i="11"/>
  <c r="K426" i="11"/>
  <c r="K425" i="11"/>
  <c r="K424" i="11"/>
  <c r="K423" i="11"/>
  <c r="K422" i="11"/>
  <c r="K421" i="11"/>
  <c r="K420" i="11"/>
  <c r="K419" i="11"/>
  <c r="K418" i="11"/>
  <c r="K417" i="11"/>
  <c r="K416" i="11"/>
  <c r="K415" i="11"/>
  <c r="K414" i="11"/>
  <c r="K413" i="11"/>
  <c r="K412" i="11"/>
  <c r="K411" i="11"/>
  <c r="K410" i="11"/>
  <c r="K409" i="11"/>
  <c r="K408" i="11"/>
  <c r="K407" i="11"/>
  <c r="K406" i="11"/>
  <c r="K405" i="11"/>
  <c r="K404" i="11"/>
  <c r="K403" i="11"/>
  <c r="K402" i="11"/>
  <c r="K401" i="11"/>
  <c r="K400" i="11"/>
  <c r="K399" i="11"/>
  <c r="K398" i="11"/>
  <c r="K397" i="11"/>
  <c r="K396" i="11"/>
  <c r="K395" i="11"/>
  <c r="K394" i="11"/>
  <c r="K393" i="11"/>
  <c r="K392" i="11"/>
  <c r="K391" i="11"/>
  <c r="K390" i="11"/>
  <c r="K389" i="11"/>
  <c r="K388" i="11"/>
  <c r="K387" i="11"/>
  <c r="K386" i="11"/>
  <c r="K385" i="11"/>
  <c r="K384" i="11"/>
  <c r="K383" i="11"/>
  <c r="K382" i="11"/>
  <c r="K381" i="11"/>
  <c r="K380" i="11"/>
  <c r="K379" i="11"/>
  <c r="K378" i="11"/>
  <c r="K377" i="11"/>
  <c r="K376" i="11"/>
  <c r="K375" i="11"/>
  <c r="K374" i="11"/>
  <c r="K373" i="11"/>
  <c r="K372" i="11"/>
  <c r="K371" i="11"/>
  <c r="K370" i="11"/>
  <c r="K369" i="11"/>
  <c r="K368" i="11"/>
  <c r="K367" i="11"/>
  <c r="K366" i="11"/>
  <c r="K365" i="11"/>
  <c r="K364" i="11"/>
  <c r="K363" i="11"/>
  <c r="K362" i="11"/>
  <c r="K361" i="11"/>
  <c r="K360" i="11"/>
  <c r="K359" i="11"/>
  <c r="K358" i="11"/>
  <c r="K357" i="11"/>
  <c r="K356" i="11"/>
  <c r="K355" i="11"/>
  <c r="K354" i="11"/>
  <c r="K353" i="11"/>
  <c r="K352" i="11"/>
  <c r="K351" i="11"/>
  <c r="K350" i="11"/>
  <c r="K349" i="11"/>
  <c r="K348" i="11"/>
  <c r="K347" i="11"/>
  <c r="K346" i="11"/>
  <c r="K345" i="11"/>
  <c r="K344" i="11"/>
  <c r="K343" i="11"/>
  <c r="K342" i="11"/>
  <c r="K341" i="11"/>
  <c r="K340" i="11"/>
  <c r="K339" i="11"/>
  <c r="K338" i="11"/>
  <c r="K337" i="11"/>
  <c r="K336" i="11"/>
  <c r="K335" i="11"/>
  <c r="K334" i="11"/>
  <c r="K333" i="11"/>
  <c r="K332" i="11"/>
  <c r="K331" i="11"/>
  <c r="K330" i="11"/>
  <c r="K329" i="11"/>
  <c r="K328" i="11"/>
  <c r="K327" i="11"/>
  <c r="K326" i="11"/>
  <c r="K325" i="11"/>
  <c r="K324" i="11"/>
  <c r="K323" i="11"/>
  <c r="K322" i="11"/>
  <c r="K321" i="11"/>
  <c r="K320" i="11"/>
  <c r="K319" i="11"/>
  <c r="K318" i="11"/>
  <c r="K317" i="11"/>
  <c r="K316" i="11"/>
  <c r="K315" i="11"/>
  <c r="K314" i="11"/>
  <c r="K313" i="11"/>
  <c r="K312" i="11"/>
  <c r="K311" i="11"/>
  <c r="K310" i="11"/>
  <c r="K309" i="11"/>
  <c r="K308" i="11"/>
  <c r="K307" i="11"/>
  <c r="K306" i="11"/>
  <c r="K305" i="11"/>
  <c r="K304" i="11"/>
  <c r="K303" i="11"/>
  <c r="K302" i="11"/>
  <c r="K301" i="11"/>
  <c r="K300" i="11"/>
  <c r="K299" i="11"/>
  <c r="K298" i="11"/>
  <c r="K297" i="11"/>
  <c r="K296" i="11"/>
  <c r="K295" i="11"/>
  <c r="K294" i="11"/>
  <c r="K293" i="11"/>
  <c r="K292" i="11"/>
  <c r="K291" i="11"/>
  <c r="K290" i="11"/>
  <c r="K289" i="11"/>
  <c r="K288" i="11"/>
  <c r="K287" i="11"/>
  <c r="K286" i="11"/>
  <c r="K285" i="11"/>
  <c r="K284" i="11"/>
  <c r="K283" i="11"/>
  <c r="K282" i="11"/>
  <c r="K281" i="11"/>
  <c r="K280" i="11"/>
  <c r="K279" i="11"/>
  <c r="K278" i="11"/>
  <c r="K277" i="11"/>
  <c r="K276" i="11"/>
  <c r="K275" i="11"/>
  <c r="K274" i="11"/>
  <c r="K273" i="11"/>
  <c r="K272" i="11"/>
  <c r="K271" i="11"/>
  <c r="K270" i="11"/>
  <c r="K269" i="11"/>
  <c r="K268" i="11"/>
  <c r="K267" i="11"/>
  <c r="K266" i="11"/>
  <c r="K265" i="11"/>
  <c r="K264" i="11"/>
  <c r="K263" i="11"/>
  <c r="K262" i="11"/>
  <c r="K261" i="11"/>
  <c r="K260" i="11"/>
  <c r="K259" i="11"/>
  <c r="K258" i="11"/>
  <c r="K257" i="11"/>
  <c r="K256" i="11"/>
  <c r="K255" i="11"/>
  <c r="K254" i="11"/>
  <c r="K253" i="11"/>
  <c r="K252" i="11"/>
  <c r="K251" i="11"/>
  <c r="K250" i="11"/>
  <c r="K249" i="11"/>
  <c r="K248" i="11"/>
  <c r="K247" i="11"/>
  <c r="K246" i="11"/>
  <c r="K245" i="11"/>
  <c r="K244" i="11"/>
  <c r="K243" i="11"/>
  <c r="K242" i="11"/>
  <c r="K241" i="11"/>
  <c r="K240" i="11"/>
  <c r="K239" i="11"/>
  <c r="K238" i="11"/>
  <c r="K237" i="11"/>
  <c r="K236" i="11"/>
  <c r="K235" i="11"/>
  <c r="K234" i="11"/>
  <c r="K233" i="11"/>
  <c r="K232" i="11"/>
  <c r="K231" i="11"/>
  <c r="K230" i="11"/>
  <c r="K229" i="11"/>
  <c r="K228" i="11"/>
  <c r="K227" i="11"/>
  <c r="K226" i="11"/>
  <c r="K225" i="11"/>
  <c r="K224" i="11"/>
  <c r="K223" i="11"/>
  <c r="K222" i="11"/>
  <c r="K221" i="11"/>
  <c r="K220" i="11"/>
  <c r="K219" i="11"/>
  <c r="K218" i="11"/>
  <c r="K217" i="11"/>
  <c r="K216" i="11"/>
  <c r="K215" i="11"/>
  <c r="K214" i="11"/>
  <c r="K213" i="11"/>
  <c r="K212" i="11"/>
  <c r="K211" i="11"/>
  <c r="K210" i="11"/>
  <c r="K209" i="11"/>
  <c r="K208" i="11"/>
  <c r="K207" i="11"/>
  <c r="K206" i="11"/>
  <c r="K205" i="11"/>
  <c r="K204" i="11"/>
  <c r="K203" i="11"/>
  <c r="K202" i="11"/>
  <c r="K201" i="11"/>
  <c r="K200" i="11"/>
  <c r="K199" i="11"/>
  <c r="K198" i="11"/>
  <c r="K197" i="11"/>
  <c r="K196" i="11"/>
  <c r="K195" i="11"/>
  <c r="K194" i="11"/>
  <c r="K193" i="11"/>
  <c r="K192" i="11"/>
  <c r="K191" i="11"/>
  <c r="K190" i="11"/>
  <c r="K189" i="11"/>
  <c r="K188" i="11"/>
  <c r="K187" i="11"/>
  <c r="K186" i="11"/>
  <c r="K185" i="11"/>
  <c r="K184" i="11"/>
  <c r="K183" i="11"/>
  <c r="K182" i="11"/>
  <c r="K181" i="11"/>
  <c r="K180" i="11"/>
  <c r="K179" i="11"/>
  <c r="K178" i="11"/>
  <c r="K177" i="11"/>
  <c r="K176" i="11"/>
  <c r="K175" i="11"/>
  <c r="K174" i="11"/>
  <c r="K173" i="11"/>
  <c r="K172" i="11"/>
  <c r="K171" i="11"/>
  <c r="K170" i="11"/>
  <c r="K169" i="11"/>
  <c r="K168" i="11"/>
  <c r="K167" i="11"/>
  <c r="K166" i="11"/>
  <c r="K165" i="11"/>
  <c r="K164" i="11"/>
  <c r="K163" i="11"/>
  <c r="K162" i="11"/>
  <c r="K161" i="11"/>
  <c r="K160" i="11"/>
  <c r="K159" i="11"/>
  <c r="K158" i="11"/>
  <c r="K157" i="11"/>
  <c r="K156" i="11"/>
  <c r="K155" i="11"/>
  <c r="K154" i="11"/>
  <c r="K153" i="11"/>
  <c r="K152" i="11"/>
  <c r="K151" i="11"/>
  <c r="K150" i="11"/>
  <c r="K149" i="11"/>
  <c r="K148" i="11"/>
  <c r="K147"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6" i="11"/>
  <c r="K115" i="11"/>
  <c r="K114" i="11"/>
  <c r="K113" i="11"/>
  <c r="K112" i="11"/>
  <c r="K111" i="11"/>
  <c r="K110" i="11"/>
  <c r="K109" i="11"/>
  <c r="K108" i="11"/>
  <c r="K107" i="11"/>
  <c r="K106" i="11"/>
  <c r="K105" i="11"/>
  <c r="K104" i="11"/>
  <c r="K103" i="11"/>
  <c r="K102" i="11"/>
  <c r="K101" i="11"/>
  <c r="K100" i="11"/>
  <c r="K99" i="11"/>
  <c r="K98" i="11"/>
  <c r="K97" i="11"/>
  <c r="K96" i="11"/>
  <c r="K95" i="11"/>
  <c r="K94" i="11"/>
  <c r="K93" i="11"/>
  <c r="K92" i="11"/>
  <c r="K91" i="11"/>
  <c r="K90" i="11"/>
  <c r="K89"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1" i="11"/>
  <c r="K60" i="11"/>
  <c r="K59" i="11"/>
  <c r="K58"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2" i="11"/>
  <c r="K31" i="11"/>
  <c r="K30" i="11"/>
  <c r="K29" i="11"/>
  <c r="K28" i="11"/>
  <c r="P27" i="11"/>
  <c r="K27" i="11"/>
  <c r="P26" i="11"/>
  <c r="K26" i="11"/>
  <c r="P25" i="11"/>
  <c r="K25" i="11"/>
  <c r="P24" i="11"/>
  <c r="K24" i="11"/>
  <c r="P23" i="11"/>
  <c r="K23" i="11"/>
  <c r="P22" i="11"/>
  <c r="K22" i="11"/>
  <c r="P21" i="11"/>
  <c r="K21" i="11"/>
  <c r="P20" i="11"/>
  <c r="K20" i="11"/>
  <c r="P19" i="11"/>
  <c r="K19" i="11"/>
  <c r="P18" i="11"/>
  <c r="K18" i="11"/>
  <c r="P17" i="11"/>
  <c r="K17" i="11"/>
  <c r="P16" i="11"/>
  <c r="K16" i="11"/>
  <c r="P15" i="11"/>
  <c r="K15" i="11"/>
  <c r="P14" i="11"/>
  <c r="K14" i="11"/>
  <c r="P13" i="11"/>
  <c r="K13" i="11"/>
  <c r="P12" i="11"/>
  <c r="K12" i="11"/>
  <c r="P11" i="11"/>
  <c r="K11" i="11"/>
  <c r="K10" i="11"/>
  <c r="K9" i="11"/>
  <c r="K8" i="11"/>
  <c r="K7" i="11"/>
  <c r="K6" i="11"/>
  <c r="K5" i="11"/>
  <c r="K4" i="11"/>
  <c r="K3" i="11"/>
  <c r="K2" i="11"/>
  <c r="Z2001" i="4"/>
  <c r="T2001" i="4"/>
  <c r="Q2001" i="4"/>
  <c r="P2001" i="4"/>
  <c r="K2001" i="4"/>
  <c r="Z2000" i="4"/>
  <c r="T2000" i="4"/>
  <c r="Q2000" i="4"/>
  <c r="P2000" i="4"/>
  <c r="K2000" i="4"/>
  <c r="Z1999" i="4"/>
  <c r="T1999" i="4"/>
  <c r="Q1999" i="4"/>
  <c r="P1999" i="4"/>
  <c r="K1999" i="4"/>
  <c r="Z1998" i="4"/>
  <c r="T1998" i="4"/>
  <c r="Q1998" i="4"/>
  <c r="P1998" i="4"/>
  <c r="K1998" i="4"/>
  <c r="Z1997" i="4"/>
  <c r="T1997" i="4"/>
  <c r="Q1997" i="4"/>
  <c r="P1997" i="4"/>
  <c r="K1997" i="4"/>
  <c r="Z1996" i="4"/>
  <c r="T1996" i="4"/>
  <c r="Q1996" i="4"/>
  <c r="P1996" i="4"/>
  <c r="K1996" i="4"/>
  <c r="Z1995" i="4"/>
  <c r="T1995" i="4"/>
  <c r="Q1995" i="4"/>
  <c r="P1995" i="4"/>
  <c r="K1995" i="4"/>
  <c r="Z1994" i="4"/>
  <c r="T1994" i="4"/>
  <c r="Q1994" i="4"/>
  <c r="P1994" i="4"/>
  <c r="K1994" i="4"/>
  <c r="Z1993" i="4"/>
  <c r="T1993" i="4"/>
  <c r="Q1993" i="4"/>
  <c r="P1993" i="4"/>
  <c r="K1993" i="4"/>
  <c r="Z1992" i="4"/>
  <c r="T1992" i="4"/>
  <c r="Q1992" i="4"/>
  <c r="P1992" i="4"/>
  <c r="K1992" i="4"/>
  <c r="Z1991" i="4"/>
  <c r="T1991" i="4"/>
  <c r="Q1991" i="4"/>
  <c r="P1991" i="4"/>
  <c r="K1991" i="4"/>
  <c r="Z1990" i="4"/>
  <c r="T1990" i="4"/>
  <c r="Q1990" i="4"/>
  <c r="P1990" i="4"/>
  <c r="K1990" i="4"/>
  <c r="Z1989" i="4"/>
  <c r="T1989" i="4"/>
  <c r="Q1989" i="4"/>
  <c r="P1989" i="4"/>
  <c r="K1989" i="4"/>
  <c r="Z1988" i="4"/>
  <c r="T1988" i="4"/>
  <c r="Q1988" i="4"/>
  <c r="P1988" i="4"/>
  <c r="K1988" i="4"/>
  <c r="Z1987" i="4"/>
  <c r="T1987" i="4"/>
  <c r="Q1987" i="4"/>
  <c r="P1987" i="4"/>
  <c r="K1987" i="4"/>
  <c r="Z1986" i="4"/>
  <c r="T1986" i="4"/>
  <c r="Q1986" i="4"/>
  <c r="P1986" i="4"/>
  <c r="K1986" i="4"/>
  <c r="Z1985" i="4"/>
  <c r="T1985" i="4"/>
  <c r="Q1985" i="4"/>
  <c r="P1985" i="4"/>
  <c r="K1985" i="4"/>
  <c r="Z1984" i="4"/>
  <c r="T1984" i="4"/>
  <c r="Q1984" i="4"/>
  <c r="P1984" i="4"/>
  <c r="K1984" i="4"/>
  <c r="Z1983" i="4"/>
  <c r="T1983" i="4"/>
  <c r="Q1983" i="4"/>
  <c r="P1983" i="4"/>
  <c r="K1983" i="4"/>
  <c r="Z1982" i="4"/>
  <c r="T1982" i="4"/>
  <c r="Q1982" i="4"/>
  <c r="P1982" i="4"/>
  <c r="K1982" i="4"/>
  <c r="Z1981" i="4"/>
  <c r="T1981" i="4"/>
  <c r="Q1981" i="4"/>
  <c r="P1981" i="4"/>
  <c r="K1981" i="4"/>
  <c r="Z1980" i="4"/>
  <c r="T1980" i="4"/>
  <c r="Q1980" i="4"/>
  <c r="P1980" i="4"/>
  <c r="K1980" i="4"/>
  <c r="Z1979" i="4"/>
  <c r="T1979" i="4"/>
  <c r="Q1979" i="4"/>
  <c r="P1979" i="4"/>
  <c r="K1979" i="4"/>
  <c r="Z1978" i="4"/>
  <c r="T1978" i="4"/>
  <c r="Q1978" i="4"/>
  <c r="P1978" i="4"/>
  <c r="K1978" i="4"/>
  <c r="Z1977" i="4"/>
  <c r="T1977" i="4"/>
  <c r="Q1977" i="4"/>
  <c r="P1977" i="4"/>
  <c r="K1977" i="4"/>
  <c r="Z1976" i="4"/>
  <c r="T1976" i="4"/>
  <c r="Q1976" i="4"/>
  <c r="P1976" i="4"/>
  <c r="K1976" i="4"/>
  <c r="Z1975" i="4"/>
  <c r="T1975" i="4"/>
  <c r="Q1975" i="4"/>
  <c r="P1975" i="4"/>
  <c r="K1975" i="4"/>
  <c r="Z1974" i="4"/>
  <c r="T1974" i="4"/>
  <c r="Q1974" i="4"/>
  <c r="P1974" i="4"/>
  <c r="K1974" i="4"/>
  <c r="Z1973" i="4"/>
  <c r="T1973" i="4"/>
  <c r="Q1973" i="4"/>
  <c r="P1973" i="4"/>
  <c r="K1973" i="4"/>
  <c r="Z1972" i="4"/>
  <c r="T1972" i="4"/>
  <c r="Q1972" i="4"/>
  <c r="P1972" i="4"/>
  <c r="K1972" i="4"/>
  <c r="Z1971" i="4"/>
  <c r="T1971" i="4"/>
  <c r="Q1971" i="4"/>
  <c r="P1971" i="4"/>
  <c r="K1971" i="4"/>
  <c r="Z1970" i="4"/>
  <c r="T1970" i="4"/>
  <c r="Q1970" i="4"/>
  <c r="P1970" i="4"/>
  <c r="K1970" i="4"/>
  <c r="Z1969" i="4"/>
  <c r="T1969" i="4"/>
  <c r="Q1969" i="4"/>
  <c r="P1969" i="4"/>
  <c r="K1969" i="4"/>
  <c r="Z1968" i="4"/>
  <c r="T1968" i="4"/>
  <c r="Q1968" i="4"/>
  <c r="P1968" i="4"/>
  <c r="K1968" i="4"/>
  <c r="Z1967" i="4"/>
  <c r="T1967" i="4"/>
  <c r="Q1967" i="4"/>
  <c r="P1967" i="4"/>
  <c r="K1967" i="4"/>
  <c r="Z1966" i="4"/>
  <c r="T1966" i="4"/>
  <c r="Q1966" i="4"/>
  <c r="P1966" i="4"/>
  <c r="K1966" i="4"/>
  <c r="Z1965" i="4"/>
  <c r="T1965" i="4"/>
  <c r="Q1965" i="4"/>
  <c r="P1965" i="4"/>
  <c r="K1965" i="4"/>
  <c r="Z1964" i="4"/>
  <c r="T1964" i="4"/>
  <c r="Q1964" i="4"/>
  <c r="P1964" i="4"/>
  <c r="K1964" i="4"/>
  <c r="Z1963" i="4"/>
  <c r="T1963" i="4"/>
  <c r="Q1963" i="4"/>
  <c r="P1963" i="4"/>
  <c r="K1963" i="4"/>
  <c r="Z1962" i="4"/>
  <c r="T1962" i="4"/>
  <c r="Q1962" i="4"/>
  <c r="P1962" i="4"/>
  <c r="K1962" i="4"/>
  <c r="Z1961" i="4"/>
  <c r="T1961" i="4"/>
  <c r="Q1961" i="4"/>
  <c r="P1961" i="4"/>
  <c r="K1961" i="4"/>
  <c r="Z1960" i="4"/>
  <c r="T1960" i="4"/>
  <c r="Q1960" i="4"/>
  <c r="P1960" i="4"/>
  <c r="K1960" i="4"/>
  <c r="Z1959" i="4"/>
  <c r="T1959" i="4"/>
  <c r="Q1959" i="4"/>
  <c r="P1959" i="4"/>
  <c r="K1959" i="4"/>
  <c r="Z1958" i="4"/>
  <c r="T1958" i="4"/>
  <c r="Q1958" i="4"/>
  <c r="P1958" i="4"/>
  <c r="K1958" i="4"/>
  <c r="Z1957" i="4"/>
  <c r="T1957" i="4"/>
  <c r="Q1957" i="4"/>
  <c r="P1957" i="4"/>
  <c r="K1957" i="4"/>
  <c r="Z1956" i="4"/>
  <c r="T1956" i="4"/>
  <c r="Q1956" i="4"/>
  <c r="P1956" i="4"/>
  <c r="K1956" i="4"/>
  <c r="Z1955" i="4"/>
  <c r="T1955" i="4"/>
  <c r="Q1955" i="4"/>
  <c r="P1955" i="4"/>
  <c r="K1955" i="4"/>
  <c r="Z1954" i="4"/>
  <c r="T1954" i="4"/>
  <c r="Q1954" i="4"/>
  <c r="P1954" i="4"/>
  <c r="K1954" i="4"/>
  <c r="Z1953" i="4"/>
  <c r="T1953" i="4"/>
  <c r="Q1953" i="4"/>
  <c r="P1953" i="4"/>
  <c r="K1953" i="4"/>
  <c r="Z1952" i="4"/>
  <c r="T1952" i="4"/>
  <c r="Q1952" i="4"/>
  <c r="P1952" i="4"/>
  <c r="K1952" i="4"/>
  <c r="Z1951" i="4"/>
  <c r="T1951" i="4"/>
  <c r="Q1951" i="4"/>
  <c r="P1951" i="4"/>
  <c r="K1951" i="4"/>
  <c r="Z1950" i="4"/>
  <c r="T1950" i="4"/>
  <c r="Q1950" i="4"/>
  <c r="P1950" i="4"/>
  <c r="K1950" i="4"/>
  <c r="Z1949" i="4"/>
  <c r="T1949" i="4"/>
  <c r="Q1949" i="4"/>
  <c r="P1949" i="4"/>
  <c r="K1949" i="4"/>
  <c r="Z1948" i="4"/>
  <c r="T1948" i="4"/>
  <c r="Q1948" i="4"/>
  <c r="P1948" i="4"/>
  <c r="K1948" i="4"/>
  <c r="Z1947" i="4"/>
  <c r="T1947" i="4"/>
  <c r="Q1947" i="4"/>
  <c r="P1947" i="4"/>
  <c r="K1947" i="4"/>
  <c r="Z1946" i="4"/>
  <c r="T1946" i="4"/>
  <c r="Q1946" i="4"/>
  <c r="P1946" i="4"/>
  <c r="K1946" i="4"/>
  <c r="Z1945" i="4"/>
  <c r="T1945" i="4"/>
  <c r="Q1945" i="4"/>
  <c r="P1945" i="4"/>
  <c r="K1945" i="4"/>
  <c r="Z1944" i="4"/>
  <c r="T1944" i="4"/>
  <c r="Q1944" i="4"/>
  <c r="P1944" i="4"/>
  <c r="K1944" i="4"/>
  <c r="Z1943" i="4"/>
  <c r="T1943" i="4"/>
  <c r="Q1943" i="4"/>
  <c r="P1943" i="4"/>
  <c r="K1943" i="4"/>
  <c r="Z1942" i="4"/>
  <c r="T1942" i="4"/>
  <c r="Q1942" i="4"/>
  <c r="P1942" i="4"/>
  <c r="K1942" i="4"/>
  <c r="Z1941" i="4"/>
  <c r="T1941" i="4"/>
  <c r="Q1941" i="4"/>
  <c r="P1941" i="4"/>
  <c r="K1941" i="4"/>
  <c r="Z1940" i="4"/>
  <c r="T1940" i="4"/>
  <c r="Q1940" i="4"/>
  <c r="P1940" i="4"/>
  <c r="K1940" i="4"/>
  <c r="Z1939" i="4"/>
  <c r="T1939" i="4"/>
  <c r="Q1939" i="4"/>
  <c r="P1939" i="4"/>
  <c r="K1939" i="4"/>
  <c r="Z1938" i="4"/>
  <c r="T1938" i="4"/>
  <c r="Q1938" i="4"/>
  <c r="P1938" i="4"/>
  <c r="K1938" i="4"/>
  <c r="Z1937" i="4"/>
  <c r="T1937" i="4"/>
  <c r="Q1937" i="4"/>
  <c r="P1937" i="4"/>
  <c r="K1937" i="4"/>
  <c r="Z1936" i="4"/>
  <c r="T1936" i="4"/>
  <c r="Q1936" i="4"/>
  <c r="P1936" i="4"/>
  <c r="K1936" i="4"/>
  <c r="Z1935" i="4"/>
  <c r="T1935" i="4"/>
  <c r="Q1935" i="4"/>
  <c r="P1935" i="4"/>
  <c r="K1935" i="4"/>
  <c r="Z1934" i="4"/>
  <c r="T1934" i="4"/>
  <c r="Q1934" i="4"/>
  <c r="P1934" i="4"/>
  <c r="K1934" i="4"/>
  <c r="Z1933" i="4"/>
  <c r="T1933" i="4"/>
  <c r="Q1933" i="4"/>
  <c r="P1933" i="4"/>
  <c r="K1933" i="4"/>
  <c r="Z1932" i="4"/>
  <c r="T1932" i="4"/>
  <c r="Q1932" i="4"/>
  <c r="P1932" i="4"/>
  <c r="K1932" i="4"/>
  <c r="Z1931" i="4"/>
  <c r="T1931" i="4"/>
  <c r="Q1931" i="4"/>
  <c r="P1931" i="4"/>
  <c r="K1931" i="4"/>
  <c r="Z1930" i="4"/>
  <c r="T1930" i="4"/>
  <c r="Q1930" i="4"/>
  <c r="P1930" i="4"/>
  <c r="K1930" i="4"/>
  <c r="Z1929" i="4"/>
  <c r="T1929" i="4"/>
  <c r="Q1929" i="4"/>
  <c r="P1929" i="4"/>
  <c r="K1929" i="4"/>
  <c r="Z1928" i="4"/>
  <c r="T1928" i="4"/>
  <c r="Q1928" i="4"/>
  <c r="P1928" i="4"/>
  <c r="K1928" i="4"/>
  <c r="Z1927" i="4"/>
  <c r="T1927" i="4"/>
  <c r="Q1927" i="4"/>
  <c r="P1927" i="4"/>
  <c r="K1927" i="4"/>
  <c r="Z1926" i="4"/>
  <c r="T1926" i="4"/>
  <c r="Q1926" i="4"/>
  <c r="P1926" i="4"/>
  <c r="K1926" i="4"/>
  <c r="Z1925" i="4"/>
  <c r="T1925" i="4"/>
  <c r="Q1925" i="4"/>
  <c r="P1925" i="4"/>
  <c r="K1925" i="4"/>
  <c r="Z1924" i="4"/>
  <c r="T1924" i="4"/>
  <c r="Q1924" i="4"/>
  <c r="P1924" i="4"/>
  <c r="K1924" i="4"/>
  <c r="Z1923" i="4"/>
  <c r="T1923" i="4"/>
  <c r="Q1923" i="4"/>
  <c r="P1923" i="4"/>
  <c r="K1923" i="4"/>
  <c r="Z1922" i="4"/>
  <c r="T1922" i="4"/>
  <c r="Q1922" i="4"/>
  <c r="P1922" i="4"/>
  <c r="K1922" i="4"/>
  <c r="Z1921" i="4"/>
  <c r="T1921" i="4"/>
  <c r="Q1921" i="4"/>
  <c r="P1921" i="4"/>
  <c r="K1921" i="4"/>
  <c r="Z1920" i="4"/>
  <c r="T1920" i="4"/>
  <c r="Q1920" i="4"/>
  <c r="P1920" i="4"/>
  <c r="K1920" i="4"/>
  <c r="Z1919" i="4"/>
  <c r="T1919" i="4"/>
  <c r="Q1919" i="4"/>
  <c r="P1919" i="4"/>
  <c r="K1919" i="4"/>
  <c r="Z1918" i="4"/>
  <c r="T1918" i="4"/>
  <c r="Q1918" i="4"/>
  <c r="P1918" i="4"/>
  <c r="K1918" i="4"/>
  <c r="Z1917" i="4"/>
  <c r="T1917" i="4"/>
  <c r="Q1917" i="4"/>
  <c r="P1917" i="4"/>
  <c r="K1917" i="4"/>
  <c r="Z1916" i="4"/>
  <c r="T1916" i="4"/>
  <c r="Q1916" i="4"/>
  <c r="P1916" i="4"/>
  <c r="K1916" i="4"/>
  <c r="Z1915" i="4"/>
  <c r="T1915" i="4"/>
  <c r="Q1915" i="4"/>
  <c r="P1915" i="4"/>
  <c r="K1915" i="4"/>
  <c r="Z1914" i="4"/>
  <c r="T1914" i="4"/>
  <c r="Q1914" i="4"/>
  <c r="P1914" i="4"/>
  <c r="K1914" i="4"/>
  <c r="Z1913" i="4"/>
  <c r="T1913" i="4"/>
  <c r="Q1913" i="4"/>
  <c r="P1913" i="4"/>
  <c r="K1913" i="4"/>
  <c r="Z1912" i="4"/>
  <c r="T1912" i="4"/>
  <c r="Q1912" i="4"/>
  <c r="P1912" i="4"/>
  <c r="K1912" i="4"/>
  <c r="Z1911" i="4"/>
  <c r="T1911" i="4"/>
  <c r="Q1911" i="4"/>
  <c r="P1911" i="4"/>
  <c r="K1911" i="4"/>
  <c r="Z1910" i="4"/>
  <c r="T1910" i="4"/>
  <c r="Q1910" i="4"/>
  <c r="P1910" i="4"/>
  <c r="K1910" i="4"/>
  <c r="Z1909" i="4"/>
  <c r="T1909" i="4"/>
  <c r="Q1909" i="4"/>
  <c r="P1909" i="4"/>
  <c r="K1909" i="4"/>
  <c r="Z1908" i="4"/>
  <c r="T1908" i="4"/>
  <c r="Q1908" i="4"/>
  <c r="P1908" i="4"/>
  <c r="K1908" i="4"/>
  <c r="Z1907" i="4"/>
  <c r="T1907" i="4"/>
  <c r="Q1907" i="4"/>
  <c r="P1907" i="4"/>
  <c r="K1907" i="4"/>
  <c r="Z1906" i="4"/>
  <c r="T1906" i="4"/>
  <c r="Q1906" i="4"/>
  <c r="P1906" i="4"/>
  <c r="K1906" i="4"/>
  <c r="Z1905" i="4"/>
  <c r="T1905" i="4"/>
  <c r="Q1905" i="4"/>
  <c r="P1905" i="4"/>
  <c r="K1905" i="4"/>
  <c r="Z1904" i="4"/>
  <c r="T1904" i="4"/>
  <c r="Q1904" i="4"/>
  <c r="P1904" i="4"/>
  <c r="K1904" i="4"/>
  <c r="Z1903" i="4"/>
  <c r="T1903" i="4"/>
  <c r="Q1903" i="4"/>
  <c r="P1903" i="4"/>
  <c r="K1903" i="4"/>
  <c r="Z1902" i="4"/>
  <c r="T1902" i="4"/>
  <c r="Q1902" i="4"/>
  <c r="P1902" i="4"/>
  <c r="K1902" i="4"/>
  <c r="Z1901" i="4"/>
  <c r="T1901" i="4"/>
  <c r="Q1901" i="4"/>
  <c r="P1901" i="4"/>
  <c r="K1901" i="4"/>
  <c r="Z1900" i="4"/>
  <c r="T1900" i="4"/>
  <c r="Q1900" i="4"/>
  <c r="P1900" i="4"/>
  <c r="K1900" i="4"/>
  <c r="Z1899" i="4"/>
  <c r="T1899" i="4"/>
  <c r="Q1899" i="4"/>
  <c r="P1899" i="4"/>
  <c r="K1899" i="4"/>
  <c r="Z1898" i="4"/>
  <c r="T1898" i="4"/>
  <c r="Q1898" i="4"/>
  <c r="P1898" i="4"/>
  <c r="K1898" i="4"/>
  <c r="Z1897" i="4"/>
  <c r="T1897" i="4"/>
  <c r="Q1897" i="4"/>
  <c r="P1897" i="4"/>
  <c r="K1897" i="4"/>
  <c r="Z1896" i="4"/>
  <c r="T1896" i="4"/>
  <c r="Q1896" i="4"/>
  <c r="P1896" i="4"/>
  <c r="K1896" i="4"/>
  <c r="Z1895" i="4"/>
  <c r="T1895" i="4"/>
  <c r="Q1895" i="4"/>
  <c r="P1895" i="4"/>
  <c r="K1895" i="4"/>
  <c r="Z1894" i="4"/>
  <c r="T1894" i="4"/>
  <c r="Q1894" i="4"/>
  <c r="P1894" i="4"/>
  <c r="K1894" i="4"/>
  <c r="Z1893" i="4"/>
  <c r="T1893" i="4"/>
  <c r="Q1893" i="4"/>
  <c r="P1893" i="4"/>
  <c r="K1893" i="4"/>
  <c r="Z1892" i="4"/>
  <c r="T1892" i="4"/>
  <c r="Q1892" i="4"/>
  <c r="P1892" i="4"/>
  <c r="K1892" i="4"/>
  <c r="Z1891" i="4"/>
  <c r="T1891" i="4"/>
  <c r="Q1891" i="4"/>
  <c r="P1891" i="4"/>
  <c r="K1891" i="4"/>
  <c r="Z1890" i="4"/>
  <c r="T1890" i="4"/>
  <c r="Q1890" i="4"/>
  <c r="P1890" i="4"/>
  <c r="K1890" i="4"/>
  <c r="Z1889" i="4"/>
  <c r="T1889" i="4"/>
  <c r="Q1889" i="4"/>
  <c r="P1889" i="4"/>
  <c r="K1889" i="4"/>
  <c r="Z1888" i="4"/>
  <c r="T1888" i="4"/>
  <c r="Q1888" i="4"/>
  <c r="P1888" i="4"/>
  <c r="K1888" i="4"/>
  <c r="Z1887" i="4"/>
  <c r="T1887" i="4"/>
  <c r="Q1887" i="4"/>
  <c r="P1887" i="4"/>
  <c r="K1887" i="4"/>
  <c r="Z1886" i="4"/>
  <c r="T1886" i="4"/>
  <c r="Q1886" i="4"/>
  <c r="P1886" i="4"/>
  <c r="K1886" i="4"/>
  <c r="Z1885" i="4"/>
  <c r="T1885" i="4"/>
  <c r="Q1885" i="4"/>
  <c r="P1885" i="4"/>
  <c r="K1885" i="4"/>
  <c r="Z1884" i="4"/>
  <c r="T1884" i="4"/>
  <c r="Q1884" i="4"/>
  <c r="P1884" i="4"/>
  <c r="K1884" i="4"/>
  <c r="Z1883" i="4"/>
  <c r="T1883" i="4"/>
  <c r="Q1883" i="4"/>
  <c r="P1883" i="4"/>
  <c r="K1883" i="4"/>
  <c r="Z1882" i="4"/>
  <c r="T1882" i="4"/>
  <c r="Q1882" i="4"/>
  <c r="P1882" i="4"/>
  <c r="K1882" i="4"/>
  <c r="Z1881" i="4"/>
  <c r="T1881" i="4"/>
  <c r="Q1881" i="4"/>
  <c r="P1881" i="4"/>
  <c r="K1881" i="4"/>
  <c r="Z1880" i="4"/>
  <c r="T1880" i="4"/>
  <c r="Q1880" i="4"/>
  <c r="P1880" i="4"/>
  <c r="K1880" i="4"/>
  <c r="Z1879" i="4"/>
  <c r="T1879" i="4"/>
  <c r="Q1879" i="4"/>
  <c r="P1879" i="4"/>
  <c r="K1879" i="4"/>
  <c r="Z1878" i="4"/>
  <c r="T1878" i="4"/>
  <c r="Q1878" i="4"/>
  <c r="P1878" i="4"/>
  <c r="K1878" i="4"/>
  <c r="Z1877" i="4"/>
  <c r="T1877" i="4"/>
  <c r="Q1877" i="4"/>
  <c r="P1877" i="4"/>
  <c r="K1877" i="4"/>
  <c r="Z1876" i="4"/>
  <c r="T1876" i="4"/>
  <c r="Q1876" i="4"/>
  <c r="P1876" i="4"/>
  <c r="K1876" i="4"/>
  <c r="Z1875" i="4"/>
  <c r="T1875" i="4"/>
  <c r="Q1875" i="4"/>
  <c r="P1875" i="4"/>
  <c r="K1875" i="4"/>
  <c r="Z1874" i="4"/>
  <c r="T1874" i="4"/>
  <c r="Q1874" i="4"/>
  <c r="P1874" i="4"/>
  <c r="K1874" i="4"/>
  <c r="Z1873" i="4"/>
  <c r="T1873" i="4"/>
  <c r="Q1873" i="4"/>
  <c r="P1873" i="4"/>
  <c r="K1873" i="4"/>
  <c r="Z1872" i="4"/>
  <c r="T1872" i="4"/>
  <c r="Q1872" i="4"/>
  <c r="P1872" i="4"/>
  <c r="K1872" i="4"/>
  <c r="Z1871" i="4"/>
  <c r="T1871" i="4"/>
  <c r="Q1871" i="4"/>
  <c r="P1871" i="4"/>
  <c r="K1871" i="4"/>
  <c r="Z1870" i="4"/>
  <c r="T1870" i="4"/>
  <c r="Q1870" i="4"/>
  <c r="P1870" i="4"/>
  <c r="K1870" i="4"/>
  <c r="Z1869" i="4"/>
  <c r="T1869" i="4"/>
  <c r="Q1869" i="4"/>
  <c r="P1869" i="4"/>
  <c r="K1869" i="4"/>
  <c r="Z1868" i="4"/>
  <c r="T1868" i="4"/>
  <c r="Q1868" i="4"/>
  <c r="P1868" i="4"/>
  <c r="K1868" i="4"/>
  <c r="Z1867" i="4"/>
  <c r="T1867" i="4"/>
  <c r="Q1867" i="4"/>
  <c r="P1867" i="4"/>
  <c r="K1867" i="4"/>
  <c r="Z1866" i="4"/>
  <c r="T1866" i="4"/>
  <c r="Q1866" i="4"/>
  <c r="P1866" i="4"/>
  <c r="K1866" i="4"/>
  <c r="Z1865" i="4"/>
  <c r="T1865" i="4"/>
  <c r="Q1865" i="4"/>
  <c r="P1865" i="4"/>
  <c r="K1865" i="4"/>
  <c r="Z1864" i="4"/>
  <c r="T1864" i="4"/>
  <c r="Q1864" i="4"/>
  <c r="P1864" i="4"/>
  <c r="K1864" i="4"/>
  <c r="Z1863" i="4"/>
  <c r="T1863" i="4"/>
  <c r="Q1863" i="4"/>
  <c r="P1863" i="4"/>
  <c r="K1863" i="4"/>
  <c r="Z1862" i="4"/>
  <c r="T1862" i="4"/>
  <c r="Q1862" i="4"/>
  <c r="P1862" i="4"/>
  <c r="K1862" i="4"/>
  <c r="Z1861" i="4"/>
  <c r="T1861" i="4"/>
  <c r="Q1861" i="4"/>
  <c r="P1861" i="4"/>
  <c r="K1861" i="4"/>
  <c r="Z1860" i="4"/>
  <c r="T1860" i="4"/>
  <c r="Q1860" i="4"/>
  <c r="P1860" i="4"/>
  <c r="K1860" i="4"/>
  <c r="Z1859" i="4"/>
  <c r="T1859" i="4"/>
  <c r="Q1859" i="4"/>
  <c r="P1859" i="4"/>
  <c r="K1859" i="4"/>
  <c r="Z1858" i="4"/>
  <c r="T1858" i="4"/>
  <c r="Q1858" i="4"/>
  <c r="P1858" i="4"/>
  <c r="K1858" i="4"/>
  <c r="Z1857" i="4"/>
  <c r="T1857" i="4"/>
  <c r="Q1857" i="4"/>
  <c r="P1857" i="4"/>
  <c r="K1857" i="4"/>
  <c r="Z1856" i="4"/>
  <c r="T1856" i="4"/>
  <c r="Q1856" i="4"/>
  <c r="P1856" i="4"/>
  <c r="K1856" i="4"/>
  <c r="Z1855" i="4"/>
  <c r="T1855" i="4"/>
  <c r="Q1855" i="4"/>
  <c r="P1855" i="4"/>
  <c r="K1855" i="4"/>
  <c r="Z1854" i="4"/>
  <c r="T1854" i="4"/>
  <c r="Q1854" i="4"/>
  <c r="P1854" i="4"/>
  <c r="K1854" i="4"/>
  <c r="Z1853" i="4"/>
  <c r="T1853" i="4"/>
  <c r="Q1853" i="4"/>
  <c r="P1853" i="4"/>
  <c r="K1853" i="4"/>
  <c r="Z1852" i="4"/>
  <c r="T1852" i="4"/>
  <c r="Q1852" i="4"/>
  <c r="P1852" i="4"/>
  <c r="K1852" i="4"/>
  <c r="Z1851" i="4"/>
  <c r="T1851" i="4"/>
  <c r="Q1851" i="4"/>
  <c r="P1851" i="4"/>
  <c r="K1851" i="4"/>
  <c r="Z1850" i="4"/>
  <c r="T1850" i="4"/>
  <c r="Q1850" i="4"/>
  <c r="P1850" i="4"/>
  <c r="K1850" i="4"/>
  <c r="Z1849" i="4"/>
  <c r="T1849" i="4"/>
  <c r="Q1849" i="4"/>
  <c r="P1849" i="4"/>
  <c r="K1849" i="4"/>
  <c r="Z1848" i="4"/>
  <c r="T1848" i="4"/>
  <c r="Q1848" i="4"/>
  <c r="P1848" i="4"/>
  <c r="K1848" i="4"/>
  <c r="Z1847" i="4"/>
  <c r="T1847" i="4"/>
  <c r="Q1847" i="4"/>
  <c r="P1847" i="4"/>
  <c r="K1847" i="4"/>
  <c r="Z1846" i="4"/>
  <c r="T1846" i="4"/>
  <c r="Q1846" i="4"/>
  <c r="P1846" i="4"/>
  <c r="K1846" i="4"/>
  <c r="Z1845" i="4"/>
  <c r="T1845" i="4"/>
  <c r="Q1845" i="4"/>
  <c r="P1845" i="4"/>
  <c r="K1845" i="4"/>
  <c r="Z1844" i="4"/>
  <c r="T1844" i="4"/>
  <c r="Q1844" i="4"/>
  <c r="P1844" i="4"/>
  <c r="K1844" i="4"/>
  <c r="Z1843" i="4"/>
  <c r="T1843" i="4"/>
  <c r="Q1843" i="4"/>
  <c r="P1843" i="4"/>
  <c r="K1843" i="4"/>
  <c r="Z1842" i="4"/>
  <c r="T1842" i="4"/>
  <c r="Q1842" i="4"/>
  <c r="P1842" i="4"/>
  <c r="K1842" i="4"/>
  <c r="Z1841" i="4"/>
  <c r="T1841" i="4"/>
  <c r="Q1841" i="4"/>
  <c r="P1841" i="4"/>
  <c r="K1841" i="4"/>
  <c r="Z1840" i="4"/>
  <c r="T1840" i="4"/>
  <c r="Q1840" i="4"/>
  <c r="P1840" i="4"/>
  <c r="K1840" i="4"/>
  <c r="Z1839" i="4"/>
  <c r="T1839" i="4"/>
  <c r="Q1839" i="4"/>
  <c r="P1839" i="4"/>
  <c r="K1839" i="4"/>
  <c r="Z1838" i="4"/>
  <c r="T1838" i="4"/>
  <c r="Q1838" i="4"/>
  <c r="P1838" i="4"/>
  <c r="K1838" i="4"/>
  <c r="Z1837" i="4"/>
  <c r="T1837" i="4"/>
  <c r="Q1837" i="4"/>
  <c r="P1837" i="4"/>
  <c r="K1837" i="4"/>
  <c r="Z1836" i="4"/>
  <c r="T1836" i="4"/>
  <c r="Q1836" i="4"/>
  <c r="P1836" i="4"/>
  <c r="K1836" i="4"/>
  <c r="Z1835" i="4"/>
  <c r="T1835" i="4"/>
  <c r="Q1835" i="4"/>
  <c r="P1835" i="4"/>
  <c r="K1835" i="4"/>
  <c r="Z1834" i="4"/>
  <c r="T1834" i="4"/>
  <c r="Q1834" i="4"/>
  <c r="P1834" i="4"/>
  <c r="K1834" i="4"/>
  <c r="Z1833" i="4"/>
  <c r="T1833" i="4"/>
  <c r="Q1833" i="4"/>
  <c r="P1833" i="4"/>
  <c r="K1833" i="4"/>
  <c r="Z1832" i="4"/>
  <c r="T1832" i="4"/>
  <c r="Q1832" i="4"/>
  <c r="P1832" i="4"/>
  <c r="K1832" i="4"/>
  <c r="Z1831" i="4"/>
  <c r="T1831" i="4"/>
  <c r="Q1831" i="4"/>
  <c r="P1831" i="4"/>
  <c r="K1831" i="4"/>
  <c r="Z1830" i="4"/>
  <c r="T1830" i="4"/>
  <c r="Q1830" i="4"/>
  <c r="P1830" i="4"/>
  <c r="K1830" i="4"/>
  <c r="Z1829" i="4"/>
  <c r="T1829" i="4"/>
  <c r="Q1829" i="4"/>
  <c r="P1829" i="4"/>
  <c r="K1829" i="4"/>
  <c r="Z1828" i="4"/>
  <c r="T1828" i="4"/>
  <c r="Q1828" i="4"/>
  <c r="P1828" i="4"/>
  <c r="K1828" i="4"/>
  <c r="Z1827" i="4"/>
  <c r="T1827" i="4"/>
  <c r="Q1827" i="4"/>
  <c r="P1827" i="4"/>
  <c r="K1827" i="4"/>
  <c r="Z1826" i="4"/>
  <c r="T1826" i="4"/>
  <c r="Q1826" i="4"/>
  <c r="P1826" i="4"/>
  <c r="K1826" i="4"/>
  <c r="Z1825" i="4"/>
  <c r="T1825" i="4"/>
  <c r="Q1825" i="4"/>
  <c r="P1825" i="4"/>
  <c r="K1825" i="4"/>
  <c r="Z1824" i="4"/>
  <c r="T1824" i="4"/>
  <c r="Q1824" i="4"/>
  <c r="P1824" i="4"/>
  <c r="K1824" i="4"/>
  <c r="Z1823" i="4"/>
  <c r="T1823" i="4"/>
  <c r="Q1823" i="4"/>
  <c r="P1823" i="4"/>
  <c r="K1823" i="4"/>
  <c r="Z1822" i="4"/>
  <c r="T1822" i="4"/>
  <c r="Q1822" i="4"/>
  <c r="P1822" i="4"/>
  <c r="K1822" i="4"/>
  <c r="Z1821" i="4"/>
  <c r="T1821" i="4"/>
  <c r="Q1821" i="4"/>
  <c r="P1821" i="4"/>
  <c r="K1821" i="4"/>
  <c r="Z1820" i="4"/>
  <c r="T1820" i="4"/>
  <c r="Q1820" i="4"/>
  <c r="P1820" i="4"/>
  <c r="K1820" i="4"/>
  <c r="Z1819" i="4"/>
  <c r="T1819" i="4"/>
  <c r="Q1819" i="4"/>
  <c r="P1819" i="4"/>
  <c r="K1819" i="4"/>
  <c r="Z1818" i="4"/>
  <c r="T1818" i="4"/>
  <c r="Q1818" i="4"/>
  <c r="P1818" i="4"/>
  <c r="K1818" i="4"/>
  <c r="Z1817" i="4"/>
  <c r="T1817" i="4"/>
  <c r="Q1817" i="4"/>
  <c r="P1817" i="4"/>
  <c r="K1817" i="4"/>
  <c r="Z1816" i="4"/>
  <c r="T1816" i="4"/>
  <c r="Q1816" i="4"/>
  <c r="P1816" i="4"/>
  <c r="K1816" i="4"/>
  <c r="Z1815" i="4"/>
  <c r="T1815" i="4"/>
  <c r="Q1815" i="4"/>
  <c r="P1815" i="4"/>
  <c r="K1815" i="4"/>
  <c r="Z1814" i="4"/>
  <c r="T1814" i="4"/>
  <c r="Q1814" i="4"/>
  <c r="P1814" i="4"/>
  <c r="K1814" i="4"/>
  <c r="Z1813" i="4"/>
  <c r="T1813" i="4"/>
  <c r="Q1813" i="4"/>
  <c r="P1813" i="4"/>
  <c r="K1813" i="4"/>
  <c r="Z1812" i="4"/>
  <c r="T1812" i="4"/>
  <c r="Q1812" i="4"/>
  <c r="P1812" i="4"/>
  <c r="K1812" i="4"/>
  <c r="Z1811" i="4"/>
  <c r="T1811" i="4"/>
  <c r="Q1811" i="4"/>
  <c r="P1811" i="4"/>
  <c r="K1811" i="4"/>
  <c r="Z1810" i="4"/>
  <c r="T1810" i="4"/>
  <c r="Q1810" i="4"/>
  <c r="P1810" i="4"/>
  <c r="K1810" i="4"/>
  <c r="Z1809" i="4"/>
  <c r="T1809" i="4"/>
  <c r="Q1809" i="4"/>
  <c r="P1809" i="4"/>
  <c r="K1809" i="4"/>
  <c r="Z1808" i="4"/>
  <c r="T1808" i="4"/>
  <c r="Q1808" i="4"/>
  <c r="P1808" i="4"/>
  <c r="K1808" i="4"/>
  <c r="Z1807" i="4"/>
  <c r="T1807" i="4"/>
  <c r="Q1807" i="4"/>
  <c r="P1807" i="4"/>
  <c r="K1807" i="4"/>
  <c r="Z1806" i="4"/>
  <c r="T1806" i="4"/>
  <c r="Q1806" i="4"/>
  <c r="P1806" i="4"/>
  <c r="K1806" i="4"/>
  <c r="Z1805" i="4"/>
  <c r="T1805" i="4"/>
  <c r="Q1805" i="4"/>
  <c r="P1805" i="4"/>
  <c r="K1805" i="4"/>
  <c r="Z1804" i="4"/>
  <c r="T1804" i="4"/>
  <c r="Q1804" i="4"/>
  <c r="P1804" i="4"/>
  <c r="K1804" i="4"/>
  <c r="Z1803" i="4"/>
  <c r="T1803" i="4"/>
  <c r="Q1803" i="4"/>
  <c r="P1803" i="4"/>
  <c r="K1803" i="4"/>
  <c r="Z1802" i="4"/>
  <c r="T1802" i="4"/>
  <c r="Q1802" i="4"/>
  <c r="P1802" i="4"/>
  <c r="K1802" i="4"/>
  <c r="Z1801" i="4"/>
  <c r="T1801" i="4"/>
  <c r="Q1801" i="4"/>
  <c r="P1801" i="4"/>
  <c r="K1801" i="4"/>
  <c r="Z1800" i="4"/>
  <c r="T1800" i="4"/>
  <c r="Q1800" i="4"/>
  <c r="P1800" i="4"/>
  <c r="K1800" i="4"/>
  <c r="Z1799" i="4"/>
  <c r="T1799" i="4"/>
  <c r="Q1799" i="4"/>
  <c r="P1799" i="4"/>
  <c r="K1799" i="4"/>
  <c r="Z1798" i="4"/>
  <c r="T1798" i="4"/>
  <c r="Q1798" i="4"/>
  <c r="P1798" i="4"/>
  <c r="K1798" i="4"/>
  <c r="Z1797" i="4"/>
  <c r="T1797" i="4"/>
  <c r="Q1797" i="4"/>
  <c r="P1797" i="4"/>
  <c r="K1797" i="4"/>
  <c r="Z1796" i="4"/>
  <c r="T1796" i="4"/>
  <c r="Q1796" i="4"/>
  <c r="P1796" i="4"/>
  <c r="K1796" i="4"/>
  <c r="Z1795" i="4"/>
  <c r="T1795" i="4"/>
  <c r="Q1795" i="4"/>
  <c r="P1795" i="4"/>
  <c r="K1795" i="4"/>
  <c r="Z1794" i="4"/>
  <c r="T1794" i="4"/>
  <c r="Q1794" i="4"/>
  <c r="P1794" i="4"/>
  <c r="K1794" i="4"/>
  <c r="Z1793" i="4"/>
  <c r="T1793" i="4"/>
  <c r="Q1793" i="4"/>
  <c r="P1793" i="4"/>
  <c r="K1793" i="4"/>
  <c r="Z1792" i="4"/>
  <c r="T1792" i="4"/>
  <c r="Q1792" i="4"/>
  <c r="P1792" i="4"/>
  <c r="K1792" i="4"/>
  <c r="Z1791" i="4"/>
  <c r="T1791" i="4"/>
  <c r="Q1791" i="4"/>
  <c r="P1791" i="4"/>
  <c r="K1791" i="4"/>
  <c r="Z1790" i="4"/>
  <c r="T1790" i="4"/>
  <c r="Q1790" i="4"/>
  <c r="P1790" i="4"/>
  <c r="K1790" i="4"/>
  <c r="Z1789" i="4"/>
  <c r="T1789" i="4"/>
  <c r="Q1789" i="4"/>
  <c r="P1789" i="4"/>
  <c r="K1789" i="4"/>
  <c r="Z1788" i="4"/>
  <c r="T1788" i="4"/>
  <c r="Q1788" i="4"/>
  <c r="P1788" i="4"/>
  <c r="K1788" i="4"/>
  <c r="Z1787" i="4"/>
  <c r="T1787" i="4"/>
  <c r="Q1787" i="4"/>
  <c r="P1787" i="4"/>
  <c r="K1787" i="4"/>
  <c r="Z1786" i="4"/>
  <c r="T1786" i="4"/>
  <c r="Q1786" i="4"/>
  <c r="P1786" i="4"/>
  <c r="K1786" i="4"/>
  <c r="Z1785" i="4"/>
  <c r="T1785" i="4"/>
  <c r="Q1785" i="4"/>
  <c r="P1785" i="4"/>
  <c r="K1785" i="4"/>
  <c r="Z1784" i="4"/>
  <c r="T1784" i="4"/>
  <c r="Q1784" i="4"/>
  <c r="P1784" i="4"/>
  <c r="K1784" i="4"/>
  <c r="Z1783" i="4"/>
  <c r="T1783" i="4"/>
  <c r="Q1783" i="4"/>
  <c r="P1783" i="4"/>
  <c r="K1783" i="4"/>
  <c r="Z1782" i="4"/>
  <c r="T1782" i="4"/>
  <c r="Q1782" i="4"/>
  <c r="P1782" i="4"/>
  <c r="K1782" i="4"/>
  <c r="Z1781" i="4"/>
  <c r="T1781" i="4"/>
  <c r="Q1781" i="4"/>
  <c r="P1781" i="4"/>
  <c r="K1781" i="4"/>
  <c r="Z1780" i="4"/>
  <c r="T1780" i="4"/>
  <c r="Q1780" i="4"/>
  <c r="P1780" i="4"/>
  <c r="K1780" i="4"/>
  <c r="Z1779" i="4"/>
  <c r="T1779" i="4"/>
  <c r="Q1779" i="4"/>
  <c r="P1779" i="4"/>
  <c r="K1779" i="4"/>
  <c r="Z1778" i="4"/>
  <c r="T1778" i="4"/>
  <c r="Q1778" i="4"/>
  <c r="P1778" i="4"/>
  <c r="K1778" i="4"/>
  <c r="Z1777" i="4"/>
  <c r="T1777" i="4"/>
  <c r="Q1777" i="4"/>
  <c r="P1777" i="4"/>
  <c r="K1777" i="4"/>
  <c r="Z1776" i="4"/>
  <c r="T1776" i="4"/>
  <c r="Q1776" i="4"/>
  <c r="P1776" i="4"/>
  <c r="K1776" i="4"/>
  <c r="Z1775" i="4"/>
  <c r="T1775" i="4"/>
  <c r="Q1775" i="4"/>
  <c r="P1775" i="4"/>
  <c r="K1775" i="4"/>
  <c r="Z1774" i="4"/>
  <c r="T1774" i="4"/>
  <c r="Q1774" i="4"/>
  <c r="P1774" i="4"/>
  <c r="K1774" i="4"/>
  <c r="Z1773" i="4"/>
  <c r="T1773" i="4"/>
  <c r="Q1773" i="4"/>
  <c r="P1773" i="4"/>
  <c r="K1773" i="4"/>
  <c r="Z1772" i="4"/>
  <c r="T1772" i="4"/>
  <c r="Q1772" i="4"/>
  <c r="P1772" i="4"/>
  <c r="K1772" i="4"/>
  <c r="Z1771" i="4"/>
  <c r="T1771" i="4"/>
  <c r="Q1771" i="4"/>
  <c r="P1771" i="4"/>
  <c r="K1771" i="4"/>
  <c r="Z1770" i="4"/>
  <c r="T1770" i="4"/>
  <c r="Q1770" i="4"/>
  <c r="P1770" i="4"/>
  <c r="K1770" i="4"/>
  <c r="Z1769" i="4"/>
  <c r="T1769" i="4"/>
  <c r="Q1769" i="4"/>
  <c r="P1769" i="4"/>
  <c r="K1769" i="4"/>
  <c r="Z1768" i="4"/>
  <c r="T1768" i="4"/>
  <c r="Q1768" i="4"/>
  <c r="P1768" i="4"/>
  <c r="K1768" i="4"/>
  <c r="Z1767" i="4"/>
  <c r="T1767" i="4"/>
  <c r="Q1767" i="4"/>
  <c r="P1767" i="4"/>
  <c r="K1767" i="4"/>
  <c r="Z1766" i="4"/>
  <c r="T1766" i="4"/>
  <c r="Q1766" i="4"/>
  <c r="P1766" i="4"/>
  <c r="K1766" i="4"/>
  <c r="Z1765" i="4"/>
  <c r="T1765" i="4"/>
  <c r="Q1765" i="4"/>
  <c r="P1765" i="4"/>
  <c r="K1765" i="4"/>
  <c r="Z1764" i="4"/>
  <c r="T1764" i="4"/>
  <c r="Q1764" i="4"/>
  <c r="P1764" i="4"/>
  <c r="K1764" i="4"/>
  <c r="Z1763" i="4"/>
  <c r="T1763" i="4"/>
  <c r="Q1763" i="4"/>
  <c r="P1763" i="4"/>
  <c r="K1763" i="4"/>
  <c r="Z1762" i="4"/>
  <c r="T1762" i="4"/>
  <c r="Q1762" i="4"/>
  <c r="P1762" i="4"/>
  <c r="K1762" i="4"/>
  <c r="Z1761" i="4"/>
  <c r="T1761" i="4"/>
  <c r="Q1761" i="4"/>
  <c r="P1761" i="4"/>
  <c r="K1761" i="4"/>
  <c r="Z1760" i="4"/>
  <c r="T1760" i="4"/>
  <c r="Q1760" i="4"/>
  <c r="P1760" i="4"/>
  <c r="K1760" i="4"/>
  <c r="Z1759" i="4"/>
  <c r="T1759" i="4"/>
  <c r="Q1759" i="4"/>
  <c r="P1759" i="4"/>
  <c r="K1759" i="4"/>
  <c r="Z1758" i="4"/>
  <c r="T1758" i="4"/>
  <c r="Q1758" i="4"/>
  <c r="P1758" i="4"/>
  <c r="K1758" i="4"/>
  <c r="Z1757" i="4"/>
  <c r="T1757" i="4"/>
  <c r="Q1757" i="4"/>
  <c r="P1757" i="4"/>
  <c r="K1757" i="4"/>
  <c r="Z1756" i="4"/>
  <c r="T1756" i="4"/>
  <c r="Q1756" i="4"/>
  <c r="P1756" i="4"/>
  <c r="K1756" i="4"/>
  <c r="Z1755" i="4"/>
  <c r="T1755" i="4"/>
  <c r="Q1755" i="4"/>
  <c r="P1755" i="4"/>
  <c r="K1755" i="4"/>
  <c r="Z1754" i="4"/>
  <c r="T1754" i="4"/>
  <c r="Q1754" i="4"/>
  <c r="P1754" i="4"/>
  <c r="K1754" i="4"/>
  <c r="Z1753" i="4"/>
  <c r="T1753" i="4"/>
  <c r="Q1753" i="4"/>
  <c r="P1753" i="4"/>
  <c r="K1753" i="4"/>
  <c r="Z1752" i="4"/>
  <c r="T1752" i="4"/>
  <c r="Q1752" i="4"/>
  <c r="P1752" i="4"/>
  <c r="K1752" i="4"/>
  <c r="Z1751" i="4"/>
  <c r="T1751" i="4"/>
  <c r="Q1751" i="4"/>
  <c r="P1751" i="4"/>
  <c r="K1751" i="4"/>
  <c r="Z1750" i="4"/>
  <c r="T1750" i="4"/>
  <c r="Q1750" i="4"/>
  <c r="P1750" i="4"/>
  <c r="K1750" i="4"/>
  <c r="Z1749" i="4"/>
  <c r="T1749" i="4"/>
  <c r="Q1749" i="4"/>
  <c r="P1749" i="4"/>
  <c r="K1749" i="4"/>
  <c r="Z1748" i="4"/>
  <c r="T1748" i="4"/>
  <c r="Q1748" i="4"/>
  <c r="P1748" i="4"/>
  <c r="K1748" i="4"/>
  <c r="Z1747" i="4"/>
  <c r="T1747" i="4"/>
  <c r="Q1747" i="4"/>
  <c r="P1747" i="4"/>
  <c r="K1747" i="4"/>
  <c r="Z1746" i="4"/>
  <c r="T1746" i="4"/>
  <c r="Q1746" i="4"/>
  <c r="P1746" i="4"/>
  <c r="K1746" i="4"/>
  <c r="Z1745" i="4"/>
  <c r="T1745" i="4"/>
  <c r="Q1745" i="4"/>
  <c r="P1745" i="4"/>
  <c r="K1745" i="4"/>
  <c r="Z1744" i="4"/>
  <c r="T1744" i="4"/>
  <c r="Q1744" i="4"/>
  <c r="P1744" i="4"/>
  <c r="K1744" i="4"/>
  <c r="Z1743" i="4"/>
  <c r="T1743" i="4"/>
  <c r="Q1743" i="4"/>
  <c r="P1743" i="4"/>
  <c r="K1743" i="4"/>
  <c r="Z1742" i="4"/>
  <c r="T1742" i="4"/>
  <c r="Q1742" i="4"/>
  <c r="P1742" i="4"/>
  <c r="K1742" i="4"/>
  <c r="Z1741" i="4"/>
  <c r="T1741" i="4"/>
  <c r="Q1741" i="4"/>
  <c r="P1741" i="4"/>
  <c r="K1741" i="4"/>
  <c r="Z1740" i="4"/>
  <c r="T1740" i="4"/>
  <c r="Q1740" i="4"/>
  <c r="P1740" i="4"/>
  <c r="K1740" i="4"/>
  <c r="Z1739" i="4"/>
  <c r="T1739" i="4"/>
  <c r="Q1739" i="4"/>
  <c r="P1739" i="4"/>
  <c r="K1739" i="4"/>
  <c r="Z1738" i="4"/>
  <c r="T1738" i="4"/>
  <c r="Q1738" i="4"/>
  <c r="P1738" i="4"/>
  <c r="K1738" i="4"/>
  <c r="Z1737" i="4"/>
  <c r="T1737" i="4"/>
  <c r="Q1737" i="4"/>
  <c r="P1737" i="4"/>
  <c r="K1737" i="4"/>
  <c r="Z1736" i="4"/>
  <c r="T1736" i="4"/>
  <c r="Q1736" i="4"/>
  <c r="P1736" i="4"/>
  <c r="K1736" i="4"/>
  <c r="Z1735" i="4"/>
  <c r="T1735" i="4"/>
  <c r="Q1735" i="4"/>
  <c r="P1735" i="4"/>
  <c r="K1735" i="4"/>
  <c r="Z1734" i="4"/>
  <c r="T1734" i="4"/>
  <c r="Q1734" i="4"/>
  <c r="P1734" i="4"/>
  <c r="K1734" i="4"/>
  <c r="Z1733" i="4"/>
  <c r="T1733" i="4"/>
  <c r="Q1733" i="4"/>
  <c r="P1733" i="4"/>
  <c r="K1733" i="4"/>
  <c r="Z1732" i="4"/>
  <c r="T1732" i="4"/>
  <c r="Q1732" i="4"/>
  <c r="P1732" i="4"/>
  <c r="K1732" i="4"/>
  <c r="Z1731" i="4"/>
  <c r="T1731" i="4"/>
  <c r="Q1731" i="4"/>
  <c r="P1731" i="4"/>
  <c r="K1731" i="4"/>
  <c r="Z1730" i="4"/>
  <c r="T1730" i="4"/>
  <c r="Q1730" i="4"/>
  <c r="P1730" i="4"/>
  <c r="K1730" i="4"/>
  <c r="Z1729" i="4"/>
  <c r="T1729" i="4"/>
  <c r="Q1729" i="4"/>
  <c r="P1729" i="4"/>
  <c r="K1729" i="4"/>
  <c r="Z1728" i="4"/>
  <c r="T1728" i="4"/>
  <c r="Q1728" i="4"/>
  <c r="P1728" i="4"/>
  <c r="K1728" i="4"/>
  <c r="Z1727" i="4"/>
  <c r="T1727" i="4"/>
  <c r="Q1727" i="4"/>
  <c r="P1727" i="4"/>
  <c r="K1727" i="4"/>
  <c r="Z1726" i="4"/>
  <c r="T1726" i="4"/>
  <c r="Q1726" i="4"/>
  <c r="P1726" i="4"/>
  <c r="K1726" i="4"/>
  <c r="Z1725" i="4"/>
  <c r="T1725" i="4"/>
  <c r="Q1725" i="4"/>
  <c r="P1725" i="4"/>
  <c r="K1725" i="4"/>
  <c r="Z1724" i="4"/>
  <c r="T1724" i="4"/>
  <c r="Q1724" i="4"/>
  <c r="P1724" i="4"/>
  <c r="K1724" i="4"/>
  <c r="Z1723" i="4"/>
  <c r="T1723" i="4"/>
  <c r="Q1723" i="4"/>
  <c r="P1723" i="4"/>
  <c r="K1723" i="4"/>
  <c r="Z1722" i="4"/>
  <c r="T1722" i="4"/>
  <c r="Q1722" i="4"/>
  <c r="P1722" i="4"/>
  <c r="K1722" i="4"/>
  <c r="Z1721" i="4"/>
  <c r="T1721" i="4"/>
  <c r="Q1721" i="4"/>
  <c r="P1721" i="4"/>
  <c r="K1721" i="4"/>
  <c r="Z1720" i="4"/>
  <c r="T1720" i="4"/>
  <c r="Q1720" i="4"/>
  <c r="P1720" i="4"/>
  <c r="K1720" i="4"/>
  <c r="Z1719" i="4"/>
  <c r="T1719" i="4"/>
  <c r="Q1719" i="4"/>
  <c r="P1719" i="4"/>
  <c r="K1719" i="4"/>
  <c r="Z1718" i="4"/>
  <c r="T1718" i="4"/>
  <c r="Q1718" i="4"/>
  <c r="P1718" i="4"/>
  <c r="K1718" i="4"/>
  <c r="Z1717" i="4"/>
  <c r="T1717" i="4"/>
  <c r="Q1717" i="4"/>
  <c r="P1717" i="4"/>
  <c r="K1717" i="4"/>
  <c r="Z1716" i="4"/>
  <c r="T1716" i="4"/>
  <c r="Q1716" i="4"/>
  <c r="P1716" i="4"/>
  <c r="K1716" i="4"/>
  <c r="Z1715" i="4"/>
  <c r="T1715" i="4"/>
  <c r="Q1715" i="4"/>
  <c r="P1715" i="4"/>
  <c r="K1715" i="4"/>
  <c r="Z1714" i="4"/>
  <c r="T1714" i="4"/>
  <c r="Q1714" i="4"/>
  <c r="P1714" i="4"/>
  <c r="K1714" i="4"/>
  <c r="Z1713" i="4"/>
  <c r="T1713" i="4"/>
  <c r="Q1713" i="4"/>
  <c r="P1713" i="4"/>
  <c r="K1713" i="4"/>
  <c r="Z1712" i="4"/>
  <c r="T1712" i="4"/>
  <c r="Q1712" i="4"/>
  <c r="P1712" i="4"/>
  <c r="K1712" i="4"/>
  <c r="Z1711" i="4"/>
  <c r="T1711" i="4"/>
  <c r="Q1711" i="4"/>
  <c r="P1711" i="4"/>
  <c r="K1711" i="4"/>
  <c r="Z1710" i="4"/>
  <c r="T1710" i="4"/>
  <c r="Q1710" i="4"/>
  <c r="P1710" i="4"/>
  <c r="K1710" i="4"/>
  <c r="Z1709" i="4"/>
  <c r="T1709" i="4"/>
  <c r="Q1709" i="4"/>
  <c r="P1709" i="4"/>
  <c r="K1709" i="4"/>
  <c r="Z1708" i="4"/>
  <c r="T1708" i="4"/>
  <c r="Q1708" i="4"/>
  <c r="P1708" i="4"/>
  <c r="K1708" i="4"/>
  <c r="Z1707" i="4"/>
  <c r="T1707" i="4"/>
  <c r="Q1707" i="4"/>
  <c r="P1707" i="4"/>
  <c r="K1707" i="4"/>
  <c r="Z1706" i="4"/>
  <c r="T1706" i="4"/>
  <c r="Q1706" i="4"/>
  <c r="P1706" i="4"/>
  <c r="K1706" i="4"/>
  <c r="Z1705" i="4"/>
  <c r="T1705" i="4"/>
  <c r="Q1705" i="4"/>
  <c r="P1705" i="4"/>
  <c r="K1705" i="4"/>
  <c r="Z1704" i="4"/>
  <c r="T1704" i="4"/>
  <c r="Q1704" i="4"/>
  <c r="P1704" i="4"/>
  <c r="K1704" i="4"/>
  <c r="Z1703" i="4"/>
  <c r="T1703" i="4"/>
  <c r="Q1703" i="4"/>
  <c r="P1703" i="4"/>
  <c r="K1703" i="4"/>
  <c r="Z1702" i="4"/>
  <c r="T1702" i="4"/>
  <c r="Q1702" i="4"/>
  <c r="P1702" i="4"/>
  <c r="K1702" i="4"/>
  <c r="Z1701" i="4"/>
  <c r="T1701" i="4"/>
  <c r="Q1701" i="4"/>
  <c r="P1701" i="4"/>
  <c r="K1701" i="4"/>
  <c r="Z1700" i="4"/>
  <c r="T1700" i="4"/>
  <c r="Q1700" i="4"/>
  <c r="P1700" i="4"/>
  <c r="K1700" i="4"/>
  <c r="Z1699" i="4"/>
  <c r="T1699" i="4"/>
  <c r="Q1699" i="4"/>
  <c r="P1699" i="4"/>
  <c r="K1699" i="4"/>
  <c r="Z1698" i="4"/>
  <c r="T1698" i="4"/>
  <c r="Q1698" i="4"/>
  <c r="P1698" i="4"/>
  <c r="K1698" i="4"/>
  <c r="Z1697" i="4"/>
  <c r="T1697" i="4"/>
  <c r="Q1697" i="4"/>
  <c r="P1697" i="4"/>
  <c r="K1697" i="4"/>
  <c r="Z1696" i="4"/>
  <c r="T1696" i="4"/>
  <c r="Q1696" i="4"/>
  <c r="P1696" i="4"/>
  <c r="K1696" i="4"/>
  <c r="Z1695" i="4"/>
  <c r="T1695" i="4"/>
  <c r="Q1695" i="4"/>
  <c r="P1695" i="4"/>
  <c r="K1695" i="4"/>
  <c r="Z1694" i="4"/>
  <c r="T1694" i="4"/>
  <c r="Q1694" i="4"/>
  <c r="P1694" i="4"/>
  <c r="K1694" i="4"/>
  <c r="Z1693" i="4"/>
  <c r="T1693" i="4"/>
  <c r="Q1693" i="4"/>
  <c r="P1693" i="4"/>
  <c r="K1693" i="4"/>
  <c r="Z1692" i="4"/>
  <c r="T1692" i="4"/>
  <c r="Q1692" i="4"/>
  <c r="P1692" i="4"/>
  <c r="K1692" i="4"/>
  <c r="Z1691" i="4"/>
  <c r="T1691" i="4"/>
  <c r="Q1691" i="4"/>
  <c r="P1691" i="4"/>
  <c r="K1691" i="4"/>
  <c r="Z1690" i="4"/>
  <c r="T1690" i="4"/>
  <c r="Q1690" i="4"/>
  <c r="P1690" i="4"/>
  <c r="K1690" i="4"/>
  <c r="Z1689" i="4"/>
  <c r="T1689" i="4"/>
  <c r="Q1689" i="4"/>
  <c r="P1689" i="4"/>
  <c r="K1689" i="4"/>
  <c r="Z1688" i="4"/>
  <c r="T1688" i="4"/>
  <c r="Q1688" i="4"/>
  <c r="P1688" i="4"/>
  <c r="K1688" i="4"/>
  <c r="Z1687" i="4"/>
  <c r="T1687" i="4"/>
  <c r="Q1687" i="4"/>
  <c r="P1687" i="4"/>
  <c r="K1687" i="4"/>
  <c r="Z1686" i="4"/>
  <c r="T1686" i="4"/>
  <c r="Q1686" i="4"/>
  <c r="P1686" i="4"/>
  <c r="K1686" i="4"/>
  <c r="Z1685" i="4"/>
  <c r="T1685" i="4"/>
  <c r="Q1685" i="4"/>
  <c r="P1685" i="4"/>
  <c r="K1685" i="4"/>
  <c r="Z1684" i="4"/>
  <c r="T1684" i="4"/>
  <c r="Q1684" i="4"/>
  <c r="P1684" i="4"/>
  <c r="K1684" i="4"/>
  <c r="Z1683" i="4"/>
  <c r="T1683" i="4"/>
  <c r="Q1683" i="4"/>
  <c r="P1683" i="4"/>
  <c r="K1683" i="4"/>
  <c r="Z1682" i="4"/>
  <c r="T1682" i="4"/>
  <c r="Q1682" i="4"/>
  <c r="P1682" i="4"/>
  <c r="K1682" i="4"/>
  <c r="Z1681" i="4"/>
  <c r="T1681" i="4"/>
  <c r="Q1681" i="4"/>
  <c r="P1681" i="4"/>
  <c r="K1681" i="4"/>
  <c r="Z1680" i="4"/>
  <c r="T1680" i="4"/>
  <c r="Q1680" i="4"/>
  <c r="P1680" i="4"/>
  <c r="K1680" i="4"/>
  <c r="Z1679" i="4"/>
  <c r="T1679" i="4"/>
  <c r="Q1679" i="4"/>
  <c r="P1679" i="4"/>
  <c r="K1679" i="4"/>
  <c r="Z1678" i="4"/>
  <c r="T1678" i="4"/>
  <c r="Q1678" i="4"/>
  <c r="P1678" i="4"/>
  <c r="K1678" i="4"/>
  <c r="Z1677" i="4"/>
  <c r="T1677" i="4"/>
  <c r="Q1677" i="4"/>
  <c r="P1677" i="4"/>
  <c r="K1677" i="4"/>
  <c r="Z1676" i="4"/>
  <c r="T1676" i="4"/>
  <c r="Q1676" i="4"/>
  <c r="P1676" i="4"/>
  <c r="K1676" i="4"/>
  <c r="Z1675" i="4"/>
  <c r="T1675" i="4"/>
  <c r="Q1675" i="4"/>
  <c r="P1675" i="4"/>
  <c r="K1675" i="4"/>
  <c r="Z1674" i="4"/>
  <c r="T1674" i="4"/>
  <c r="Q1674" i="4"/>
  <c r="P1674" i="4"/>
  <c r="K1674" i="4"/>
  <c r="Z1673" i="4"/>
  <c r="T1673" i="4"/>
  <c r="Q1673" i="4"/>
  <c r="P1673" i="4"/>
  <c r="K1673" i="4"/>
  <c r="Z1672" i="4"/>
  <c r="T1672" i="4"/>
  <c r="Q1672" i="4"/>
  <c r="P1672" i="4"/>
  <c r="K1672" i="4"/>
  <c r="Z1671" i="4"/>
  <c r="T1671" i="4"/>
  <c r="Q1671" i="4"/>
  <c r="P1671" i="4"/>
  <c r="K1671" i="4"/>
  <c r="Z1670" i="4"/>
  <c r="T1670" i="4"/>
  <c r="Q1670" i="4"/>
  <c r="P1670" i="4"/>
  <c r="K1670" i="4"/>
  <c r="Z1669" i="4"/>
  <c r="T1669" i="4"/>
  <c r="Q1669" i="4"/>
  <c r="P1669" i="4"/>
  <c r="K1669" i="4"/>
  <c r="Z1668" i="4"/>
  <c r="T1668" i="4"/>
  <c r="Q1668" i="4"/>
  <c r="P1668" i="4"/>
  <c r="K1668" i="4"/>
  <c r="Z1667" i="4"/>
  <c r="T1667" i="4"/>
  <c r="Q1667" i="4"/>
  <c r="P1667" i="4"/>
  <c r="K1667" i="4"/>
  <c r="Z1666" i="4"/>
  <c r="T1666" i="4"/>
  <c r="Q1666" i="4"/>
  <c r="P1666" i="4"/>
  <c r="K1666" i="4"/>
  <c r="Z1665" i="4"/>
  <c r="T1665" i="4"/>
  <c r="Q1665" i="4"/>
  <c r="P1665" i="4"/>
  <c r="K1665" i="4"/>
  <c r="Z1664" i="4"/>
  <c r="T1664" i="4"/>
  <c r="Q1664" i="4"/>
  <c r="P1664" i="4"/>
  <c r="K1664" i="4"/>
  <c r="Z1663" i="4"/>
  <c r="T1663" i="4"/>
  <c r="Q1663" i="4"/>
  <c r="P1663" i="4"/>
  <c r="K1663" i="4"/>
  <c r="Z1662" i="4"/>
  <c r="T1662" i="4"/>
  <c r="Q1662" i="4"/>
  <c r="P1662" i="4"/>
  <c r="K1662" i="4"/>
  <c r="Z1661" i="4"/>
  <c r="T1661" i="4"/>
  <c r="Q1661" i="4"/>
  <c r="P1661" i="4"/>
  <c r="K1661" i="4"/>
  <c r="Z1660" i="4"/>
  <c r="T1660" i="4"/>
  <c r="Q1660" i="4"/>
  <c r="P1660" i="4"/>
  <c r="K1660" i="4"/>
  <c r="Z1659" i="4"/>
  <c r="T1659" i="4"/>
  <c r="Q1659" i="4"/>
  <c r="P1659" i="4"/>
  <c r="K1659" i="4"/>
  <c r="Z1658" i="4"/>
  <c r="T1658" i="4"/>
  <c r="Q1658" i="4"/>
  <c r="P1658" i="4"/>
  <c r="K1658" i="4"/>
  <c r="Z1657" i="4"/>
  <c r="T1657" i="4"/>
  <c r="Q1657" i="4"/>
  <c r="P1657" i="4"/>
  <c r="K1657" i="4"/>
  <c r="Z1656" i="4"/>
  <c r="T1656" i="4"/>
  <c r="Q1656" i="4"/>
  <c r="P1656" i="4"/>
  <c r="K1656" i="4"/>
  <c r="Z1655" i="4"/>
  <c r="T1655" i="4"/>
  <c r="Q1655" i="4"/>
  <c r="P1655" i="4"/>
  <c r="K1655" i="4"/>
  <c r="Z1654" i="4"/>
  <c r="T1654" i="4"/>
  <c r="Q1654" i="4"/>
  <c r="P1654" i="4"/>
  <c r="K1654" i="4"/>
  <c r="Z1653" i="4"/>
  <c r="T1653" i="4"/>
  <c r="Q1653" i="4"/>
  <c r="P1653" i="4"/>
  <c r="K1653" i="4"/>
  <c r="Z1652" i="4"/>
  <c r="T1652" i="4"/>
  <c r="Q1652" i="4"/>
  <c r="P1652" i="4"/>
  <c r="K1652" i="4"/>
  <c r="Z1651" i="4"/>
  <c r="T1651" i="4"/>
  <c r="Q1651" i="4"/>
  <c r="P1651" i="4"/>
  <c r="K1651" i="4"/>
  <c r="Z1650" i="4"/>
  <c r="T1650" i="4"/>
  <c r="Q1650" i="4"/>
  <c r="P1650" i="4"/>
  <c r="K1650" i="4"/>
  <c r="Z1649" i="4"/>
  <c r="T1649" i="4"/>
  <c r="Q1649" i="4"/>
  <c r="P1649" i="4"/>
  <c r="K1649" i="4"/>
  <c r="Z1648" i="4"/>
  <c r="T1648" i="4"/>
  <c r="Q1648" i="4"/>
  <c r="P1648" i="4"/>
  <c r="K1648" i="4"/>
  <c r="Z1647" i="4"/>
  <c r="T1647" i="4"/>
  <c r="Q1647" i="4"/>
  <c r="P1647" i="4"/>
  <c r="K1647" i="4"/>
  <c r="Z1646" i="4"/>
  <c r="T1646" i="4"/>
  <c r="Q1646" i="4"/>
  <c r="P1646" i="4"/>
  <c r="K1646" i="4"/>
  <c r="Z1645" i="4"/>
  <c r="T1645" i="4"/>
  <c r="Q1645" i="4"/>
  <c r="P1645" i="4"/>
  <c r="K1645" i="4"/>
  <c r="Z1644" i="4"/>
  <c r="T1644" i="4"/>
  <c r="Q1644" i="4"/>
  <c r="P1644" i="4"/>
  <c r="K1644" i="4"/>
  <c r="Z1643" i="4"/>
  <c r="T1643" i="4"/>
  <c r="Q1643" i="4"/>
  <c r="P1643" i="4"/>
  <c r="K1643" i="4"/>
  <c r="Z1642" i="4"/>
  <c r="T1642" i="4"/>
  <c r="Q1642" i="4"/>
  <c r="P1642" i="4"/>
  <c r="K1642" i="4"/>
  <c r="Z1641" i="4"/>
  <c r="T1641" i="4"/>
  <c r="Q1641" i="4"/>
  <c r="P1641" i="4"/>
  <c r="K1641" i="4"/>
  <c r="Z1640" i="4"/>
  <c r="T1640" i="4"/>
  <c r="Q1640" i="4"/>
  <c r="P1640" i="4"/>
  <c r="K1640" i="4"/>
  <c r="Z1639" i="4"/>
  <c r="T1639" i="4"/>
  <c r="Q1639" i="4"/>
  <c r="P1639" i="4"/>
  <c r="K1639" i="4"/>
  <c r="Z1638" i="4"/>
  <c r="T1638" i="4"/>
  <c r="Q1638" i="4"/>
  <c r="P1638" i="4"/>
  <c r="K1638" i="4"/>
  <c r="Z1637" i="4"/>
  <c r="T1637" i="4"/>
  <c r="Q1637" i="4"/>
  <c r="P1637" i="4"/>
  <c r="K1637" i="4"/>
  <c r="Z1636" i="4"/>
  <c r="T1636" i="4"/>
  <c r="Q1636" i="4"/>
  <c r="P1636" i="4"/>
  <c r="K1636" i="4"/>
  <c r="Z1635" i="4"/>
  <c r="T1635" i="4"/>
  <c r="Q1635" i="4"/>
  <c r="P1635" i="4"/>
  <c r="K1635" i="4"/>
  <c r="Z1634" i="4"/>
  <c r="T1634" i="4"/>
  <c r="Q1634" i="4"/>
  <c r="P1634" i="4"/>
  <c r="K1634" i="4"/>
  <c r="Z1633" i="4"/>
  <c r="T1633" i="4"/>
  <c r="Q1633" i="4"/>
  <c r="P1633" i="4"/>
  <c r="K1633" i="4"/>
  <c r="Z1632" i="4"/>
  <c r="T1632" i="4"/>
  <c r="Q1632" i="4"/>
  <c r="P1632" i="4"/>
  <c r="K1632" i="4"/>
  <c r="Z1631" i="4"/>
  <c r="T1631" i="4"/>
  <c r="Q1631" i="4"/>
  <c r="P1631" i="4"/>
  <c r="K1631" i="4"/>
  <c r="Z1630" i="4"/>
  <c r="T1630" i="4"/>
  <c r="Q1630" i="4"/>
  <c r="P1630" i="4"/>
  <c r="K1630" i="4"/>
  <c r="Z1629" i="4"/>
  <c r="T1629" i="4"/>
  <c r="Q1629" i="4"/>
  <c r="P1629" i="4"/>
  <c r="K1629" i="4"/>
  <c r="Z1628" i="4"/>
  <c r="T1628" i="4"/>
  <c r="Q1628" i="4"/>
  <c r="P1628" i="4"/>
  <c r="K1628" i="4"/>
  <c r="Z1627" i="4"/>
  <c r="T1627" i="4"/>
  <c r="Q1627" i="4"/>
  <c r="P1627" i="4"/>
  <c r="K1627" i="4"/>
  <c r="Z1626" i="4"/>
  <c r="T1626" i="4"/>
  <c r="Q1626" i="4"/>
  <c r="P1626" i="4"/>
  <c r="K1626" i="4"/>
  <c r="Z1625" i="4"/>
  <c r="T1625" i="4"/>
  <c r="Q1625" i="4"/>
  <c r="P1625" i="4"/>
  <c r="K1625" i="4"/>
  <c r="Z1624" i="4"/>
  <c r="T1624" i="4"/>
  <c r="Q1624" i="4"/>
  <c r="P1624" i="4"/>
  <c r="K1624" i="4"/>
  <c r="Z1623" i="4"/>
  <c r="T1623" i="4"/>
  <c r="Q1623" i="4"/>
  <c r="P1623" i="4"/>
  <c r="K1623" i="4"/>
  <c r="Z1622" i="4"/>
  <c r="T1622" i="4"/>
  <c r="Q1622" i="4"/>
  <c r="P1622" i="4"/>
  <c r="K1622" i="4"/>
  <c r="Z1621" i="4"/>
  <c r="T1621" i="4"/>
  <c r="Q1621" i="4"/>
  <c r="P1621" i="4"/>
  <c r="K1621" i="4"/>
  <c r="Z1620" i="4"/>
  <c r="T1620" i="4"/>
  <c r="Q1620" i="4"/>
  <c r="P1620" i="4"/>
  <c r="K1620" i="4"/>
  <c r="Z1619" i="4"/>
  <c r="T1619" i="4"/>
  <c r="Q1619" i="4"/>
  <c r="P1619" i="4"/>
  <c r="K1619" i="4"/>
  <c r="Z1618" i="4"/>
  <c r="T1618" i="4"/>
  <c r="Q1618" i="4"/>
  <c r="P1618" i="4"/>
  <c r="K1618" i="4"/>
  <c r="Z1617" i="4"/>
  <c r="T1617" i="4"/>
  <c r="Q1617" i="4"/>
  <c r="P1617" i="4"/>
  <c r="K1617" i="4"/>
  <c r="Z1616" i="4"/>
  <c r="T1616" i="4"/>
  <c r="Q1616" i="4"/>
  <c r="P1616" i="4"/>
  <c r="K1616" i="4"/>
  <c r="Z1615" i="4"/>
  <c r="T1615" i="4"/>
  <c r="Q1615" i="4"/>
  <c r="P1615" i="4"/>
  <c r="K1615" i="4"/>
  <c r="Z1614" i="4"/>
  <c r="T1614" i="4"/>
  <c r="Q1614" i="4"/>
  <c r="P1614" i="4"/>
  <c r="K1614" i="4"/>
  <c r="Z1613" i="4"/>
  <c r="T1613" i="4"/>
  <c r="Q1613" i="4"/>
  <c r="P1613" i="4"/>
  <c r="K1613" i="4"/>
  <c r="Z1612" i="4"/>
  <c r="T1612" i="4"/>
  <c r="Q1612" i="4"/>
  <c r="P1612" i="4"/>
  <c r="K1612" i="4"/>
  <c r="Z1611" i="4"/>
  <c r="T1611" i="4"/>
  <c r="Q1611" i="4"/>
  <c r="P1611" i="4"/>
  <c r="K1611" i="4"/>
  <c r="Z1610" i="4"/>
  <c r="T1610" i="4"/>
  <c r="Q1610" i="4"/>
  <c r="P1610" i="4"/>
  <c r="K1610" i="4"/>
  <c r="Z1609" i="4"/>
  <c r="T1609" i="4"/>
  <c r="Q1609" i="4"/>
  <c r="P1609" i="4"/>
  <c r="K1609" i="4"/>
  <c r="Z1608" i="4"/>
  <c r="T1608" i="4"/>
  <c r="Q1608" i="4"/>
  <c r="P1608" i="4"/>
  <c r="K1608" i="4"/>
  <c r="Z1607" i="4"/>
  <c r="T1607" i="4"/>
  <c r="Q1607" i="4"/>
  <c r="P1607" i="4"/>
  <c r="K1607" i="4"/>
  <c r="Z1606" i="4"/>
  <c r="T1606" i="4"/>
  <c r="Q1606" i="4"/>
  <c r="P1606" i="4"/>
  <c r="K1606" i="4"/>
  <c r="Z1605" i="4"/>
  <c r="T1605" i="4"/>
  <c r="Q1605" i="4"/>
  <c r="P1605" i="4"/>
  <c r="K1605" i="4"/>
  <c r="Z1604" i="4"/>
  <c r="T1604" i="4"/>
  <c r="Q1604" i="4"/>
  <c r="P1604" i="4"/>
  <c r="K1604" i="4"/>
  <c r="Z1603" i="4"/>
  <c r="T1603" i="4"/>
  <c r="Q1603" i="4"/>
  <c r="P1603" i="4"/>
  <c r="K1603" i="4"/>
  <c r="Z1602" i="4"/>
  <c r="T1602" i="4"/>
  <c r="Q1602" i="4"/>
  <c r="P1602" i="4"/>
  <c r="K1602" i="4"/>
  <c r="Z1601" i="4"/>
  <c r="T1601" i="4"/>
  <c r="Q1601" i="4"/>
  <c r="P1601" i="4"/>
  <c r="K1601" i="4"/>
  <c r="Z1600" i="4"/>
  <c r="T1600" i="4"/>
  <c r="Q1600" i="4"/>
  <c r="P1600" i="4"/>
  <c r="K1600" i="4"/>
  <c r="Z1599" i="4"/>
  <c r="T1599" i="4"/>
  <c r="Q1599" i="4"/>
  <c r="P1599" i="4"/>
  <c r="K1599" i="4"/>
  <c r="Z1598" i="4"/>
  <c r="T1598" i="4"/>
  <c r="Q1598" i="4"/>
  <c r="P1598" i="4"/>
  <c r="K1598" i="4"/>
  <c r="Z1597" i="4"/>
  <c r="T1597" i="4"/>
  <c r="Q1597" i="4"/>
  <c r="P1597" i="4"/>
  <c r="K1597" i="4"/>
  <c r="Z1596" i="4"/>
  <c r="T1596" i="4"/>
  <c r="Q1596" i="4"/>
  <c r="P1596" i="4"/>
  <c r="K1596" i="4"/>
  <c r="Z1595" i="4"/>
  <c r="T1595" i="4"/>
  <c r="Q1595" i="4"/>
  <c r="P1595" i="4"/>
  <c r="K1595" i="4"/>
  <c r="Z1594" i="4"/>
  <c r="T1594" i="4"/>
  <c r="Q1594" i="4"/>
  <c r="P1594" i="4"/>
  <c r="K1594" i="4"/>
  <c r="Z1593" i="4"/>
  <c r="T1593" i="4"/>
  <c r="Q1593" i="4"/>
  <c r="P1593" i="4"/>
  <c r="K1593" i="4"/>
  <c r="Z1592" i="4"/>
  <c r="T1592" i="4"/>
  <c r="Q1592" i="4"/>
  <c r="P1592" i="4"/>
  <c r="K1592" i="4"/>
  <c r="Z1591" i="4"/>
  <c r="T1591" i="4"/>
  <c r="Q1591" i="4"/>
  <c r="P1591" i="4"/>
  <c r="K1591" i="4"/>
  <c r="Z1590" i="4"/>
  <c r="T1590" i="4"/>
  <c r="Q1590" i="4"/>
  <c r="P1590" i="4"/>
  <c r="K1590" i="4"/>
  <c r="Z1589" i="4"/>
  <c r="T1589" i="4"/>
  <c r="Q1589" i="4"/>
  <c r="P1589" i="4"/>
  <c r="K1589" i="4"/>
  <c r="Z1588" i="4"/>
  <c r="T1588" i="4"/>
  <c r="Q1588" i="4"/>
  <c r="P1588" i="4"/>
  <c r="K1588" i="4"/>
  <c r="Z1587" i="4"/>
  <c r="T1587" i="4"/>
  <c r="Q1587" i="4"/>
  <c r="P1587" i="4"/>
  <c r="K1587" i="4"/>
  <c r="Z1586" i="4"/>
  <c r="T1586" i="4"/>
  <c r="Q1586" i="4"/>
  <c r="P1586" i="4"/>
  <c r="K1586" i="4"/>
  <c r="Z1585" i="4"/>
  <c r="T1585" i="4"/>
  <c r="Q1585" i="4"/>
  <c r="P1585" i="4"/>
  <c r="K1585" i="4"/>
  <c r="Z1584" i="4"/>
  <c r="T1584" i="4"/>
  <c r="Q1584" i="4"/>
  <c r="P1584" i="4"/>
  <c r="K1584" i="4"/>
  <c r="Z1583" i="4"/>
  <c r="T1583" i="4"/>
  <c r="Q1583" i="4"/>
  <c r="P1583" i="4"/>
  <c r="K1583" i="4"/>
  <c r="Z1582" i="4"/>
  <c r="T1582" i="4"/>
  <c r="Q1582" i="4"/>
  <c r="P1582" i="4"/>
  <c r="K1582" i="4"/>
  <c r="Z1581" i="4"/>
  <c r="T1581" i="4"/>
  <c r="Q1581" i="4"/>
  <c r="P1581" i="4"/>
  <c r="K1581" i="4"/>
  <c r="Z1580" i="4"/>
  <c r="T1580" i="4"/>
  <c r="Q1580" i="4"/>
  <c r="P1580" i="4"/>
  <c r="K1580" i="4"/>
  <c r="Z1579" i="4"/>
  <c r="T1579" i="4"/>
  <c r="Q1579" i="4"/>
  <c r="P1579" i="4"/>
  <c r="K1579" i="4"/>
  <c r="Z1578" i="4"/>
  <c r="T1578" i="4"/>
  <c r="Q1578" i="4"/>
  <c r="P1578" i="4"/>
  <c r="K1578" i="4"/>
  <c r="Z1577" i="4"/>
  <c r="T1577" i="4"/>
  <c r="Q1577" i="4"/>
  <c r="P1577" i="4"/>
  <c r="K1577" i="4"/>
  <c r="Z1576" i="4"/>
  <c r="T1576" i="4"/>
  <c r="Q1576" i="4"/>
  <c r="P1576" i="4"/>
  <c r="K1576" i="4"/>
  <c r="Z1575" i="4"/>
  <c r="T1575" i="4"/>
  <c r="Q1575" i="4"/>
  <c r="P1575" i="4"/>
  <c r="K1575" i="4"/>
  <c r="Z1574" i="4"/>
  <c r="T1574" i="4"/>
  <c r="Q1574" i="4"/>
  <c r="P1574" i="4"/>
  <c r="K1574" i="4"/>
  <c r="Z1573" i="4"/>
  <c r="T1573" i="4"/>
  <c r="Q1573" i="4"/>
  <c r="P1573" i="4"/>
  <c r="K1573" i="4"/>
  <c r="Z1572" i="4"/>
  <c r="T1572" i="4"/>
  <c r="Q1572" i="4"/>
  <c r="P1572" i="4"/>
  <c r="K1572" i="4"/>
  <c r="Z1571" i="4"/>
  <c r="T1571" i="4"/>
  <c r="Q1571" i="4"/>
  <c r="P1571" i="4"/>
  <c r="K1571" i="4"/>
  <c r="Z1570" i="4"/>
  <c r="T1570" i="4"/>
  <c r="Q1570" i="4"/>
  <c r="P1570" i="4"/>
  <c r="K1570" i="4"/>
  <c r="Z1569" i="4"/>
  <c r="T1569" i="4"/>
  <c r="Q1569" i="4"/>
  <c r="P1569" i="4"/>
  <c r="K1569" i="4"/>
  <c r="Z1568" i="4"/>
  <c r="T1568" i="4"/>
  <c r="Q1568" i="4"/>
  <c r="P1568" i="4"/>
  <c r="K1568" i="4"/>
  <c r="Z1567" i="4"/>
  <c r="T1567" i="4"/>
  <c r="Q1567" i="4"/>
  <c r="P1567" i="4"/>
  <c r="K1567" i="4"/>
  <c r="Z1566" i="4"/>
  <c r="T1566" i="4"/>
  <c r="Q1566" i="4"/>
  <c r="P1566" i="4"/>
  <c r="K1566" i="4"/>
  <c r="Z1565" i="4"/>
  <c r="T1565" i="4"/>
  <c r="Q1565" i="4"/>
  <c r="P1565" i="4"/>
  <c r="K1565" i="4"/>
  <c r="Z1564" i="4"/>
  <c r="T1564" i="4"/>
  <c r="Q1564" i="4"/>
  <c r="P1564" i="4"/>
  <c r="K1564" i="4"/>
  <c r="Z1563" i="4"/>
  <c r="T1563" i="4"/>
  <c r="Q1563" i="4"/>
  <c r="P1563" i="4"/>
  <c r="K1563" i="4"/>
  <c r="Z1562" i="4"/>
  <c r="T1562" i="4"/>
  <c r="Q1562" i="4"/>
  <c r="P1562" i="4"/>
  <c r="K1562" i="4"/>
  <c r="Z1561" i="4"/>
  <c r="T1561" i="4"/>
  <c r="Q1561" i="4"/>
  <c r="P1561" i="4"/>
  <c r="K1561" i="4"/>
  <c r="Z1560" i="4"/>
  <c r="T1560" i="4"/>
  <c r="Q1560" i="4"/>
  <c r="P1560" i="4"/>
  <c r="K1560" i="4"/>
  <c r="Z1559" i="4"/>
  <c r="T1559" i="4"/>
  <c r="Q1559" i="4"/>
  <c r="P1559" i="4"/>
  <c r="K1559" i="4"/>
  <c r="Z1558" i="4"/>
  <c r="T1558" i="4"/>
  <c r="Q1558" i="4"/>
  <c r="P1558" i="4"/>
  <c r="K1558" i="4"/>
  <c r="Z1557" i="4"/>
  <c r="T1557" i="4"/>
  <c r="Q1557" i="4"/>
  <c r="P1557" i="4"/>
  <c r="K1557" i="4"/>
  <c r="Z1556" i="4"/>
  <c r="T1556" i="4"/>
  <c r="Q1556" i="4"/>
  <c r="P1556" i="4"/>
  <c r="K1556" i="4"/>
  <c r="Z1555" i="4"/>
  <c r="T1555" i="4"/>
  <c r="Q1555" i="4"/>
  <c r="P1555" i="4"/>
  <c r="K1555" i="4"/>
  <c r="Z1554" i="4"/>
  <c r="T1554" i="4"/>
  <c r="Q1554" i="4"/>
  <c r="P1554" i="4"/>
  <c r="K1554" i="4"/>
  <c r="Z1553" i="4"/>
  <c r="T1553" i="4"/>
  <c r="Q1553" i="4"/>
  <c r="P1553" i="4"/>
  <c r="K1553" i="4"/>
  <c r="Z1552" i="4"/>
  <c r="T1552" i="4"/>
  <c r="Q1552" i="4"/>
  <c r="P1552" i="4"/>
  <c r="K1552" i="4"/>
  <c r="Z1551" i="4"/>
  <c r="T1551" i="4"/>
  <c r="Q1551" i="4"/>
  <c r="P1551" i="4"/>
  <c r="K1551" i="4"/>
  <c r="Z1550" i="4"/>
  <c r="T1550" i="4"/>
  <c r="Q1550" i="4"/>
  <c r="P1550" i="4"/>
  <c r="K1550" i="4"/>
  <c r="Z1549" i="4"/>
  <c r="T1549" i="4"/>
  <c r="Q1549" i="4"/>
  <c r="P1549" i="4"/>
  <c r="K1549" i="4"/>
  <c r="Z1548" i="4"/>
  <c r="T1548" i="4"/>
  <c r="Q1548" i="4"/>
  <c r="P1548" i="4"/>
  <c r="K1548" i="4"/>
  <c r="Z1547" i="4"/>
  <c r="T1547" i="4"/>
  <c r="Q1547" i="4"/>
  <c r="P1547" i="4"/>
  <c r="K1547" i="4"/>
  <c r="Z1546" i="4"/>
  <c r="T1546" i="4"/>
  <c r="Q1546" i="4"/>
  <c r="P1546" i="4"/>
  <c r="K1546" i="4"/>
  <c r="Z1545" i="4"/>
  <c r="T1545" i="4"/>
  <c r="Q1545" i="4"/>
  <c r="P1545" i="4"/>
  <c r="K1545" i="4"/>
  <c r="Z1544" i="4"/>
  <c r="T1544" i="4"/>
  <c r="Q1544" i="4"/>
  <c r="P1544" i="4"/>
  <c r="K1544" i="4"/>
  <c r="Z1543" i="4"/>
  <c r="T1543" i="4"/>
  <c r="Q1543" i="4"/>
  <c r="P1543" i="4"/>
  <c r="K1543" i="4"/>
  <c r="Z1542" i="4"/>
  <c r="T1542" i="4"/>
  <c r="Q1542" i="4"/>
  <c r="P1542" i="4"/>
  <c r="K1542" i="4"/>
  <c r="Z1541" i="4"/>
  <c r="T1541" i="4"/>
  <c r="Q1541" i="4"/>
  <c r="P1541" i="4"/>
  <c r="K1541" i="4"/>
  <c r="Z1540" i="4"/>
  <c r="T1540" i="4"/>
  <c r="Q1540" i="4"/>
  <c r="P1540" i="4"/>
  <c r="K1540" i="4"/>
  <c r="Z1539" i="4"/>
  <c r="T1539" i="4"/>
  <c r="Q1539" i="4"/>
  <c r="P1539" i="4"/>
  <c r="K1539" i="4"/>
  <c r="Z1538" i="4"/>
  <c r="T1538" i="4"/>
  <c r="Q1538" i="4"/>
  <c r="P1538" i="4"/>
  <c r="K1538" i="4"/>
  <c r="Z1537" i="4"/>
  <c r="T1537" i="4"/>
  <c r="Q1537" i="4"/>
  <c r="P1537" i="4"/>
  <c r="K1537" i="4"/>
  <c r="Z1536" i="4"/>
  <c r="T1536" i="4"/>
  <c r="Q1536" i="4"/>
  <c r="P1536" i="4"/>
  <c r="K1536" i="4"/>
  <c r="Z1535" i="4"/>
  <c r="T1535" i="4"/>
  <c r="Q1535" i="4"/>
  <c r="P1535" i="4"/>
  <c r="K1535" i="4"/>
  <c r="Z1534" i="4"/>
  <c r="T1534" i="4"/>
  <c r="Q1534" i="4"/>
  <c r="P1534" i="4"/>
  <c r="K1534" i="4"/>
  <c r="Z1533" i="4"/>
  <c r="T1533" i="4"/>
  <c r="Q1533" i="4"/>
  <c r="P1533" i="4"/>
  <c r="K1533" i="4"/>
  <c r="Z1532" i="4"/>
  <c r="T1532" i="4"/>
  <c r="Q1532" i="4"/>
  <c r="P1532" i="4"/>
  <c r="K1532" i="4"/>
  <c r="Z1531" i="4"/>
  <c r="T1531" i="4"/>
  <c r="Q1531" i="4"/>
  <c r="P1531" i="4"/>
  <c r="K1531" i="4"/>
  <c r="Z1530" i="4"/>
  <c r="T1530" i="4"/>
  <c r="Q1530" i="4"/>
  <c r="P1530" i="4"/>
  <c r="K1530" i="4"/>
  <c r="Z1529" i="4"/>
  <c r="T1529" i="4"/>
  <c r="Q1529" i="4"/>
  <c r="P1529" i="4"/>
  <c r="K1529" i="4"/>
  <c r="Z1528" i="4"/>
  <c r="T1528" i="4"/>
  <c r="Q1528" i="4"/>
  <c r="P1528" i="4"/>
  <c r="K1528" i="4"/>
  <c r="Z1527" i="4"/>
  <c r="T1527" i="4"/>
  <c r="Q1527" i="4"/>
  <c r="P1527" i="4"/>
  <c r="K1527" i="4"/>
  <c r="Z1526" i="4"/>
  <c r="T1526" i="4"/>
  <c r="Q1526" i="4"/>
  <c r="P1526" i="4"/>
  <c r="K1526" i="4"/>
  <c r="Z1525" i="4"/>
  <c r="T1525" i="4"/>
  <c r="Q1525" i="4"/>
  <c r="P1525" i="4"/>
  <c r="K1525" i="4"/>
  <c r="Z1524" i="4"/>
  <c r="T1524" i="4"/>
  <c r="Q1524" i="4"/>
  <c r="P1524" i="4"/>
  <c r="K1524" i="4"/>
  <c r="Z1523" i="4"/>
  <c r="T1523" i="4"/>
  <c r="Q1523" i="4"/>
  <c r="P1523" i="4"/>
  <c r="K1523" i="4"/>
  <c r="Z1522" i="4"/>
  <c r="T1522" i="4"/>
  <c r="Q1522" i="4"/>
  <c r="P1522" i="4"/>
  <c r="K1522" i="4"/>
  <c r="Z1521" i="4"/>
  <c r="T1521" i="4"/>
  <c r="Q1521" i="4"/>
  <c r="P1521" i="4"/>
  <c r="K1521" i="4"/>
  <c r="Z1520" i="4"/>
  <c r="T1520" i="4"/>
  <c r="Q1520" i="4"/>
  <c r="P1520" i="4"/>
  <c r="K1520" i="4"/>
  <c r="Z1519" i="4"/>
  <c r="T1519" i="4"/>
  <c r="Q1519" i="4"/>
  <c r="P1519" i="4"/>
  <c r="K1519" i="4"/>
  <c r="Z1518" i="4"/>
  <c r="T1518" i="4"/>
  <c r="Q1518" i="4"/>
  <c r="P1518" i="4"/>
  <c r="K1518" i="4"/>
  <c r="Z1517" i="4"/>
  <c r="T1517" i="4"/>
  <c r="Q1517" i="4"/>
  <c r="P1517" i="4"/>
  <c r="K1517" i="4"/>
  <c r="Z1516" i="4"/>
  <c r="T1516" i="4"/>
  <c r="Q1516" i="4"/>
  <c r="P1516" i="4"/>
  <c r="K1516" i="4"/>
  <c r="Z1515" i="4"/>
  <c r="T1515" i="4"/>
  <c r="Q1515" i="4"/>
  <c r="P1515" i="4"/>
  <c r="K1515" i="4"/>
  <c r="Z1514" i="4"/>
  <c r="T1514" i="4"/>
  <c r="Q1514" i="4"/>
  <c r="P1514" i="4"/>
  <c r="K1514" i="4"/>
  <c r="Z1513" i="4"/>
  <c r="T1513" i="4"/>
  <c r="Q1513" i="4"/>
  <c r="P1513" i="4"/>
  <c r="K1513" i="4"/>
  <c r="Z1512" i="4"/>
  <c r="T1512" i="4"/>
  <c r="Q1512" i="4"/>
  <c r="P1512" i="4"/>
  <c r="K1512" i="4"/>
  <c r="Z1511" i="4"/>
  <c r="T1511" i="4"/>
  <c r="Q1511" i="4"/>
  <c r="P1511" i="4"/>
  <c r="K1511" i="4"/>
  <c r="Z1510" i="4"/>
  <c r="T1510" i="4"/>
  <c r="Q1510" i="4"/>
  <c r="P1510" i="4"/>
  <c r="K1510" i="4"/>
  <c r="Z1509" i="4"/>
  <c r="T1509" i="4"/>
  <c r="Q1509" i="4"/>
  <c r="P1509" i="4"/>
  <c r="K1509" i="4"/>
  <c r="Z1508" i="4"/>
  <c r="T1508" i="4"/>
  <c r="Q1508" i="4"/>
  <c r="P1508" i="4"/>
  <c r="K1508" i="4"/>
  <c r="Z1507" i="4"/>
  <c r="T1507" i="4"/>
  <c r="Q1507" i="4"/>
  <c r="P1507" i="4"/>
  <c r="K1507" i="4"/>
  <c r="Z1506" i="4"/>
  <c r="T1506" i="4"/>
  <c r="Q1506" i="4"/>
  <c r="P1506" i="4"/>
  <c r="K1506" i="4"/>
  <c r="Z1505" i="4"/>
  <c r="T1505" i="4"/>
  <c r="Q1505" i="4"/>
  <c r="P1505" i="4"/>
  <c r="K1505" i="4"/>
  <c r="Z1504" i="4"/>
  <c r="T1504" i="4"/>
  <c r="Q1504" i="4"/>
  <c r="P1504" i="4"/>
  <c r="K1504" i="4"/>
  <c r="Z1503" i="4"/>
  <c r="T1503" i="4"/>
  <c r="Q1503" i="4"/>
  <c r="P1503" i="4"/>
  <c r="K1503" i="4"/>
  <c r="Z1502" i="4"/>
  <c r="T1502" i="4"/>
  <c r="Q1502" i="4"/>
  <c r="P1502" i="4"/>
  <c r="K1502" i="4"/>
  <c r="Z1501" i="4"/>
  <c r="T1501" i="4"/>
  <c r="Q1501" i="4"/>
  <c r="P1501" i="4"/>
  <c r="K1501" i="4"/>
  <c r="Z1500" i="4"/>
  <c r="T1500" i="4"/>
  <c r="Q1500" i="4"/>
  <c r="P1500" i="4"/>
  <c r="K1500" i="4"/>
  <c r="Z1499" i="4"/>
  <c r="T1499" i="4"/>
  <c r="Q1499" i="4"/>
  <c r="P1499" i="4"/>
  <c r="K1499" i="4"/>
  <c r="Z1498" i="4"/>
  <c r="T1498" i="4"/>
  <c r="Q1498" i="4"/>
  <c r="P1498" i="4"/>
  <c r="K1498" i="4"/>
  <c r="Z1497" i="4"/>
  <c r="T1497" i="4"/>
  <c r="Q1497" i="4"/>
  <c r="P1497" i="4"/>
  <c r="K1497" i="4"/>
  <c r="Z1496" i="4"/>
  <c r="T1496" i="4"/>
  <c r="Q1496" i="4"/>
  <c r="P1496" i="4"/>
  <c r="K1496" i="4"/>
  <c r="Z1495" i="4"/>
  <c r="T1495" i="4"/>
  <c r="Q1495" i="4"/>
  <c r="P1495" i="4"/>
  <c r="K1495" i="4"/>
  <c r="Z1494" i="4"/>
  <c r="T1494" i="4"/>
  <c r="Q1494" i="4"/>
  <c r="P1494" i="4"/>
  <c r="K1494" i="4"/>
  <c r="Z1493" i="4"/>
  <c r="T1493" i="4"/>
  <c r="Q1493" i="4"/>
  <c r="P1493" i="4"/>
  <c r="K1493" i="4"/>
  <c r="Z1492" i="4"/>
  <c r="T1492" i="4"/>
  <c r="Q1492" i="4"/>
  <c r="P1492" i="4"/>
  <c r="K1492" i="4"/>
  <c r="Z1491" i="4"/>
  <c r="T1491" i="4"/>
  <c r="Q1491" i="4"/>
  <c r="P1491" i="4"/>
  <c r="K1491" i="4"/>
  <c r="Z1490" i="4"/>
  <c r="T1490" i="4"/>
  <c r="Q1490" i="4"/>
  <c r="P1490" i="4"/>
  <c r="K1490" i="4"/>
  <c r="Z1489" i="4"/>
  <c r="T1489" i="4"/>
  <c r="Q1489" i="4"/>
  <c r="P1489" i="4"/>
  <c r="K1489" i="4"/>
  <c r="Z1488" i="4"/>
  <c r="T1488" i="4"/>
  <c r="Q1488" i="4"/>
  <c r="P1488" i="4"/>
  <c r="K1488" i="4"/>
  <c r="Z1487" i="4"/>
  <c r="T1487" i="4"/>
  <c r="Q1487" i="4"/>
  <c r="P1487" i="4"/>
  <c r="K1487" i="4"/>
  <c r="Z1486" i="4"/>
  <c r="T1486" i="4"/>
  <c r="Q1486" i="4"/>
  <c r="P1486" i="4"/>
  <c r="K1486" i="4"/>
  <c r="Z1485" i="4"/>
  <c r="T1485" i="4"/>
  <c r="Q1485" i="4"/>
  <c r="P1485" i="4"/>
  <c r="K1485" i="4"/>
  <c r="Z1484" i="4"/>
  <c r="T1484" i="4"/>
  <c r="Q1484" i="4"/>
  <c r="P1484" i="4"/>
  <c r="K1484" i="4"/>
  <c r="Z1483" i="4"/>
  <c r="T1483" i="4"/>
  <c r="Q1483" i="4"/>
  <c r="P1483" i="4"/>
  <c r="K1483" i="4"/>
  <c r="Z1482" i="4"/>
  <c r="T1482" i="4"/>
  <c r="Q1482" i="4"/>
  <c r="P1482" i="4"/>
  <c r="K1482" i="4"/>
  <c r="Z1481" i="4"/>
  <c r="T1481" i="4"/>
  <c r="Q1481" i="4"/>
  <c r="P1481" i="4"/>
  <c r="K1481" i="4"/>
  <c r="Z1480" i="4"/>
  <c r="T1480" i="4"/>
  <c r="Q1480" i="4"/>
  <c r="P1480" i="4"/>
  <c r="K1480" i="4"/>
  <c r="Z1479" i="4"/>
  <c r="T1479" i="4"/>
  <c r="Q1479" i="4"/>
  <c r="P1479" i="4"/>
  <c r="K1479" i="4"/>
  <c r="Z1478" i="4"/>
  <c r="T1478" i="4"/>
  <c r="Q1478" i="4"/>
  <c r="P1478" i="4"/>
  <c r="K1478" i="4"/>
  <c r="Z1477" i="4"/>
  <c r="T1477" i="4"/>
  <c r="Q1477" i="4"/>
  <c r="P1477" i="4"/>
  <c r="K1477" i="4"/>
  <c r="Z1476" i="4"/>
  <c r="T1476" i="4"/>
  <c r="Q1476" i="4"/>
  <c r="P1476" i="4"/>
  <c r="K1476" i="4"/>
  <c r="Z1475" i="4"/>
  <c r="T1475" i="4"/>
  <c r="Q1475" i="4"/>
  <c r="P1475" i="4"/>
  <c r="K1475" i="4"/>
  <c r="Z1474" i="4"/>
  <c r="T1474" i="4"/>
  <c r="Q1474" i="4"/>
  <c r="P1474" i="4"/>
  <c r="K1474" i="4"/>
  <c r="Z1473" i="4"/>
  <c r="T1473" i="4"/>
  <c r="Q1473" i="4"/>
  <c r="P1473" i="4"/>
  <c r="K1473" i="4"/>
  <c r="Z1472" i="4"/>
  <c r="T1472" i="4"/>
  <c r="Q1472" i="4"/>
  <c r="P1472" i="4"/>
  <c r="K1472" i="4"/>
  <c r="Z1471" i="4"/>
  <c r="T1471" i="4"/>
  <c r="Q1471" i="4"/>
  <c r="P1471" i="4"/>
  <c r="K1471" i="4"/>
  <c r="Z1470" i="4"/>
  <c r="T1470" i="4"/>
  <c r="Q1470" i="4"/>
  <c r="P1470" i="4"/>
  <c r="K1470" i="4"/>
  <c r="Z1469" i="4"/>
  <c r="T1469" i="4"/>
  <c r="Q1469" i="4"/>
  <c r="P1469" i="4"/>
  <c r="K1469" i="4"/>
  <c r="Z1468" i="4"/>
  <c r="T1468" i="4"/>
  <c r="Q1468" i="4"/>
  <c r="P1468" i="4"/>
  <c r="K1468" i="4"/>
  <c r="Z1467" i="4"/>
  <c r="T1467" i="4"/>
  <c r="Q1467" i="4"/>
  <c r="P1467" i="4"/>
  <c r="K1467" i="4"/>
  <c r="Z1466" i="4"/>
  <c r="T1466" i="4"/>
  <c r="Q1466" i="4"/>
  <c r="P1466" i="4"/>
  <c r="K1466" i="4"/>
  <c r="Z1465" i="4"/>
  <c r="T1465" i="4"/>
  <c r="Q1465" i="4"/>
  <c r="P1465" i="4"/>
  <c r="K1465" i="4"/>
  <c r="Z1464" i="4"/>
  <c r="T1464" i="4"/>
  <c r="Q1464" i="4"/>
  <c r="P1464" i="4"/>
  <c r="K1464" i="4"/>
  <c r="Z1463" i="4"/>
  <c r="T1463" i="4"/>
  <c r="Q1463" i="4"/>
  <c r="P1463" i="4"/>
  <c r="K1463" i="4"/>
  <c r="Z1462" i="4"/>
  <c r="T1462" i="4"/>
  <c r="Q1462" i="4"/>
  <c r="P1462" i="4"/>
  <c r="K1462" i="4"/>
  <c r="Z1461" i="4"/>
  <c r="T1461" i="4"/>
  <c r="Q1461" i="4"/>
  <c r="P1461" i="4"/>
  <c r="K1461" i="4"/>
  <c r="Z1460" i="4"/>
  <c r="T1460" i="4"/>
  <c r="Q1460" i="4"/>
  <c r="P1460" i="4"/>
  <c r="K1460" i="4"/>
  <c r="Z1459" i="4"/>
  <c r="T1459" i="4"/>
  <c r="Q1459" i="4"/>
  <c r="P1459" i="4"/>
  <c r="K1459" i="4"/>
  <c r="Z1458" i="4"/>
  <c r="T1458" i="4"/>
  <c r="Q1458" i="4"/>
  <c r="P1458" i="4"/>
  <c r="K1458" i="4"/>
  <c r="Z1457" i="4"/>
  <c r="T1457" i="4"/>
  <c r="Q1457" i="4"/>
  <c r="P1457" i="4"/>
  <c r="K1457" i="4"/>
  <c r="Z1456" i="4"/>
  <c r="T1456" i="4"/>
  <c r="Q1456" i="4"/>
  <c r="P1456" i="4"/>
  <c r="K1456" i="4"/>
  <c r="Z1455" i="4"/>
  <c r="T1455" i="4"/>
  <c r="Q1455" i="4"/>
  <c r="P1455" i="4"/>
  <c r="K1455" i="4"/>
  <c r="Z1454" i="4"/>
  <c r="T1454" i="4"/>
  <c r="Q1454" i="4"/>
  <c r="P1454" i="4"/>
  <c r="K1454" i="4"/>
  <c r="Z1453" i="4"/>
  <c r="T1453" i="4"/>
  <c r="Q1453" i="4"/>
  <c r="P1453" i="4"/>
  <c r="K1453" i="4"/>
  <c r="Z1452" i="4"/>
  <c r="T1452" i="4"/>
  <c r="Q1452" i="4"/>
  <c r="P1452" i="4"/>
  <c r="K1452" i="4"/>
  <c r="Z1451" i="4"/>
  <c r="T1451" i="4"/>
  <c r="Q1451" i="4"/>
  <c r="P1451" i="4"/>
  <c r="K1451" i="4"/>
  <c r="Z1450" i="4"/>
  <c r="T1450" i="4"/>
  <c r="Q1450" i="4"/>
  <c r="P1450" i="4"/>
  <c r="K1450" i="4"/>
  <c r="Z1449" i="4"/>
  <c r="T1449" i="4"/>
  <c r="Q1449" i="4"/>
  <c r="P1449" i="4"/>
  <c r="K1449" i="4"/>
  <c r="Z1448" i="4"/>
  <c r="T1448" i="4"/>
  <c r="Q1448" i="4"/>
  <c r="P1448" i="4"/>
  <c r="K1448" i="4"/>
  <c r="Z1447" i="4"/>
  <c r="T1447" i="4"/>
  <c r="Q1447" i="4"/>
  <c r="P1447" i="4"/>
  <c r="K1447" i="4"/>
  <c r="Z1446" i="4"/>
  <c r="T1446" i="4"/>
  <c r="Q1446" i="4"/>
  <c r="P1446" i="4"/>
  <c r="K1446" i="4"/>
  <c r="Z1445" i="4"/>
  <c r="T1445" i="4"/>
  <c r="Q1445" i="4"/>
  <c r="P1445" i="4"/>
  <c r="K1445" i="4"/>
  <c r="Z1444" i="4"/>
  <c r="T1444" i="4"/>
  <c r="Q1444" i="4"/>
  <c r="P1444" i="4"/>
  <c r="K1444" i="4"/>
  <c r="Z1443" i="4"/>
  <c r="T1443" i="4"/>
  <c r="Q1443" i="4"/>
  <c r="P1443" i="4"/>
  <c r="K1443" i="4"/>
  <c r="Z1442" i="4"/>
  <c r="T1442" i="4"/>
  <c r="Q1442" i="4"/>
  <c r="P1442" i="4"/>
  <c r="K1442" i="4"/>
  <c r="Z1441" i="4"/>
  <c r="T1441" i="4"/>
  <c r="Q1441" i="4"/>
  <c r="P1441" i="4"/>
  <c r="K1441" i="4"/>
  <c r="Z1440" i="4"/>
  <c r="T1440" i="4"/>
  <c r="Q1440" i="4"/>
  <c r="P1440" i="4"/>
  <c r="K1440" i="4"/>
  <c r="Z1439" i="4"/>
  <c r="T1439" i="4"/>
  <c r="Q1439" i="4"/>
  <c r="P1439" i="4"/>
  <c r="K1439" i="4"/>
  <c r="Z1438" i="4"/>
  <c r="T1438" i="4"/>
  <c r="Q1438" i="4"/>
  <c r="P1438" i="4"/>
  <c r="K1438" i="4"/>
  <c r="Z1437" i="4"/>
  <c r="T1437" i="4"/>
  <c r="Q1437" i="4"/>
  <c r="P1437" i="4"/>
  <c r="K1437" i="4"/>
  <c r="Z1436" i="4"/>
  <c r="T1436" i="4"/>
  <c r="Q1436" i="4"/>
  <c r="P1436" i="4"/>
  <c r="K1436" i="4"/>
  <c r="Z1435" i="4"/>
  <c r="T1435" i="4"/>
  <c r="Q1435" i="4"/>
  <c r="P1435" i="4"/>
  <c r="K1435" i="4"/>
  <c r="Z1434" i="4"/>
  <c r="T1434" i="4"/>
  <c r="Q1434" i="4"/>
  <c r="P1434" i="4"/>
  <c r="K1434" i="4"/>
  <c r="Z1433" i="4"/>
  <c r="T1433" i="4"/>
  <c r="Q1433" i="4"/>
  <c r="P1433" i="4"/>
  <c r="K1433" i="4"/>
  <c r="Z1432" i="4"/>
  <c r="T1432" i="4"/>
  <c r="Q1432" i="4"/>
  <c r="P1432" i="4"/>
  <c r="K1432" i="4"/>
  <c r="Z1431" i="4"/>
  <c r="T1431" i="4"/>
  <c r="Q1431" i="4"/>
  <c r="P1431" i="4"/>
  <c r="K1431" i="4"/>
  <c r="Z1430" i="4"/>
  <c r="T1430" i="4"/>
  <c r="Q1430" i="4"/>
  <c r="P1430" i="4"/>
  <c r="K1430" i="4"/>
  <c r="Z1429" i="4"/>
  <c r="T1429" i="4"/>
  <c r="Q1429" i="4"/>
  <c r="P1429" i="4"/>
  <c r="K1429" i="4"/>
  <c r="Z1428" i="4"/>
  <c r="T1428" i="4"/>
  <c r="Q1428" i="4"/>
  <c r="P1428" i="4"/>
  <c r="K1428" i="4"/>
  <c r="Z1427" i="4"/>
  <c r="T1427" i="4"/>
  <c r="Q1427" i="4"/>
  <c r="P1427" i="4"/>
  <c r="K1427" i="4"/>
  <c r="Z1426" i="4"/>
  <c r="T1426" i="4"/>
  <c r="Q1426" i="4"/>
  <c r="P1426" i="4"/>
  <c r="K1426" i="4"/>
  <c r="Z1425" i="4"/>
  <c r="T1425" i="4"/>
  <c r="Q1425" i="4"/>
  <c r="P1425" i="4"/>
  <c r="K1425" i="4"/>
  <c r="Z1424" i="4"/>
  <c r="T1424" i="4"/>
  <c r="Q1424" i="4"/>
  <c r="P1424" i="4"/>
  <c r="K1424" i="4"/>
  <c r="Z1423" i="4"/>
  <c r="T1423" i="4"/>
  <c r="Q1423" i="4"/>
  <c r="P1423" i="4"/>
  <c r="K1423" i="4"/>
  <c r="Z1422" i="4"/>
  <c r="T1422" i="4"/>
  <c r="Q1422" i="4"/>
  <c r="P1422" i="4"/>
  <c r="K1422" i="4"/>
  <c r="Z1421" i="4"/>
  <c r="T1421" i="4"/>
  <c r="Q1421" i="4"/>
  <c r="P1421" i="4"/>
  <c r="K1421" i="4"/>
  <c r="Z1420" i="4"/>
  <c r="T1420" i="4"/>
  <c r="Q1420" i="4"/>
  <c r="P1420" i="4"/>
  <c r="K1420" i="4"/>
  <c r="Z1419" i="4"/>
  <c r="T1419" i="4"/>
  <c r="Q1419" i="4"/>
  <c r="P1419" i="4"/>
  <c r="K1419" i="4"/>
  <c r="Z1418" i="4"/>
  <c r="T1418" i="4"/>
  <c r="Q1418" i="4"/>
  <c r="P1418" i="4"/>
  <c r="K1418" i="4"/>
  <c r="Z1417" i="4"/>
  <c r="T1417" i="4"/>
  <c r="Q1417" i="4"/>
  <c r="P1417" i="4"/>
  <c r="K1417" i="4"/>
  <c r="Z1416" i="4"/>
  <c r="T1416" i="4"/>
  <c r="Q1416" i="4"/>
  <c r="P1416" i="4"/>
  <c r="K1416" i="4"/>
  <c r="Z1415" i="4"/>
  <c r="T1415" i="4"/>
  <c r="Q1415" i="4"/>
  <c r="P1415" i="4"/>
  <c r="K1415" i="4"/>
  <c r="Z1414" i="4"/>
  <c r="T1414" i="4"/>
  <c r="Q1414" i="4"/>
  <c r="P1414" i="4"/>
  <c r="K1414" i="4"/>
  <c r="Z1413" i="4"/>
  <c r="T1413" i="4"/>
  <c r="Q1413" i="4"/>
  <c r="P1413" i="4"/>
  <c r="K1413" i="4"/>
  <c r="Z1412" i="4"/>
  <c r="T1412" i="4"/>
  <c r="Q1412" i="4"/>
  <c r="P1412" i="4"/>
  <c r="K1412" i="4"/>
  <c r="Z1411" i="4"/>
  <c r="T1411" i="4"/>
  <c r="Q1411" i="4"/>
  <c r="P1411" i="4"/>
  <c r="K1411" i="4"/>
  <c r="Z1410" i="4"/>
  <c r="T1410" i="4"/>
  <c r="Q1410" i="4"/>
  <c r="P1410" i="4"/>
  <c r="K1410" i="4"/>
  <c r="Z1409" i="4"/>
  <c r="T1409" i="4"/>
  <c r="Q1409" i="4"/>
  <c r="P1409" i="4"/>
  <c r="K1409" i="4"/>
  <c r="Z1408" i="4"/>
  <c r="T1408" i="4"/>
  <c r="Q1408" i="4"/>
  <c r="P1408" i="4"/>
  <c r="K1408" i="4"/>
  <c r="Z1407" i="4"/>
  <c r="T1407" i="4"/>
  <c r="Q1407" i="4"/>
  <c r="P1407" i="4"/>
  <c r="K1407" i="4"/>
  <c r="Z1406" i="4"/>
  <c r="T1406" i="4"/>
  <c r="Q1406" i="4"/>
  <c r="P1406" i="4"/>
  <c r="K1406" i="4"/>
  <c r="Z1405" i="4"/>
  <c r="T1405" i="4"/>
  <c r="Q1405" i="4"/>
  <c r="P1405" i="4"/>
  <c r="K1405" i="4"/>
  <c r="Z1404" i="4"/>
  <c r="T1404" i="4"/>
  <c r="Q1404" i="4"/>
  <c r="P1404" i="4"/>
  <c r="K1404" i="4"/>
  <c r="Z1403" i="4"/>
  <c r="T1403" i="4"/>
  <c r="Q1403" i="4"/>
  <c r="P1403" i="4"/>
  <c r="K1403" i="4"/>
  <c r="Z1402" i="4"/>
  <c r="T1402" i="4"/>
  <c r="Q1402" i="4"/>
  <c r="P1402" i="4"/>
  <c r="K1402" i="4"/>
  <c r="Z1401" i="4"/>
  <c r="T1401" i="4"/>
  <c r="Q1401" i="4"/>
  <c r="P1401" i="4"/>
  <c r="K1401" i="4"/>
  <c r="Z1400" i="4"/>
  <c r="T1400" i="4"/>
  <c r="Q1400" i="4"/>
  <c r="P1400" i="4"/>
  <c r="K1400" i="4"/>
  <c r="Z1399" i="4"/>
  <c r="T1399" i="4"/>
  <c r="Q1399" i="4"/>
  <c r="P1399" i="4"/>
  <c r="K1399" i="4"/>
  <c r="Z1398" i="4"/>
  <c r="T1398" i="4"/>
  <c r="Q1398" i="4"/>
  <c r="P1398" i="4"/>
  <c r="K1398" i="4"/>
  <c r="Z1397" i="4"/>
  <c r="T1397" i="4"/>
  <c r="Q1397" i="4"/>
  <c r="P1397" i="4"/>
  <c r="K1397" i="4"/>
  <c r="Z1396" i="4"/>
  <c r="T1396" i="4"/>
  <c r="Q1396" i="4"/>
  <c r="P1396" i="4"/>
  <c r="K1396" i="4"/>
  <c r="Z1395" i="4"/>
  <c r="T1395" i="4"/>
  <c r="Q1395" i="4"/>
  <c r="P1395" i="4"/>
  <c r="K1395" i="4"/>
  <c r="Z1394" i="4"/>
  <c r="T1394" i="4"/>
  <c r="Q1394" i="4"/>
  <c r="P1394" i="4"/>
  <c r="K1394" i="4"/>
  <c r="Z1393" i="4"/>
  <c r="T1393" i="4"/>
  <c r="Q1393" i="4"/>
  <c r="P1393" i="4"/>
  <c r="K1393" i="4"/>
  <c r="Z1392" i="4"/>
  <c r="T1392" i="4"/>
  <c r="Q1392" i="4"/>
  <c r="P1392" i="4"/>
  <c r="K1392" i="4"/>
  <c r="Z1391" i="4"/>
  <c r="T1391" i="4"/>
  <c r="Q1391" i="4"/>
  <c r="P1391" i="4"/>
  <c r="K1391" i="4"/>
  <c r="Z1390" i="4"/>
  <c r="T1390" i="4"/>
  <c r="Q1390" i="4"/>
  <c r="P1390" i="4"/>
  <c r="K1390" i="4"/>
  <c r="Z1389" i="4"/>
  <c r="T1389" i="4"/>
  <c r="Q1389" i="4"/>
  <c r="P1389" i="4"/>
  <c r="K1389" i="4"/>
  <c r="Z1388" i="4"/>
  <c r="T1388" i="4"/>
  <c r="Q1388" i="4"/>
  <c r="P1388" i="4"/>
  <c r="K1388" i="4"/>
  <c r="Z1387" i="4"/>
  <c r="T1387" i="4"/>
  <c r="Q1387" i="4"/>
  <c r="P1387" i="4"/>
  <c r="K1387" i="4"/>
  <c r="Z1386" i="4"/>
  <c r="T1386" i="4"/>
  <c r="Q1386" i="4"/>
  <c r="P1386" i="4"/>
  <c r="K1386" i="4"/>
  <c r="Z1385" i="4"/>
  <c r="T1385" i="4"/>
  <c r="Q1385" i="4"/>
  <c r="P1385" i="4"/>
  <c r="K1385" i="4"/>
  <c r="Z1384" i="4"/>
  <c r="T1384" i="4"/>
  <c r="Q1384" i="4"/>
  <c r="P1384" i="4"/>
  <c r="K1384" i="4"/>
  <c r="Z1383" i="4"/>
  <c r="T1383" i="4"/>
  <c r="Q1383" i="4"/>
  <c r="P1383" i="4"/>
  <c r="K1383" i="4"/>
  <c r="Z1382" i="4"/>
  <c r="T1382" i="4"/>
  <c r="Q1382" i="4"/>
  <c r="P1382" i="4"/>
  <c r="K1382" i="4"/>
  <c r="Z1381" i="4"/>
  <c r="T1381" i="4"/>
  <c r="Q1381" i="4"/>
  <c r="P1381" i="4"/>
  <c r="K1381" i="4"/>
  <c r="Z1380" i="4"/>
  <c r="T1380" i="4"/>
  <c r="Q1380" i="4"/>
  <c r="P1380" i="4"/>
  <c r="K1380" i="4"/>
  <c r="Z1379" i="4"/>
  <c r="T1379" i="4"/>
  <c r="Q1379" i="4"/>
  <c r="P1379" i="4"/>
  <c r="K1379" i="4"/>
  <c r="Z1378" i="4"/>
  <c r="T1378" i="4"/>
  <c r="Q1378" i="4"/>
  <c r="P1378" i="4"/>
  <c r="K1378" i="4"/>
  <c r="Z1377" i="4"/>
  <c r="T1377" i="4"/>
  <c r="Q1377" i="4"/>
  <c r="P1377" i="4"/>
  <c r="K1377" i="4"/>
  <c r="Z1376" i="4"/>
  <c r="T1376" i="4"/>
  <c r="Q1376" i="4"/>
  <c r="P1376" i="4"/>
  <c r="K1376" i="4"/>
  <c r="Z1375" i="4"/>
  <c r="T1375" i="4"/>
  <c r="Q1375" i="4"/>
  <c r="P1375" i="4"/>
  <c r="K1375" i="4"/>
  <c r="Z1374" i="4"/>
  <c r="T1374" i="4"/>
  <c r="Q1374" i="4"/>
  <c r="P1374" i="4"/>
  <c r="K1374" i="4"/>
  <c r="Z1373" i="4"/>
  <c r="T1373" i="4"/>
  <c r="Q1373" i="4"/>
  <c r="P1373" i="4"/>
  <c r="K1373" i="4"/>
  <c r="Z1372" i="4"/>
  <c r="T1372" i="4"/>
  <c r="Q1372" i="4"/>
  <c r="P1372" i="4"/>
  <c r="K1372" i="4"/>
  <c r="Z1371" i="4"/>
  <c r="T1371" i="4"/>
  <c r="Q1371" i="4"/>
  <c r="P1371" i="4"/>
  <c r="K1371" i="4"/>
  <c r="Z1370" i="4"/>
  <c r="T1370" i="4"/>
  <c r="Q1370" i="4"/>
  <c r="P1370" i="4"/>
  <c r="K1370" i="4"/>
  <c r="Z1369" i="4"/>
  <c r="T1369" i="4"/>
  <c r="Q1369" i="4"/>
  <c r="P1369" i="4"/>
  <c r="K1369" i="4"/>
  <c r="Z1368" i="4"/>
  <c r="T1368" i="4"/>
  <c r="Q1368" i="4"/>
  <c r="P1368" i="4"/>
  <c r="K1368" i="4"/>
  <c r="Z1367" i="4"/>
  <c r="T1367" i="4"/>
  <c r="Q1367" i="4"/>
  <c r="P1367" i="4"/>
  <c r="K1367" i="4"/>
  <c r="Z1366" i="4"/>
  <c r="T1366" i="4"/>
  <c r="Q1366" i="4"/>
  <c r="P1366" i="4"/>
  <c r="K1366" i="4"/>
  <c r="Z1365" i="4"/>
  <c r="T1365" i="4"/>
  <c r="Q1365" i="4"/>
  <c r="P1365" i="4"/>
  <c r="K1365" i="4"/>
  <c r="Z1364" i="4"/>
  <c r="T1364" i="4"/>
  <c r="Q1364" i="4"/>
  <c r="P1364" i="4"/>
  <c r="K1364" i="4"/>
  <c r="Z1363" i="4"/>
  <c r="T1363" i="4"/>
  <c r="Q1363" i="4"/>
  <c r="P1363" i="4"/>
  <c r="K1363" i="4"/>
  <c r="Z1362" i="4"/>
  <c r="T1362" i="4"/>
  <c r="Q1362" i="4"/>
  <c r="P1362" i="4"/>
  <c r="K1362" i="4"/>
  <c r="Z1361" i="4"/>
  <c r="T1361" i="4"/>
  <c r="Q1361" i="4"/>
  <c r="P1361" i="4"/>
  <c r="K1361" i="4"/>
  <c r="Z1360" i="4"/>
  <c r="T1360" i="4"/>
  <c r="Q1360" i="4"/>
  <c r="P1360" i="4"/>
  <c r="K1360" i="4"/>
  <c r="Z1359" i="4"/>
  <c r="T1359" i="4"/>
  <c r="Q1359" i="4"/>
  <c r="P1359" i="4"/>
  <c r="K1359" i="4"/>
  <c r="Z1358" i="4"/>
  <c r="T1358" i="4"/>
  <c r="Q1358" i="4"/>
  <c r="P1358" i="4"/>
  <c r="K1358" i="4"/>
  <c r="Z1357" i="4"/>
  <c r="T1357" i="4"/>
  <c r="Q1357" i="4"/>
  <c r="P1357" i="4"/>
  <c r="K1357" i="4"/>
  <c r="Z1356" i="4"/>
  <c r="T1356" i="4"/>
  <c r="Q1356" i="4"/>
  <c r="P1356" i="4"/>
  <c r="K1356" i="4"/>
  <c r="Z1355" i="4"/>
  <c r="T1355" i="4"/>
  <c r="Q1355" i="4"/>
  <c r="P1355" i="4"/>
  <c r="K1355" i="4"/>
  <c r="Z1354" i="4"/>
  <c r="T1354" i="4"/>
  <c r="Q1354" i="4"/>
  <c r="P1354" i="4"/>
  <c r="K1354" i="4"/>
  <c r="Z1353" i="4"/>
  <c r="T1353" i="4"/>
  <c r="Q1353" i="4"/>
  <c r="P1353" i="4"/>
  <c r="K1353" i="4"/>
  <c r="Z1352" i="4"/>
  <c r="T1352" i="4"/>
  <c r="Q1352" i="4"/>
  <c r="P1352" i="4"/>
  <c r="K1352" i="4"/>
  <c r="Z1351" i="4"/>
  <c r="T1351" i="4"/>
  <c r="Q1351" i="4"/>
  <c r="P1351" i="4"/>
  <c r="K1351" i="4"/>
  <c r="Z1350" i="4"/>
  <c r="T1350" i="4"/>
  <c r="Q1350" i="4"/>
  <c r="P1350" i="4"/>
  <c r="K1350" i="4"/>
  <c r="Z1349" i="4"/>
  <c r="T1349" i="4"/>
  <c r="Q1349" i="4"/>
  <c r="P1349" i="4"/>
  <c r="K1349" i="4"/>
  <c r="Z1348" i="4"/>
  <c r="T1348" i="4"/>
  <c r="Q1348" i="4"/>
  <c r="P1348" i="4"/>
  <c r="K1348" i="4"/>
  <c r="Z1347" i="4"/>
  <c r="T1347" i="4"/>
  <c r="Q1347" i="4"/>
  <c r="P1347" i="4"/>
  <c r="K1347" i="4"/>
  <c r="Z1346" i="4"/>
  <c r="T1346" i="4"/>
  <c r="Q1346" i="4"/>
  <c r="P1346" i="4"/>
  <c r="K1346" i="4"/>
  <c r="Z1345" i="4"/>
  <c r="T1345" i="4"/>
  <c r="Q1345" i="4"/>
  <c r="P1345" i="4"/>
  <c r="K1345" i="4"/>
  <c r="Z1344" i="4"/>
  <c r="T1344" i="4"/>
  <c r="Q1344" i="4"/>
  <c r="P1344" i="4"/>
  <c r="K1344" i="4"/>
  <c r="Z1343" i="4"/>
  <c r="T1343" i="4"/>
  <c r="Q1343" i="4"/>
  <c r="P1343" i="4"/>
  <c r="K1343" i="4"/>
  <c r="Z1342" i="4"/>
  <c r="T1342" i="4"/>
  <c r="Q1342" i="4"/>
  <c r="P1342" i="4"/>
  <c r="K1342" i="4"/>
  <c r="Z1341" i="4"/>
  <c r="T1341" i="4"/>
  <c r="Q1341" i="4"/>
  <c r="P1341" i="4"/>
  <c r="K1341" i="4"/>
  <c r="Z1340" i="4"/>
  <c r="T1340" i="4"/>
  <c r="Q1340" i="4"/>
  <c r="P1340" i="4"/>
  <c r="K1340" i="4"/>
  <c r="Z1339" i="4"/>
  <c r="T1339" i="4"/>
  <c r="Q1339" i="4"/>
  <c r="P1339" i="4"/>
  <c r="K1339" i="4"/>
  <c r="Z1338" i="4"/>
  <c r="T1338" i="4"/>
  <c r="Q1338" i="4"/>
  <c r="P1338" i="4"/>
  <c r="K1338" i="4"/>
  <c r="Z1337" i="4"/>
  <c r="T1337" i="4"/>
  <c r="Q1337" i="4"/>
  <c r="P1337" i="4"/>
  <c r="K1337" i="4"/>
  <c r="Z1336" i="4"/>
  <c r="T1336" i="4"/>
  <c r="Q1336" i="4"/>
  <c r="P1336" i="4"/>
  <c r="K1336" i="4"/>
  <c r="Z1335" i="4"/>
  <c r="T1335" i="4"/>
  <c r="Q1335" i="4"/>
  <c r="P1335" i="4"/>
  <c r="K1335" i="4"/>
  <c r="Z1334" i="4"/>
  <c r="T1334" i="4"/>
  <c r="Q1334" i="4"/>
  <c r="P1334" i="4"/>
  <c r="K1334" i="4"/>
  <c r="Z1333" i="4"/>
  <c r="T1333" i="4"/>
  <c r="Q1333" i="4"/>
  <c r="P1333" i="4"/>
  <c r="K1333" i="4"/>
  <c r="Z1332" i="4"/>
  <c r="T1332" i="4"/>
  <c r="Q1332" i="4"/>
  <c r="P1332" i="4"/>
  <c r="K1332" i="4"/>
  <c r="Z1331" i="4"/>
  <c r="T1331" i="4"/>
  <c r="Q1331" i="4"/>
  <c r="P1331" i="4"/>
  <c r="K1331" i="4"/>
  <c r="Z1330" i="4"/>
  <c r="T1330" i="4"/>
  <c r="Q1330" i="4"/>
  <c r="P1330" i="4"/>
  <c r="K1330" i="4"/>
  <c r="Z1329" i="4"/>
  <c r="T1329" i="4"/>
  <c r="Q1329" i="4"/>
  <c r="P1329" i="4"/>
  <c r="K1329" i="4"/>
  <c r="Z1328" i="4"/>
  <c r="T1328" i="4"/>
  <c r="Q1328" i="4"/>
  <c r="P1328" i="4"/>
  <c r="K1328" i="4"/>
  <c r="Z1327" i="4"/>
  <c r="T1327" i="4"/>
  <c r="Q1327" i="4"/>
  <c r="P1327" i="4"/>
  <c r="K1327" i="4"/>
  <c r="Z1326" i="4"/>
  <c r="T1326" i="4"/>
  <c r="Q1326" i="4"/>
  <c r="P1326" i="4"/>
  <c r="K1326" i="4"/>
  <c r="Z1325" i="4"/>
  <c r="T1325" i="4"/>
  <c r="Q1325" i="4"/>
  <c r="P1325" i="4"/>
  <c r="K1325" i="4"/>
  <c r="Z1324" i="4"/>
  <c r="T1324" i="4"/>
  <c r="Q1324" i="4"/>
  <c r="P1324" i="4"/>
  <c r="K1324" i="4"/>
  <c r="Z1323" i="4"/>
  <c r="T1323" i="4"/>
  <c r="Q1323" i="4"/>
  <c r="P1323" i="4"/>
  <c r="K1323" i="4"/>
  <c r="Z1322" i="4"/>
  <c r="T1322" i="4"/>
  <c r="Q1322" i="4"/>
  <c r="P1322" i="4"/>
  <c r="K1322" i="4"/>
  <c r="Z1321" i="4"/>
  <c r="T1321" i="4"/>
  <c r="Q1321" i="4"/>
  <c r="P1321" i="4"/>
  <c r="K1321" i="4"/>
  <c r="Z1320" i="4"/>
  <c r="T1320" i="4"/>
  <c r="Q1320" i="4"/>
  <c r="P1320" i="4"/>
  <c r="K1320" i="4"/>
  <c r="Z1319" i="4"/>
  <c r="T1319" i="4"/>
  <c r="Q1319" i="4"/>
  <c r="P1319" i="4"/>
  <c r="K1319" i="4"/>
  <c r="Z1318" i="4"/>
  <c r="T1318" i="4"/>
  <c r="Q1318" i="4"/>
  <c r="P1318" i="4"/>
  <c r="K1318" i="4"/>
  <c r="Z1317" i="4"/>
  <c r="T1317" i="4"/>
  <c r="Q1317" i="4"/>
  <c r="P1317" i="4"/>
  <c r="K1317" i="4"/>
  <c r="Z1316" i="4"/>
  <c r="T1316" i="4"/>
  <c r="Q1316" i="4"/>
  <c r="P1316" i="4"/>
  <c r="K1316" i="4"/>
  <c r="Z1315" i="4"/>
  <c r="T1315" i="4"/>
  <c r="Q1315" i="4"/>
  <c r="P1315" i="4"/>
  <c r="K1315" i="4"/>
  <c r="Z1314" i="4"/>
  <c r="T1314" i="4"/>
  <c r="Q1314" i="4"/>
  <c r="P1314" i="4"/>
  <c r="K1314" i="4"/>
  <c r="Z1313" i="4"/>
  <c r="T1313" i="4"/>
  <c r="Q1313" i="4"/>
  <c r="P1313" i="4"/>
  <c r="K1313" i="4"/>
  <c r="Z1312" i="4"/>
  <c r="T1312" i="4"/>
  <c r="Q1312" i="4"/>
  <c r="P1312" i="4"/>
  <c r="K1312" i="4"/>
  <c r="Z1311" i="4"/>
  <c r="T1311" i="4"/>
  <c r="Q1311" i="4"/>
  <c r="P1311" i="4"/>
  <c r="K1311" i="4"/>
  <c r="Z1310" i="4"/>
  <c r="T1310" i="4"/>
  <c r="Q1310" i="4"/>
  <c r="P1310" i="4"/>
  <c r="K1310" i="4"/>
  <c r="Z1309" i="4"/>
  <c r="T1309" i="4"/>
  <c r="Q1309" i="4"/>
  <c r="P1309" i="4"/>
  <c r="K1309" i="4"/>
  <c r="Z1308" i="4"/>
  <c r="T1308" i="4"/>
  <c r="Q1308" i="4"/>
  <c r="P1308" i="4"/>
  <c r="K1308" i="4"/>
  <c r="Z1307" i="4"/>
  <c r="T1307" i="4"/>
  <c r="Q1307" i="4"/>
  <c r="P1307" i="4"/>
  <c r="K1307" i="4"/>
  <c r="Z1306" i="4"/>
  <c r="T1306" i="4"/>
  <c r="Q1306" i="4"/>
  <c r="P1306" i="4"/>
  <c r="K1306" i="4"/>
  <c r="Z1305" i="4"/>
  <c r="T1305" i="4"/>
  <c r="Q1305" i="4"/>
  <c r="P1305" i="4"/>
  <c r="K1305" i="4"/>
  <c r="Z1304" i="4"/>
  <c r="T1304" i="4"/>
  <c r="Q1304" i="4"/>
  <c r="P1304" i="4"/>
  <c r="K1304" i="4"/>
  <c r="Z1303" i="4"/>
  <c r="T1303" i="4"/>
  <c r="Q1303" i="4"/>
  <c r="P1303" i="4"/>
  <c r="K1303" i="4"/>
  <c r="Z1302" i="4"/>
  <c r="T1302" i="4"/>
  <c r="Q1302" i="4"/>
  <c r="P1302" i="4"/>
  <c r="K1302" i="4"/>
  <c r="Z1301" i="4"/>
  <c r="T1301" i="4"/>
  <c r="Q1301" i="4"/>
  <c r="P1301" i="4"/>
  <c r="K1301" i="4"/>
  <c r="Z1300" i="4"/>
  <c r="T1300" i="4"/>
  <c r="Q1300" i="4"/>
  <c r="P1300" i="4"/>
  <c r="K1300" i="4"/>
  <c r="Z1299" i="4"/>
  <c r="T1299" i="4"/>
  <c r="Q1299" i="4"/>
  <c r="P1299" i="4"/>
  <c r="K1299" i="4"/>
  <c r="Z1298" i="4"/>
  <c r="T1298" i="4"/>
  <c r="Q1298" i="4"/>
  <c r="P1298" i="4"/>
  <c r="K1298" i="4"/>
  <c r="Z1297" i="4"/>
  <c r="T1297" i="4"/>
  <c r="Q1297" i="4"/>
  <c r="P1297" i="4"/>
  <c r="K1297" i="4"/>
  <c r="Z1296" i="4"/>
  <c r="T1296" i="4"/>
  <c r="Q1296" i="4"/>
  <c r="P1296" i="4"/>
  <c r="K1296" i="4"/>
  <c r="Z1295" i="4"/>
  <c r="T1295" i="4"/>
  <c r="Q1295" i="4"/>
  <c r="P1295" i="4"/>
  <c r="K1295" i="4"/>
  <c r="Z1294" i="4"/>
  <c r="T1294" i="4"/>
  <c r="Q1294" i="4"/>
  <c r="P1294" i="4"/>
  <c r="K1294" i="4"/>
  <c r="Z1293" i="4"/>
  <c r="T1293" i="4"/>
  <c r="Q1293" i="4"/>
  <c r="P1293" i="4"/>
  <c r="K1293" i="4"/>
  <c r="Z1292" i="4"/>
  <c r="T1292" i="4"/>
  <c r="Q1292" i="4"/>
  <c r="P1292" i="4"/>
  <c r="K1292" i="4"/>
  <c r="Z1291" i="4"/>
  <c r="T1291" i="4"/>
  <c r="Q1291" i="4"/>
  <c r="P1291" i="4"/>
  <c r="K1291" i="4"/>
  <c r="Z1290" i="4"/>
  <c r="T1290" i="4"/>
  <c r="Q1290" i="4"/>
  <c r="P1290" i="4"/>
  <c r="K1290" i="4"/>
  <c r="Z1289" i="4"/>
  <c r="T1289" i="4"/>
  <c r="Q1289" i="4"/>
  <c r="P1289" i="4"/>
  <c r="K1289" i="4"/>
  <c r="Z1288" i="4"/>
  <c r="T1288" i="4"/>
  <c r="Q1288" i="4"/>
  <c r="P1288" i="4"/>
  <c r="K1288" i="4"/>
  <c r="Z1287" i="4"/>
  <c r="T1287" i="4"/>
  <c r="Q1287" i="4"/>
  <c r="P1287" i="4"/>
  <c r="K1287" i="4"/>
  <c r="Z1286" i="4"/>
  <c r="T1286" i="4"/>
  <c r="Q1286" i="4"/>
  <c r="P1286" i="4"/>
  <c r="K1286" i="4"/>
  <c r="Z1285" i="4"/>
  <c r="T1285" i="4"/>
  <c r="Q1285" i="4"/>
  <c r="P1285" i="4"/>
  <c r="K1285" i="4"/>
  <c r="Z1284" i="4"/>
  <c r="T1284" i="4"/>
  <c r="Q1284" i="4"/>
  <c r="P1284" i="4"/>
  <c r="K1284" i="4"/>
  <c r="Z1283" i="4"/>
  <c r="T1283" i="4"/>
  <c r="Q1283" i="4"/>
  <c r="P1283" i="4"/>
  <c r="K1283" i="4"/>
  <c r="Z1282" i="4"/>
  <c r="T1282" i="4"/>
  <c r="Q1282" i="4"/>
  <c r="P1282" i="4"/>
  <c r="K1282" i="4"/>
  <c r="Z1281" i="4"/>
  <c r="T1281" i="4"/>
  <c r="Q1281" i="4"/>
  <c r="P1281" i="4"/>
  <c r="K1281" i="4"/>
  <c r="Z1280" i="4"/>
  <c r="T1280" i="4"/>
  <c r="Q1280" i="4"/>
  <c r="P1280" i="4"/>
  <c r="K1280" i="4"/>
  <c r="Z1279" i="4"/>
  <c r="T1279" i="4"/>
  <c r="Q1279" i="4"/>
  <c r="P1279" i="4"/>
  <c r="K1279" i="4"/>
  <c r="Z1278" i="4"/>
  <c r="T1278" i="4"/>
  <c r="Q1278" i="4"/>
  <c r="P1278" i="4"/>
  <c r="K1278" i="4"/>
  <c r="Z1277" i="4"/>
  <c r="T1277" i="4"/>
  <c r="Q1277" i="4"/>
  <c r="P1277" i="4"/>
  <c r="K1277" i="4"/>
  <c r="Z1276" i="4"/>
  <c r="T1276" i="4"/>
  <c r="Q1276" i="4"/>
  <c r="P1276" i="4"/>
  <c r="K1276" i="4"/>
  <c r="Z1275" i="4"/>
  <c r="T1275" i="4"/>
  <c r="Q1275" i="4"/>
  <c r="P1275" i="4"/>
  <c r="K1275" i="4"/>
  <c r="Z1274" i="4"/>
  <c r="T1274" i="4"/>
  <c r="Q1274" i="4"/>
  <c r="P1274" i="4"/>
  <c r="K1274" i="4"/>
  <c r="Z1273" i="4"/>
  <c r="T1273" i="4"/>
  <c r="Q1273" i="4"/>
  <c r="P1273" i="4"/>
  <c r="K1273" i="4"/>
  <c r="Z1272" i="4"/>
  <c r="T1272" i="4"/>
  <c r="Q1272" i="4"/>
  <c r="P1272" i="4"/>
  <c r="K1272" i="4"/>
  <c r="Z1271" i="4"/>
  <c r="T1271" i="4"/>
  <c r="Q1271" i="4"/>
  <c r="P1271" i="4"/>
  <c r="K1271" i="4"/>
  <c r="Z1270" i="4"/>
  <c r="T1270" i="4"/>
  <c r="Q1270" i="4"/>
  <c r="P1270" i="4"/>
  <c r="K1270" i="4"/>
  <c r="Z1269" i="4"/>
  <c r="T1269" i="4"/>
  <c r="Q1269" i="4"/>
  <c r="P1269" i="4"/>
  <c r="K1269" i="4"/>
  <c r="Z1268" i="4"/>
  <c r="T1268" i="4"/>
  <c r="Q1268" i="4"/>
  <c r="P1268" i="4"/>
  <c r="K1268" i="4"/>
  <c r="Z1267" i="4"/>
  <c r="T1267" i="4"/>
  <c r="Q1267" i="4"/>
  <c r="P1267" i="4"/>
  <c r="K1267" i="4"/>
  <c r="Z1266" i="4"/>
  <c r="T1266" i="4"/>
  <c r="Q1266" i="4"/>
  <c r="P1266" i="4"/>
  <c r="K1266" i="4"/>
  <c r="Z1265" i="4"/>
  <c r="T1265" i="4"/>
  <c r="Q1265" i="4"/>
  <c r="P1265" i="4"/>
  <c r="K1265" i="4"/>
  <c r="Z1264" i="4"/>
  <c r="T1264" i="4"/>
  <c r="Q1264" i="4"/>
  <c r="P1264" i="4"/>
  <c r="K1264" i="4"/>
  <c r="Z1263" i="4"/>
  <c r="T1263" i="4"/>
  <c r="Q1263" i="4"/>
  <c r="P1263" i="4"/>
  <c r="K1263" i="4"/>
  <c r="Z1262" i="4"/>
  <c r="T1262" i="4"/>
  <c r="Q1262" i="4"/>
  <c r="P1262" i="4"/>
  <c r="K1262" i="4"/>
  <c r="Z1261" i="4"/>
  <c r="T1261" i="4"/>
  <c r="Q1261" i="4"/>
  <c r="P1261" i="4"/>
  <c r="K1261" i="4"/>
  <c r="Z1260" i="4"/>
  <c r="T1260" i="4"/>
  <c r="Q1260" i="4"/>
  <c r="P1260" i="4"/>
  <c r="K1260" i="4"/>
  <c r="Z1259" i="4"/>
  <c r="T1259" i="4"/>
  <c r="Q1259" i="4"/>
  <c r="P1259" i="4"/>
  <c r="K1259" i="4"/>
  <c r="Z1258" i="4"/>
  <c r="T1258" i="4"/>
  <c r="Q1258" i="4"/>
  <c r="P1258" i="4"/>
  <c r="K1258" i="4"/>
  <c r="Z1257" i="4"/>
  <c r="T1257" i="4"/>
  <c r="Q1257" i="4"/>
  <c r="P1257" i="4"/>
  <c r="K1257" i="4"/>
  <c r="Z1256" i="4"/>
  <c r="T1256" i="4"/>
  <c r="Q1256" i="4"/>
  <c r="P1256" i="4"/>
  <c r="K1256" i="4"/>
  <c r="Z1255" i="4"/>
  <c r="T1255" i="4"/>
  <c r="Q1255" i="4"/>
  <c r="P1255" i="4"/>
  <c r="K1255" i="4"/>
  <c r="Z1254" i="4"/>
  <c r="T1254" i="4"/>
  <c r="Q1254" i="4"/>
  <c r="P1254" i="4"/>
  <c r="K1254" i="4"/>
  <c r="Z1253" i="4"/>
  <c r="T1253" i="4"/>
  <c r="Q1253" i="4"/>
  <c r="P1253" i="4"/>
  <c r="K1253" i="4"/>
  <c r="Z1252" i="4"/>
  <c r="T1252" i="4"/>
  <c r="Q1252" i="4"/>
  <c r="P1252" i="4"/>
  <c r="K1252" i="4"/>
  <c r="Z1251" i="4"/>
  <c r="T1251" i="4"/>
  <c r="Q1251" i="4"/>
  <c r="P1251" i="4"/>
  <c r="K1251" i="4"/>
  <c r="Z1250" i="4"/>
  <c r="T1250" i="4"/>
  <c r="Q1250" i="4"/>
  <c r="P1250" i="4"/>
  <c r="K1250" i="4"/>
  <c r="Z1249" i="4"/>
  <c r="T1249" i="4"/>
  <c r="Q1249" i="4"/>
  <c r="P1249" i="4"/>
  <c r="K1249" i="4"/>
  <c r="Z1248" i="4"/>
  <c r="T1248" i="4"/>
  <c r="Q1248" i="4"/>
  <c r="P1248" i="4"/>
  <c r="K1248" i="4"/>
  <c r="Z1247" i="4"/>
  <c r="T1247" i="4"/>
  <c r="Q1247" i="4"/>
  <c r="P1247" i="4"/>
  <c r="K1247" i="4"/>
  <c r="Z1246" i="4"/>
  <c r="T1246" i="4"/>
  <c r="Q1246" i="4"/>
  <c r="P1246" i="4"/>
  <c r="K1246" i="4"/>
  <c r="Z1245" i="4"/>
  <c r="T1245" i="4"/>
  <c r="Q1245" i="4"/>
  <c r="P1245" i="4"/>
  <c r="K1245" i="4"/>
  <c r="Z1244" i="4"/>
  <c r="T1244" i="4"/>
  <c r="Q1244" i="4"/>
  <c r="P1244" i="4"/>
  <c r="K1244" i="4"/>
  <c r="Z1243" i="4"/>
  <c r="T1243" i="4"/>
  <c r="Q1243" i="4"/>
  <c r="P1243" i="4"/>
  <c r="K1243" i="4"/>
  <c r="Z1242" i="4"/>
  <c r="T1242" i="4"/>
  <c r="Q1242" i="4"/>
  <c r="P1242" i="4"/>
  <c r="K1242" i="4"/>
  <c r="Z1241" i="4"/>
  <c r="T1241" i="4"/>
  <c r="Q1241" i="4"/>
  <c r="P1241" i="4"/>
  <c r="K1241" i="4"/>
  <c r="Z1240" i="4"/>
  <c r="T1240" i="4"/>
  <c r="Q1240" i="4"/>
  <c r="P1240" i="4"/>
  <c r="K1240" i="4"/>
  <c r="Z1239" i="4"/>
  <c r="T1239" i="4"/>
  <c r="Q1239" i="4"/>
  <c r="P1239" i="4"/>
  <c r="K1239" i="4"/>
  <c r="Z1238" i="4"/>
  <c r="T1238" i="4"/>
  <c r="Q1238" i="4"/>
  <c r="P1238" i="4"/>
  <c r="K1238" i="4"/>
  <c r="Z1237" i="4"/>
  <c r="T1237" i="4"/>
  <c r="Q1237" i="4"/>
  <c r="P1237" i="4"/>
  <c r="K1237" i="4"/>
  <c r="Z1236" i="4"/>
  <c r="T1236" i="4"/>
  <c r="Q1236" i="4"/>
  <c r="P1236" i="4"/>
  <c r="K1236" i="4"/>
  <c r="Z1235" i="4"/>
  <c r="T1235" i="4"/>
  <c r="Q1235" i="4"/>
  <c r="P1235" i="4"/>
  <c r="K1235" i="4"/>
  <c r="Z1234" i="4"/>
  <c r="T1234" i="4"/>
  <c r="Q1234" i="4"/>
  <c r="P1234" i="4"/>
  <c r="K1234" i="4"/>
  <c r="Z1233" i="4"/>
  <c r="T1233" i="4"/>
  <c r="Q1233" i="4"/>
  <c r="P1233" i="4"/>
  <c r="K1233" i="4"/>
  <c r="Z1232" i="4"/>
  <c r="T1232" i="4"/>
  <c r="Q1232" i="4"/>
  <c r="P1232" i="4"/>
  <c r="K1232" i="4"/>
  <c r="Z1231" i="4"/>
  <c r="T1231" i="4"/>
  <c r="Q1231" i="4"/>
  <c r="P1231" i="4"/>
  <c r="K1231" i="4"/>
  <c r="Z1230" i="4"/>
  <c r="T1230" i="4"/>
  <c r="Q1230" i="4"/>
  <c r="P1230" i="4"/>
  <c r="K1230" i="4"/>
  <c r="Z1229" i="4"/>
  <c r="T1229" i="4"/>
  <c r="Q1229" i="4"/>
  <c r="P1229" i="4"/>
  <c r="K1229" i="4"/>
  <c r="Z1228" i="4"/>
  <c r="T1228" i="4"/>
  <c r="Q1228" i="4"/>
  <c r="P1228" i="4"/>
  <c r="K1228" i="4"/>
  <c r="Z1227" i="4"/>
  <c r="T1227" i="4"/>
  <c r="Q1227" i="4"/>
  <c r="P1227" i="4"/>
  <c r="K1227" i="4"/>
  <c r="Z1226" i="4"/>
  <c r="T1226" i="4"/>
  <c r="Q1226" i="4"/>
  <c r="P1226" i="4"/>
  <c r="K1226" i="4"/>
  <c r="Z1225" i="4"/>
  <c r="T1225" i="4"/>
  <c r="Q1225" i="4"/>
  <c r="P1225" i="4"/>
  <c r="K1225" i="4"/>
  <c r="Z1224" i="4"/>
  <c r="T1224" i="4"/>
  <c r="Q1224" i="4"/>
  <c r="P1224" i="4"/>
  <c r="K1224" i="4"/>
  <c r="Z1223" i="4"/>
  <c r="T1223" i="4"/>
  <c r="Q1223" i="4"/>
  <c r="P1223" i="4"/>
  <c r="K1223" i="4"/>
  <c r="Z1222" i="4"/>
  <c r="T1222" i="4"/>
  <c r="Q1222" i="4"/>
  <c r="P1222" i="4"/>
  <c r="K1222" i="4"/>
  <c r="Z1221" i="4"/>
  <c r="T1221" i="4"/>
  <c r="Q1221" i="4"/>
  <c r="P1221" i="4"/>
  <c r="K1221" i="4"/>
  <c r="Z1220" i="4"/>
  <c r="T1220" i="4"/>
  <c r="Q1220" i="4"/>
  <c r="P1220" i="4"/>
  <c r="K1220" i="4"/>
  <c r="Z1219" i="4"/>
  <c r="T1219" i="4"/>
  <c r="Q1219" i="4"/>
  <c r="P1219" i="4"/>
  <c r="K1219" i="4"/>
  <c r="Z1218" i="4"/>
  <c r="T1218" i="4"/>
  <c r="Q1218" i="4"/>
  <c r="P1218" i="4"/>
  <c r="K1218" i="4"/>
  <c r="Z1217" i="4"/>
  <c r="T1217" i="4"/>
  <c r="Q1217" i="4"/>
  <c r="P1217" i="4"/>
  <c r="K1217" i="4"/>
  <c r="Z1216" i="4"/>
  <c r="T1216" i="4"/>
  <c r="Q1216" i="4"/>
  <c r="P1216" i="4"/>
  <c r="K1216" i="4"/>
  <c r="Z1215" i="4"/>
  <c r="T1215" i="4"/>
  <c r="Q1215" i="4"/>
  <c r="P1215" i="4"/>
  <c r="K1215" i="4"/>
  <c r="Z1214" i="4"/>
  <c r="T1214" i="4"/>
  <c r="Q1214" i="4"/>
  <c r="P1214" i="4"/>
  <c r="K1214" i="4"/>
  <c r="Z1213" i="4"/>
  <c r="T1213" i="4"/>
  <c r="Q1213" i="4"/>
  <c r="P1213" i="4"/>
  <c r="K1213" i="4"/>
  <c r="Z1212" i="4"/>
  <c r="T1212" i="4"/>
  <c r="Q1212" i="4"/>
  <c r="P1212" i="4"/>
  <c r="K1212" i="4"/>
  <c r="Z1211" i="4"/>
  <c r="T1211" i="4"/>
  <c r="Q1211" i="4"/>
  <c r="P1211" i="4"/>
  <c r="K1211" i="4"/>
  <c r="Z1210" i="4"/>
  <c r="T1210" i="4"/>
  <c r="Q1210" i="4"/>
  <c r="P1210" i="4"/>
  <c r="K1210" i="4"/>
  <c r="Z1209" i="4"/>
  <c r="T1209" i="4"/>
  <c r="Q1209" i="4"/>
  <c r="P1209" i="4"/>
  <c r="K1209" i="4"/>
  <c r="Z1208" i="4"/>
  <c r="T1208" i="4"/>
  <c r="Q1208" i="4"/>
  <c r="P1208" i="4"/>
  <c r="K1208" i="4"/>
  <c r="Z1207" i="4"/>
  <c r="T1207" i="4"/>
  <c r="Q1207" i="4"/>
  <c r="P1207" i="4"/>
  <c r="K1207" i="4"/>
  <c r="Z1206" i="4"/>
  <c r="T1206" i="4"/>
  <c r="Q1206" i="4"/>
  <c r="P1206" i="4"/>
  <c r="K1206" i="4"/>
  <c r="Z1205" i="4"/>
  <c r="T1205" i="4"/>
  <c r="Q1205" i="4"/>
  <c r="P1205" i="4"/>
  <c r="K1205" i="4"/>
  <c r="Z1204" i="4"/>
  <c r="T1204" i="4"/>
  <c r="Q1204" i="4"/>
  <c r="P1204" i="4"/>
  <c r="K1204" i="4"/>
  <c r="Z1203" i="4"/>
  <c r="T1203" i="4"/>
  <c r="Q1203" i="4"/>
  <c r="P1203" i="4"/>
  <c r="K1203" i="4"/>
  <c r="Z1202" i="4"/>
  <c r="T1202" i="4"/>
  <c r="Q1202" i="4"/>
  <c r="P1202" i="4"/>
  <c r="K1202" i="4"/>
  <c r="Z1201" i="4"/>
  <c r="T1201" i="4"/>
  <c r="Q1201" i="4"/>
  <c r="P1201" i="4"/>
  <c r="K1201" i="4"/>
  <c r="Z1200" i="4"/>
  <c r="T1200" i="4"/>
  <c r="Q1200" i="4"/>
  <c r="P1200" i="4"/>
  <c r="K1200" i="4"/>
  <c r="Z1199" i="4"/>
  <c r="T1199" i="4"/>
  <c r="Q1199" i="4"/>
  <c r="P1199" i="4"/>
  <c r="K1199" i="4"/>
  <c r="Z1198" i="4"/>
  <c r="T1198" i="4"/>
  <c r="Q1198" i="4"/>
  <c r="P1198" i="4"/>
  <c r="K1198" i="4"/>
  <c r="Z1197" i="4"/>
  <c r="T1197" i="4"/>
  <c r="Q1197" i="4"/>
  <c r="P1197" i="4"/>
  <c r="K1197" i="4"/>
  <c r="Z1196" i="4"/>
  <c r="T1196" i="4"/>
  <c r="Q1196" i="4"/>
  <c r="P1196" i="4"/>
  <c r="K1196" i="4"/>
  <c r="Z1195" i="4"/>
  <c r="T1195" i="4"/>
  <c r="Q1195" i="4"/>
  <c r="P1195" i="4"/>
  <c r="K1195" i="4"/>
  <c r="Z1194" i="4"/>
  <c r="T1194" i="4"/>
  <c r="Q1194" i="4"/>
  <c r="P1194" i="4"/>
  <c r="K1194" i="4"/>
  <c r="Z1193" i="4"/>
  <c r="T1193" i="4"/>
  <c r="Q1193" i="4"/>
  <c r="P1193" i="4"/>
  <c r="K1193" i="4"/>
  <c r="Z1192" i="4"/>
  <c r="T1192" i="4"/>
  <c r="Q1192" i="4"/>
  <c r="P1192" i="4"/>
  <c r="K1192" i="4"/>
  <c r="Z1191" i="4"/>
  <c r="T1191" i="4"/>
  <c r="Q1191" i="4"/>
  <c r="P1191" i="4"/>
  <c r="K1191" i="4"/>
  <c r="Z1190" i="4"/>
  <c r="T1190" i="4"/>
  <c r="Q1190" i="4"/>
  <c r="P1190" i="4"/>
  <c r="K1190" i="4"/>
  <c r="Z1189" i="4"/>
  <c r="T1189" i="4"/>
  <c r="Q1189" i="4"/>
  <c r="P1189" i="4"/>
  <c r="K1189" i="4"/>
  <c r="Z1188" i="4"/>
  <c r="T1188" i="4"/>
  <c r="Q1188" i="4"/>
  <c r="P1188" i="4"/>
  <c r="K1188" i="4"/>
  <c r="Z1187" i="4"/>
  <c r="T1187" i="4"/>
  <c r="Q1187" i="4"/>
  <c r="P1187" i="4"/>
  <c r="K1187" i="4"/>
  <c r="Z1186" i="4"/>
  <c r="T1186" i="4"/>
  <c r="Q1186" i="4"/>
  <c r="P1186" i="4"/>
  <c r="K1186" i="4"/>
  <c r="Z1185" i="4"/>
  <c r="T1185" i="4"/>
  <c r="Q1185" i="4"/>
  <c r="P1185" i="4"/>
  <c r="K1185" i="4"/>
  <c r="Z1184" i="4"/>
  <c r="T1184" i="4"/>
  <c r="Q1184" i="4"/>
  <c r="P1184" i="4"/>
  <c r="K1184" i="4"/>
  <c r="Z1183" i="4"/>
  <c r="T1183" i="4"/>
  <c r="Q1183" i="4"/>
  <c r="P1183" i="4"/>
  <c r="K1183" i="4"/>
  <c r="Z1182" i="4"/>
  <c r="T1182" i="4"/>
  <c r="Q1182" i="4"/>
  <c r="P1182" i="4"/>
  <c r="K1182" i="4"/>
  <c r="Z1181" i="4"/>
  <c r="T1181" i="4"/>
  <c r="Q1181" i="4"/>
  <c r="P1181" i="4"/>
  <c r="K1181" i="4"/>
  <c r="Z1180" i="4"/>
  <c r="T1180" i="4"/>
  <c r="Q1180" i="4"/>
  <c r="P1180" i="4"/>
  <c r="K1180" i="4"/>
  <c r="Z1179" i="4"/>
  <c r="T1179" i="4"/>
  <c r="Q1179" i="4"/>
  <c r="P1179" i="4"/>
  <c r="K1179" i="4"/>
  <c r="Z1178" i="4"/>
  <c r="T1178" i="4"/>
  <c r="Q1178" i="4"/>
  <c r="P1178" i="4"/>
  <c r="K1178" i="4"/>
  <c r="Z1177" i="4"/>
  <c r="T1177" i="4"/>
  <c r="Q1177" i="4"/>
  <c r="P1177" i="4"/>
  <c r="K1177" i="4"/>
  <c r="Z1176" i="4"/>
  <c r="T1176" i="4"/>
  <c r="Q1176" i="4"/>
  <c r="P1176" i="4"/>
  <c r="K1176" i="4"/>
  <c r="Z1175" i="4"/>
  <c r="T1175" i="4"/>
  <c r="Q1175" i="4"/>
  <c r="P1175" i="4"/>
  <c r="K1175" i="4"/>
  <c r="Z1174" i="4"/>
  <c r="T1174" i="4"/>
  <c r="Q1174" i="4"/>
  <c r="P1174" i="4"/>
  <c r="K1174" i="4"/>
  <c r="Z1173" i="4"/>
  <c r="T1173" i="4"/>
  <c r="Q1173" i="4"/>
  <c r="P1173" i="4"/>
  <c r="K1173" i="4"/>
  <c r="Z1172" i="4"/>
  <c r="T1172" i="4"/>
  <c r="Q1172" i="4"/>
  <c r="P1172" i="4"/>
  <c r="K1172" i="4"/>
  <c r="Z1171" i="4"/>
  <c r="T1171" i="4"/>
  <c r="Q1171" i="4"/>
  <c r="P1171" i="4"/>
  <c r="K1171" i="4"/>
  <c r="Z1170" i="4"/>
  <c r="T1170" i="4"/>
  <c r="Q1170" i="4"/>
  <c r="P1170" i="4"/>
  <c r="K1170" i="4"/>
  <c r="Z1169" i="4"/>
  <c r="T1169" i="4"/>
  <c r="Q1169" i="4"/>
  <c r="P1169" i="4"/>
  <c r="K1169" i="4"/>
  <c r="Z1168" i="4"/>
  <c r="T1168" i="4"/>
  <c r="Q1168" i="4"/>
  <c r="P1168" i="4"/>
  <c r="K1168" i="4"/>
  <c r="Z1167" i="4"/>
  <c r="T1167" i="4"/>
  <c r="Q1167" i="4"/>
  <c r="P1167" i="4"/>
  <c r="K1167" i="4"/>
  <c r="Z1166" i="4"/>
  <c r="T1166" i="4"/>
  <c r="Q1166" i="4"/>
  <c r="P1166" i="4"/>
  <c r="K1166" i="4"/>
  <c r="Z1165" i="4"/>
  <c r="T1165" i="4"/>
  <c r="Q1165" i="4"/>
  <c r="P1165" i="4"/>
  <c r="K1165" i="4"/>
  <c r="Z1164" i="4"/>
  <c r="T1164" i="4"/>
  <c r="Q1164" i="4"/>
  <c r="P1164" i="4"/>
  <c r="K1164" i="4"/>
  <c r="Z1163" i="4"/>
  <c r="T1163" i="4"/>
  <c r="Q1163" i="4"/>
  <c r="P1163" i="4"/>
  <c r="K1163" i="4"/>
  <c r="Z1162" i="4"/>
  <c r="T1162" i="4"/>
  <c r="Q1162" i="4"/>
  <c r="P1162" i="4"/>
  <c r="K1162" i="4"/>
  <c r="Z1161" i="4"/>
  <c r="T1161" i="4"/>
  <c r="Q1161" i="4"/>
  <c r="P1161" i="4"/>
  <c r="K1161" i="4"/>
  <c r="Z1160" i="4"/>
  <c r="T1160" i="4"/>
  <c r="Q1160" i="4"/>
  <c r="P1160" i="4"/>
  <c r="K1160" i="4"/>
  <c r="Z1159" i="4"/>
  <c r="T1159" i="4"/>
  <c r="Q1159" i="4"/>
  <c r="P1159" i="4"/>
  <c r="K1159" i="4"/>
  <c r="Z1158" i="4"/>
  <c r="T1158" i="4"/>
  <c r="Q1158" i="4"/>
  <c r="P1158" i="4"/>
  <c r="K1158" i="4"/>
  <c r="Z1157" i="4"/>
  <c r="T1157" i="4"/>
  <c r="Q1157" i="4"/>
  <c r="P1157" i="4"/>
  <c r="K1157" i="4"/>
  <c r="Z1156" i="4"/>
  <c r="T1156" i="4"/>
  <c r="Q1156" i="4"/>
  <c r="P1156" i="4"/>
  <c r="K1156" i="4"/>
  <c r="Z1155" i="4"/>
  <c r="T1155" i="4"/>
  <c r="Q1155" i="4"/>
  <c r="P1155" i="4"/>
  <c r="K1155" i="4"/>
  <c r="Z1154" i="4"/>
  <c r="T1154" i="4"/>
  <c r="Q1154" i="4"/>
  <c r="P1154" i="4"/>
  <c r="K1154" i="4"/>
  <c r="Z1153" i="4"/>
  <c r="T1153" i="4"/>
  <c r="Q1153" i="4"/>
  <c r="P1153" i="4"/>
  <c r="K1153" i="4"/>
  <c r="Z1152" i="4"/>
  <c r="T1152" i="4"/>
  <c r="Q1152" i="4"/>
  <c r="P1152" i="4"/>
  <c r="K1152" i="4"/>
  <c r="Z1151" i="4"/>
  <c r="T1151" i="4"/>
  <c r="Q1151" i="4"/>
  <c r="P1151" i="4"/>
  <c r="K1151" i="4"/>
  <c r="Z1150" i="4"/>
  <c r="T1150" i="4"/>
  <c r="Q1150" i="4"/>
  <c r="P1150" i="4"/>
  <c r="K1150" i="4"/>
  <c r="Z1149" i="4"/>
  <c r="T1149" i="4"/>
  <c r="Q1149" i="4"/>
  <c r="P1149" i="4"/>
  <c r="K1149" i="4"/>
  <c r="Z1148" i="4"/>
  <c r="T1148" i="4"/>
  <c r="Q1148" i="4"/>
  <c r="P1148" i="4"/>
  <c r="K1148" i="4"/>
  <c r="Z1147" i="4"/>
  <c r="T1147" i="4"/>
  <c r="Q1147" i="4"/>
  <c r="P1147" i="4"/>
  <c r="K1147" i="4"/>
  <c r="Z1146" i="4"/>
  <c r="T1146" i="4"/>
  <c r="Q1146" i="4"/>
  <c r="P1146" i="4"/>
  <c r="K1146" i="4"/>
  <c r="Z1145" i="4"/>
  <c r="T1145" i="4"/>
  <c r="Q1145" i="4"/>
  <c r="P1145" i="4"/>
  <c r="K1145" i="4"/>
  <c r="Z1144" i="4"/>
  <c r="T1144" i="4"/>
  <c r="Q1144" i="4"/>
  <c r="P1144" i="4"/>
  <c r="K1144" i="4"/>
  <c r="Z1143" i="4"/>
  <c r="T1143" i="4"/>
  <c r="Q1143" i="4"/>
  <c r="P1143" i="4"/>
  <c r="K1143" i="4"/>
  <c r="Z1142" i="4"/>
  <c r="T1142" i="4"/>
  <c r="Q1142" i="4"/>
  <c r="P1142" i="4"/>
  <c r="K1142" i="4"/>
  <c r="Z1141" i="4"/>
  <c r="T1141" i="4"/>
  <c r="Q1141" i="4"/>
  <c r="P1141" i="4"/>
  <c r="K1141" i="4"/>
  <c r="Z1140" i="4"/>
  <c r="T1140" i="4"/>
  <c r="Q1140" i="4"/>
  <c r="P1140" i="4"/>
  <c r="K1140" i="4"/>
  <c r="Z1139" i="4"/>
  <c r="T1139" i="4"/>
  <c r="Q1139" i="4"/>
  <c r="P1139" i="4"/>
  <c r="K1139" i="4"/>
  <c r="Z1138" i="4"/>
  <c r="T1138" i="4"/>
  <c r="Q1138" i="4"/>
  <c r="P1138" i="4"/>
  <c r="K1138" i="4"/>
  <c r="Z1137" i="4"/>
  <c r="T1137" i="4"/>
  <c r="Q1137" i="4"/>
  <c r="P1137" i="4"/>
  <c r="K1137" i="4"/>
  <c r="Z1136" i="4"/>
  <c r="T1136" i="4"/>
  <c r="Q1136" i="4"/>
  <c r="P1136" i="4"/>
  <c r="K1136" i="4"/>
  <c r="Z1135" i="4"/>
  <c r="T1135" i="4"/>
  <c r="Q1135" i="4"/>
  <c r="P1135" i="4"/>
  <c r="K1135" i="4"/>
  <c r="Z1134" i="4"/>
  <c r="T1134" i="4"/>
  <c r="Q1134" i="4"/>
  <c r="P1134" i="4"/>
  <c r="K1134" i="4"/>
  <c r="Z1133" i="4"/>
  <c r="T1133" i="4"/>
  <c r="Q1133" i="4"/>
  <c r="P1133" i="4"/>
  <c r="K1133" i="4"/>
  <c r="Z1132" i="4"/>
  <c r="T1132" i="4"/>
  <c r="Q1132" i="4"/>
  <c r="P1132" i="4"/>
  <c r="K1132" i="4"/>
  <c r="Z1131" i="4"/>
  <c r="T1131" i="4"/>
  <c r="Q1131" i="4"/>
  <c r="P1131" i="4"/>
  <c r="K1131" i="4"/>
  <c r="Z1130" i="4"/>
  <c r="T1130" i="4"/>
  <c r="Q1130" i="4"/>
  <c r="P1130" i="4"/>
  <c r="K1130" i="4"/>
  <c r="Z1129" i="4"/>
  <c r="T1129" i="4"/>
  <c r="Q1129" i="4"/>
  <c r="P1129" i="4"/>
  <c r="K1129" i="4"/>
  <c r="Z1128" i="4"/>
  <c r="T1128" i="4"/>
  <c r="Q1128" i="4"/>
  <c r="P1128" i="4"/>
  <c r="K1128" i="4"/>
  <c r="Z1127" i="4"/>
  <c r="T1127" i="4"/>
  <c r="Q1127" i="4"/>
  <c r="P1127" i="4"/>
  <c r="K1127" i="4"/>
  <c r="Z1126" i="4"/>
  <c r="T1126" i="4"/>
  <c r="Q1126" i="4"/>
  <c r="P1126" i="4"/>
  <c r="K1126" i="4"/>
  <c r="Z1125" i="4"/>
  <c r="T1125" i="4"/>
  <c r="Q1125" i="4"/>
  <c r="P1125" i="4"/>
  <c r="K1125" i="4"/>
  <c r="Z1124" i="4"/>
  <c r="T1124" i="4"/>
  <c r="Q1124" i="4"/>
  <c r="P1124" i="4"/>
  <c r="K1124" i="4"/>
  <c r="Z1123" i="4"/>
  <c r="T1123" i="4"/>
  <c r="Q1123" i="4"/>
  <c r="P1123" i="4"/>
  <c r="K1123" i="4"/>
  <c r="Z1122" i="4"/>
  <c r="T1122" i="4"/>
  <c r="Q1122" i="4"/>
  <c r="P1122" i="4"/>
  <c r="K1122" i="4"/>
  <c r="Z1121" i="4"/>
  <c r="T1121" i="4"/>
  <c r="Q1121" i="4"/>
  <c r="P1121" i="4"/>
  <c r="K1121" i="4"/>
  <c r="Z1120" i="4"/>
  <c r="T1120" i="4"/>
  <c r="Q1120" i="4"/>
  <c r="P1120" i="4"/>
  <c r="K1120" i="4"/>
  <c r="Z1119" i="4"/>
  <c r="T1119" i="4"/>
  <c r="Q1119" i="4"/>
  <c r="P1119" i="4"/>
  <c r="K1119" i="4"/>
  <c r="Z1118" i="4"/>
  <c r="T1118" i="4"/>
  <c r="Q1118" i="4"/>
  <c r="P1118" i="4"/>
  <c r="K1118" i="4"/>
  <c r="Z1117" i="4"/>
  <c r="T1117" i="4"/>
  <c r="Q1117" i="4"/>
  <c r="P1117" i="4"/>
  <c r="K1117" i="4"/>
  <c r="Z1116" i="4"/>
  <c r="T1116" i="4"/>
  <c r="Q1116" i="4"/>
  <c r="P1116" i="4"/>
  <c r="K1116" i="4"/>
  <c r="Z1115" i="4"/>
  <c r="T1115" i="4"/>
  <c r="Q1115" i="4"/>
  <c r="P1115" i="4"/>
  <c r="K1115" i="4"/>
  <c r="Z1114" i="4"/>
  <c r="T1114" i="4"/>
  <c r="Q1114" i="4"/>
  <c r="P1114" i="4"/>
  <c r="K1114" i="4"/>
  <c r="Z1113" i="4"/>
  <c r="T1113" i="4"/>
  <c r="Q1113" i="4"/>
  <c r="P1113" i="4"/>
  <c r="K1113" i="4"/>
  <c r="Z1112" i="4"/>
  <c r="T1112" i="4"/>
  <c r="Q1112" i="4"/>
  <c r="P1112" i="4"/>
  <c r="K1112" i="4"/>
  <c r="Z1111" i="4"/>
  <c r="T1111" i="4"/>
  <c r="Q1111" i="4"/>
  <c r="P1111" i="4"/>
  <c r="K1111" i="4"/>
  <c r="Z1110" i="4"/>
  <c r="T1110" i="4"/>
  <c r="Q1110" i="4"/>
  <c r="P1110" i="4"/>
  <c r="K1110" i="4"/>
  <c r="Z1109" i="4"/>
  <c r="T1109" i="4"/>
  <c r="Q1109" i="4"/>
  <c r="P1109" i="4"/>
  <c r="K1109" i="4"/>
  <c r="Z1108" i="4"/>
  <c r="T1108" i="4"/>
  <c r="Q1108" i="4"/>
  <c r="P1108" i="4"/>
  <c r="K1108" i="4"/>
  <c r="Z1107" i="4"/>
  <c r="T1107" i="4"/>
  <c r="Q1107" i="4"/>
  <c r="P1107" i="4"/>
  <c r="K1107" i="4"/>
  <c r="Z1106" i="4"/>
  <c r="T1106" i="4"/>
  <c r="Q1106" i="4"/>
  <c r="P1106" i="4"/>
  <c r="K1106" i="4"/>
  <c r="Z1105" i="4"/>
  <c r="T1105" i="4"/>
  <c r="Q1105" i="4"/>
  <c r="P1105" i="4"/>
  <c r="K1105" i="4"/>
  <c r="Z1104" i="4"/>
  <c r="T1104" i="4"/>
  <c r="Q1104" i="4"/>
  <c r="P1104" i="4"/>
  <c r="K1104" i="4"/>
  <c r="Z1103" i="4"/>
  <c r="T1103" i="4"/>
  <c r="Q1103" i="4"/>
  <c r="P1103" i="4"/>
  <c r="K1103" i="4"/>
  <c r="Z1102" i="4"/>
  <c r="T1102" i="4"/>
  <c r="Q1102" i="4"/>
  <c r="P1102" i="4"/>
  <c r="K1102" i="4"/>
  <c r="Z1101" i="4"/>
  <c r="T1101" i="4"/>
  <c r="Q1101" i="4"/>
  <c r="P1101" i="4"/>
  <c r="K1101" i="4"/>
  <c r="Z1100" i="4"/>
  <c r="T1100" i="4"/>
  <c r="Q1100" i="4"/>
  <c r="P1100" i="4"/>
  <c r="K1100" i="4"/>
  <c r="Z1099" i="4"/>
  <c r="T1099" i="4"/>
  <c r="Q1099" i="4"/>
  <c r="P1099" i="4"/>
  <c r="K1099" i="4"/>
  <c r="Z1098" i="4"/>
  <c r="T1098" i="4"/>
  <c r="Q1098" i="4"/>
  <c r="P1098" i="4"/>
  <c r="K1098" i="4"/>
  <c r="Z1097" i="4"/>
  <c r="T1097" i="4"/>
  <c r="Q1097" i="4"/>
  <c r="P1097" i="4"/>
  <c r="K1097" i="4"/>
  <c r="Z1096" i="4"/>
  <c r="T1096" i="4"/>
  <c r="Q1096" i="4"/>
  <c r="P1096" i="4"/>
  <c r="K1096" i="4"/>
  <c r="Z1095" i="4"/>
  <c r="T1095" i="4"/>
  <c r="Q1095" i="4"/>
  <c r="P1095" i="4"/>
  <c r="K1095" i="4"/>
  <c r="Z1094" i="4"/>
  <c r="T1094" i="4"/>
  <c r="Q1094" i="4"/>
  <c r="P1094" i="4"/>
  <c r="K1094" i="4"/>
  <c r="Z1093" i="4"/>
  <c r="T1093" i="4"/>
  <c r="Q1093" i="4"/>
  <c r="P1093" i="4"/>
  <c r="K1093" i="4"/>
  <c r="Z1092" i="4"/>
  <c r="T1092" i="4"/>
  <c r="Q1092" i="4"/>
  <c r="P1092" i="4"/>
  <c r="K1092" i="4"/>
  <c r="Z1091" i="4"/>
  <c r="T1091" i="4"/>
  <c r="Q1091" i="4"/>
  <c r="P1091" i="4"/>
  <c r="K1091" i="4"/>
  <c r="Z1090" i="4"/>
  <c r="T1090" i="4"/>
  <c r="Q1090" i="4"/>
  <c r="P1090" i="4"/>
  <c r="K1090" i="4"/>
  <c r="Z1089" i="4"/>
  <c r="T1089" i="4"/>
  <c r="Q1089" i="4"/>
  <c r="P1089" i="4"/>
  <c r="K1089" i="4"/>
  <c r="Z1088" i="4"/>
  <c r="T1088" i="4"/>
  <c r="Q1088" i="4"/>
  <c r="P1088" i="4"/>
  <c r="K1088" i="4"/>
  <c r="Z1087" i="4"/>
  <c r="T1087" i="4"/>
  <c r="Q1087" i="4"/>
  <c r="P1087" i="4"/>
  <c r="K1087" i="4"/>
  <c r="Z1086" i="4"/>
  <c r="T1086" i="4"/>
  <c r="Q1086" i="4"/>
  <c r="P1086" i="4"/>
  <c r="K1086" i="4"/>
  <c r="Z1085" i="4"/>
  <c r="T1085" i="4"/>
  <c r="Q1085" i="4"/>
  <c r="P1085" i="4"/>
  <c r="K1085" i="4"/>
  <c r="Z1084" i="4"/>
  <c r="T1084" i="4"/>
  <c r="Q1084" i="4"/>
  <c r="P1084" i="4"/>
  <c r="K1084" i="4"/>
  <c r="Z1083" i="4"/>
  <c r="T1083" i="4"/>
  <c r="Q1083" i="4"/>
  <c r="P1083" i="4"/>
  <c r="K1083" i="4"/>
  <c r="Z1082" i="4"/>
  <c r="T1082" i="4"/>
  <c r="Q1082" i="4"/>
  <c r="P1082" i="4"/>
  <c r="K1082" i="4"/>
  <c r="Z1081" i="4"/>
  <c r="T1081" i="4"/>
  <c r="Q1081" i="4"/>
  <c r="P1081" i="4"/>
  <c r="K1081" i="4"/>
  <c r="Z1080" i="4"/>
  <c r="T1080" i="4"/>
  <c r="Q1080" i="4"/>
  <c r="P1080" i="4"/>
  <c r="K1080" i="4"/>
  <c r="Z1079" i="4"/>
  <c r="T1079" i="4"/>
  <c r="Q1079" i="4"/>
  <c r="P1079" i="4"/>
  <c r="K1079" i="4"/>
  <c r="Z1078" i="4"/>
  <c r="T1078" i="4"/>
  <c r="Q1078" i="4"/>
  <c r="P1078" i="4"/>
  <c r="K1078" i="4"/>
  <c r="Z1077" i="4"/>
  <c r="T1077" i="4"/>
  <c r="Q1077" i="4"/>
  <c r="P1077" i="4"/>
  <c r="K1077" i="4"/>
  <c r="Z1076" i="4"/>
  <c r="T1076" i="4"/>
  <c r="Q1076" i="4"/>
  <c r="P1076" i="4"/>
  <c r="K1076" i="4"/>
  <c r="Z1075" i="4"/>
  <c r="T1075" i="4"/>
  <c r="Q1075" i="4"/>
  <c r="P1075" i="4"/>
  <c r="K1075" i="4"/>
  <c r="Z1074" i="4"/>
  <c r="T1074" i="4"/>
  <c r="Q1074" i="4"/>
  <c r="P1074" i="4"/>
  <c r="K1074" i="4"/>
  <c r="Z1073" i="4"/>
  <c r="T1073" i="4"/>
  <c r="Q1073" i="4"/>
  <c r="P1073" i="4"/>
  <c r="K1073" i="4"/>
  <c r="Z1072" i="4"/>
  <c r="T1072" i="4"/>
  <c r="Q1072" i="4"/>
  <c r="P1072" i="4"/>
  <c r="K1072" i="4"/>
  <c r="Z1071" i="4"/>
  <c r="T1071" i="4"/>
  <c r="Q1071" i="4"/>
  <c r="P1071" i="4"/>
  <c r="K1071" i="4"/>
  <c r="Z1070" i="4"/>
  <c r="T1070" i="4"/>
  <c r="Q1070" i="4"/>
  <c r="P1070" i="4"/>
  <c r="K1070" i="4"/>
  <c r="Z1069" i="4"/>
  <c r="T1069" i="4"/>
  <c r="Q1069" i="4"/>
  <c r="P1069" i="4"/>
  <c r="K1069" i="4"/>
  <c r="Z1068" i="4"/>
  <c r="T1068" i="4"/>
  <c r="Q1068" i="4"/>
  <c r="P1068" i="4"/>
  <c r="K1068" i="4"/>
  <c r="Z1067" i="4"/>
  <c r="T1067" i="4"/>
  <c r="Q1067" i="4"/>
  <c r="P1067" i="4"/>
  <c r="K1067" i="4"/>
  <c r="Z1066" i="4"/>
  <c r="T1066" i="4"/>
  <c r="Q1066" i="4"/>
  <c r="P1066" i="4"/>
  <c r="K1066" i="4"/>
  <c r="Z1065" i="4"/>
  <c r="T1065" i="4"/>
  <c r="Q1065" i="4"/>
  <c r="P1065" i="4"/>
  <c r="K1065" i="4"/>
  <c r="Z1064" i="4"/>
  <c r="T1064" i="4"/>
  <c r="Q1064" i="4"/>
  <c r="P1064" i="4"/>
  <c r="K1064" i="4"/>
  <c r="Z1063" i="4"/>
  <c r="T1063" i="4"/>
  <c r="Q1063" i="4"/>
  <c r="P1063" i="4"/>
  <c r="K1063" i="4"/>
  <c r="Z1062" i="4"/>
  <c r="T1062" i="4"/>
  <c r="Q1062" i="4"/>
  <c r="P1062" i="4"/>
  <c r="K1062" i="4"/>
  <c r="Z1061" i="4"/>
  <c r="T1061" i="4"/>
  <c r="Q1061" i="4"/>
  <c r="P1061" i="4"/>
  <c r="K1061" i="4"/>
  <c r="Z1060" i="4"/>
  <c r="T1060" i="4"/>
  <c r="Q1060" i="4"/>
  <c r="P1060" i="4"/>
  <c r="K1060" i="4"/>
  <c r="Z1059" i="4"/>
  <c r="T1059" i="4"/>
  <c r="Q1059" i="4"/>
  <c r="P1059" i="4"/>
  <c r="K1059" i="4"/>
  <c r="Z1058" i="4"/>
  <c r="T1058" i="4"/>
  <c r="Q1058" i="4"/>
  <c r="P1058" i="4"/>
  <c r="K1058" i="4"/>
  <c r="Z1057" i="4"/>
  <c r="T1057" i="4"/>
  <c r="Q1057" i="4"/>
  <c r="P1057" i="4"/>
  <c r="K1057" i="4"/>
  <c r="Z1056" i="4"/>
  <c r="T1056" i="4"/>
  <c r="Q1056" i="4"/>
  <c r="P1056" i="4"/>
  <c r="K1056" i="4"/>
  <c r="Z1055" i="4"/>
  <c r="T1055" i="4"/>
  <c r="Q1055" i="4"/>
  <c r="P1055" i="4"/>
  <c r="K1055" i="4"/>
  <c r="Z1054" i="4"/>
  <c r="T1054" i="4"/>
  <c r="Q1054" i="4"/>
  <c r="P1054" i="4"/>
  <c r="K1054" i="4"/>
  <c r="Z1053" i="4"/>
  <c r="T1053" i="4"/>
  <c r="Q1053" i="4"/>
  <c r="P1053" i="4"/>
  <c r="K1053" i="4"/>
  <c r="Z1052" i="4"/>
  <c r="T1052" i="4"/>
  <c r="Q1052" i="4"/>
  <c r="P1052" i="4"/>
  <c r="K1052" i="4"/>
  <c r="Z1051" i="4"/>
  <c r="T1051" i="4"/>
  <c r="Q1051" i="4"/>
  <c r="P1051" i="4"/>
  <c r="K1051" i="4"/>
  <c r="Z1050" i="4"/>
  <c r="T1050" i="4"/>
  <c r="Q1050" i="4"/>
  <c r="P1050" i="4"/>
  <c r="K1050" i="4"/>
  <c r="Z1049" i="4"/>
  <c r="T1049" i="4"/>
  <c r="Q1049" i="4"/>
  <c r="P1049" i="4"/>
  <c r="K1049" i="4"/>
  <c r="Z1048" i="4"/>
  <c r="T1048" i="4"/>
  <c r="Q1048" i="4"/>
  <c r="P1048" i="4"/>
  <c r="K1048" i="4"/>
  <c r="Z1047" i="4"/>
  <c r="T1047" i="4"/>
  <c r="Q1047" i="4"/>
  <c r="P1047" i="4"/>
  <c r="K1047" i="4"/>
  <c r="Z1046" i="4"/>
  <c r="T1046" i="4"/>
  <c r="Q1046" i="4"/>
  <c r="P1046" i="4"/>
  <c r="K1046" i="4"/>
  <c r="Z1045" i="4"/>
  <c r="T1045" i="4"/>
  <c r="Q1045" i="4"/>
  <c r="P1045" i="4"/>
  <c r="K1045" i="4"/>
  <c r="Z1044" i="4"/>
  <c r="T1044" i="4"/>
  <c r="Q1044" i="4"/>
  <c r="P1044" i="4"/>
  <c r="K1044" i="4"/>
  <c r="Z1043" i="4"/>
  <c r="T1043" i="4"/>
  <c r="Q1043" i="4"/>
  <c r="P1043" i="4"/>
  <c r="K1043" i="4"/>
  <c r="Z1042" i="4"/>
  <c r="T1042" i="4"/>
  <c r="Q1042" i="4"/>
  <c r="P1042" i="4"/>
  <c r="K1042" i="4"/>
  <c r="Z1041" i="4"/>
  <c r="T1041" i="4"/>
  <c r="Q1041" i="4"/>
  <c r="P1041" i="4"/>
  <c r="K1041" i="4"/>
  <c r="Z1040" i="4"/>
  <c r="T1040" i="4"/>
  <c r="Q1040" i="4"/>
  <c r="P1040" i="4"/>
  <c r="K1040" i="4"/>
  <c r="Z1039" i="4"/>
  <c r="T1039" i="4"/>
  <c r="Q1039" i="4"/>
  <c r="P1039" i="4"/>
  <c r="K1039" i="4"/>
  <c r="Z1038" i="4"/>
  <c r="T1038" i="4"/>
  <c r="Q1038" i="4"/>
  <c r="P1038" i="4"/>
  <c r="K1038" i="4"/>
  <c r="Z1037" i="4"/>
  <c r="T1037" i="4"/>
  <c r="Q1037" i="4"/>
  <c r="P1037" i="4"/>
  <c r="K1037" i="4"/>
  <c r="Z1036" i="4"/>
  <c r="T1036" i="4"/>
  <c r="Q1036" i="4"/>
  <c r="P1036" i="4"/>
  <c r="K1036" i="4"/>
  <c r="Z1035" i="4"/>
  <c r="T1035" i="4"/>
  <c r="Q1035" i="4"/>
  <c r="P1035" i="4"/>
  <c r="K1035" i="4"/>
  <c r="Z1034" i="4"/>
  <c r="T1034" i="4"/>
  <c r="Q1034" i="4"/>
  <c r="P1034" i="4"/>
  <c r="K1034" i="4"/>
  <c r="Z1033" i="4"/>
  <c r="T1033" i="4"/>
  <c r="Q1033" i="4"/>
  <c r="P1033" i="4"/>
  <c r="K1033" i="4"/>
  <c r="Z1032" i="4"/>
  <c r="T1032" i="4"/>
  <c r="Q1032" i="4"/>
  <c r="P1032" i="4"/>
  <c r="K1032" i="4"/>
  <c r="Z1031" i="4"/>
  <c r="T1031" i="4"/>
  <c r="Q1031" i="4"/>
  <c r="P1031" i="4"/>
  <c r="K1031" i="4"/>
  <c r="Z1030" i="4"/>
  <c r="T1030" i="4"/>
  <c r="Q1030" i="4"/>
  <c r="P1030" i="4"/>
  <c r="K1030" i="4"/>
  <c r="Z1029" i="4"/>
  <c r="T1029" i="4"/>
  <c r="Q1029" i="4"/>
  <c r="P1029" i="4"/>
  <c r="K1029" i="4"/>
  <c r="Z1028" i="4"/>
  <c r="T1028" i="4"/>
  <c r="Q1028" i="4"/>
  <c r="P1028" i="4"/>
  <c r="K1028" i="4"/>
  <c r="Z1027" i="4"/>
  <c r="T1027" i="4"/>
  <c r="Q1027" i="4"/>
  <c r="P1027" i="4"/>
  <c r="K1027" i="4"/>
  <c r="Z1026" i="4"/>
  <c r="T1026" i="4"/>
  <c r="Q1026" i="4"/>
  <c r="P1026" i="4"/>
  <c r="K1026" i="4"/>
  <c r="Z1025" i="4"/>
  <c r="T1025" i="4"/>
  <c r="Q1025" i="4"/>
  <c r="P1025" i="4"/>
  <c r="K1025" i="4"/>
  <c r="Z1024" i="4"/>
  <c r="T1024" i="4"/>
  <c r="Q1024" i="4"/>
  <c r="P1024" i="4"/>
  <c r="K1024" i="4"/>
  <c r="Z1023" i="4"/>
  <c r="T1023" i="4"/>
  <c r="Q1023" i="4"/>
  <c r="P1023" i="4"/>
  <c r="K1023" i="4"/>
  <c r="Z1022" i="4"/>
  <c r="T1022" i="4"/>
  <c r="Q1022" i="4"/>
  <c r="P1022" i="4"/>
  <c r="K1022" i="4"/>
  <c r="Z1021" i="4"/>
  <c r="T1021" i="4"/>
  <c r="Q1021" i="4"/>
  <c r="P1021" i="4"/>
  <c r="K1021" i="4"/>
  <c r="Z1020" i="4"/>
  <c r="T1020" i="4"/>
  <c r="Q1020" i="4"/>
  <c r="P1020" i="4"/>
  <c r="K1020" i="4"/>
  <c r="Z1019" i="4"/>
  <c r="T1019" i="4"/>
  <c r="Q1019" i="4"/>
  <c r="P1019" i="4"/>
  <c r="K1019" i="4"/>
  <c r="Z1018" i="4"/>
  <c r="T1018" i="4"/>
  <c r="Q1018" i="4"/>
  <c r="P1018" i="4"/>
  <c r="K1018" i="4"/>
  <c r="Z1017" i="4"/>
  <c r="T1017" i="4"/>
  <c r="Q1017" i="4"/>
  <c r="P1017" i="4"/>
  <c r="K1017" i="4"/>
  <c r="Z1016" i="4"/>
  <c r="T1016" i="4"/>
  <c r="Q1016" i="4"/>
  <c r="P1016" i="4"/>
  <c r="K1016" i="4"/>
  <c r="Z1015" i="4"/>
  <c r="T1015" i="4"/>
  <c r="Q1015" i="4"/>
  <c r="P1015" i="4"/>
  <c r="K1015" i="4"/>
  <c r="Z1014" i="4"/>
  <c r="T1014" i="4"/>
  <c r="Q1014" i="4"/>
  <c r="P1014" i="4"/>
  <c r="K1014" i="4"/>
  <c r="Z1013" i="4"/>
  <c r="T1013" i="4"/>
  <c r="Q1013" i="4"/>
  <c r="P1013" i="4"/>
  <c r="K1013" i="4"/>
  <c r="Z1012" i="4"/>
  <c r="T1012" i="4"/>
  <c r="Q1012" i="4"/>
  <c r="P1012" i="4"/>
  <c r="K1012" i="4"/>
  <c r="Z1011" i="4"/>
  <c r="T1011" i="4"/>
  <c r="Q1011" i="4"/>
  <c r="P1011" i="4"/>
  <c r="K1011" i="4"/>
  <c r="Z1010" i="4"/>
  <c r="T1010" i="4"/>
  <c r="Q1010" i="4"/>
  <c r="P1010" i="4"/>
  <c r="K1010" i="4"/>
  <c r="Z1009" i="4"/>
  <c r="T1009" i="4"/>
  <c r="Q1009" i="4"/>
  <c r="P1009" i="4"/>
  <c r="K1009" i="4"/>
  <c r="Z1008" i="4"/>
  <c r="T1008" i="4"/>
  <c r="Q1008" i="4"/>
  <c r="P1008" i="4"/>
  <c r="K1008" i="4"/>
  <c r="Z1007" i="4"/>
  <c r="T1007" i="4"/>
  <c r="Q1007" i="4"/>
  <c r="P1007" i="4"/>
  <c r="K1007" i="4"/>
  <c r="Z1006" i="4"/>
  <c r="T1006" i="4"/>
  <c r="Q1006" i="4"/>
  <c r="P1006" i="4"/>
  <c r="K1006" i="4"/>
  <c r="Z1005" i="4"/>
  <c r="T1005" i="4"/>
  <c r="Q1005" i="4"/>
  <c r="P1005" i="4"/>
  <c r="K1005" i="4"/>
  <c r="Z1004" i="4"/>
  <c r="T1004" i="4"/>
  <c r="Q1004" i="4"/>
  <c r="P1004" i="4"/>
  <c r="K1004" i="4"/>
  <c r="Z1003" i="4"/>
  <c r="T1003" i="4"/>
  <c r="Q1003" i="4"/>
  <c r="P1003" i="4"/>
  <c r="K1003" i="4"/>
  <c r="Z1002" i="4"/>
  <c r="T1002" i="4"/>
  <c r="Q1002" i="4"/>
  <c r="P1002" i="4"/>
  <c r="K1002" i="4"/>
  <c r="Z1001" i="4"/>
  <c r="T1001" i="4"/>
  <c r="Q1001" i="4"/>
  <c r="P1001" i="4"/>
  <c r="K1001" i="4"/>
  <c r="Z1000" i="4"/>
  <c r="T1000" i="4"/>
  <c r="Q1000" i="4"/>
  <c r="P1000" i="4"/>
  <c r="K1000" i="4"/>
  <c r="Z999" i="4"/>
  <c r="T999" i="4"/>
  <c r="Q999" i="4"/>
  <c r="P999" i="4"/>
  <c r="K999" i="4"/>
  <c r="Z998" i="4"/>
  <c r="T998" i="4"/>
  <c r="Q998" i="4"/>
  <c r="P998" i="4"/>
  <c r="K998" i="4"/>
  <c r="Z997" i="4"/>
  <c r="T997" i="4"/>
  <c r="Q997" i="4"/>
  <c r="P997" i="4"/>
  <c r="K997" i="4"/>
  <c r="Z996" i="4"/>
  <c r="T996" i="4"/>
  <c r="Q996" i="4"/>
  <c r="P996" i="4"/>
  <c r="K996" i="4"/>
  <c r="Z995" i="4"/>
  <c r="T995" i="4"/>
  <c r="Q995" i="4"/>
  <c r="P995" i="4"/>
  <c r="K995" i="4"/>
  <c r="Z994" i="4"/>
  <c r="T994" i="4"/>
  <c r="Q994" i="4"/>
  <c r="P994" i="4"/>
  <c r="K994" i="4"/>
  <c r="Z993" i="4"/>
  <c r="T993" i="4"/>
  <c r="Q993" i="4"/>
  <c r="P993" i="4"/>
  <c r="K993" i="4"/>
  <c r="Z992" i="4"/>
  <c r="T992" i="4"/>
  <c r="Q992" i="4"/>
  <c r="P992" i="4"/>
  <c r="K992" i="4"/>
  <c r="Z991" i="4"/>
  <c r="T991" i="4"/>
  <c r="Q991" i="4"/>
  <c r="P991" i="4"/>
  <c r="K991" i="4"/>
  <c r="Z990" i="4"/>
  <c r="T990" i="4"/>
  <c r="Q990" i="4"/>
  <c r="P990" i="4"/>
  <c r="K990" i="4"/>
  <c r="Z989" i="4"/>
  <c r="T989" i="4"/>
  <c r="Q989" i="4"/>
  <c r="P989" i="4"/>
  <c r="K989" i="4"/>
  <c r="Z988" i="4"/>
  <c r="T988" i="4"/>
  <c r="Q988" i="4"/>
  <c r="P988" i="4"/>
  <c r="K988" i="4"/>
  <c r="Z987" i="4"/>
  <c r="T987" i="4"/>
  <c r="Q987" i="4"/>
  <c r="P987" i="4"/>
  <c r="K987" i="4"/>
  <c r="Z986" i="4"/>
  <c r="T986" i="4"/>
  <c r="Q986" i="4"/>
  <c r="P986" i="4"/>
  <c r="K986" i="4"/>
  <c r="Z985" i="4"/>
  <c r="T985" i="4"/>
  <c r="Q985" i="4"/>
  <c r="P985" i="4"/>
  <c r="K985" i="4"/>
  <c r="Z984" i="4"/>
  <c r="T984" i="4"/>
  <c r="Q984" i="4"/>
  <c r="P984" i="4"/>
  <c r="K984" i="4"/>
  <c r="Z983" i="4"/>
  <c r="T983" i="4"/>
  <c r="Q983" i="4"/>
  <c r="P983" i="4"/>
  <c r="K983" i="4"/>
  <c r="Z982" i="4"/>
  <c r="T982" i="4"/>
  <c r="Q982" i="4"/>
  <c r="P982" i="4"/>
  <c r="K982" i="4"/>
  <c r="Z981" i="4"/>
  <c r="T981" i="4"/>
  <c r="Q981" i="4"/>
  <c r="P981" i="4"/>
  <c r="K981" i="4"/>
  <c r="Z980" i="4"/>
  <c r="T980" i="4"/>
  <c r="Q980" i="4"/>
  <c r="P980" i="4"/>
  <c r="K980" i="4"/>
  <c r="Z979" i="4"/>
  <c r="T979" i="4"/>
  <c r="Q979" i="4"/>
  <c r="P979" i="4"/>
  <c r="K979" i="4"/>
  <c r="Z978" i="4"/>
  <c r="T978" i="4"/>
  <c r="Q978" i="4"/>
  <c r="P978" i="4"/>
  <c r="K978" i="4"/>
  <c r="Z977" i="4"/>
  <c r="T977" i="4"/>
  <c r="Q977" i="4"/>
  <c r="P977" i="4"/>
  <c r="K977" i="4"/>
  <c r="Z976" i="4"/>
  <c r="T976" i="4"/>
  <c r="Q976" i="4"/>
  <c r="P976" i="4"/>
  <c r="K976" i="4"/>
  <c r="Z975" i="4"/>
  <c r="T975" i="4"/>
  <c r="Q975" i="4"/>
  <c r="P975" i="4"/>
  <c r="K975" i="4"/>
  <c r="Z974" i="4"/>
  <c r="T974" i="4"/>
  <c r="Q974" i="4"/>
  <c r="P974" i="4"/>
  <c r="K974" i="4"/>
  <c r="Z973" i="4"/>
  <c r="T973" i="4"/>
  <c r="Q973" i="4"/>
  <c r="P973" i="4"/>
  <c r="K973" i="4"/>
  <c r="Z972" i="4"/>
  <c r="T972" i="4"/>
  <c r="Q972" i="4"/>
  <c r="P972" i="4"/>
  <c r="K972" i="4"/>
  <c r="Z971" i="4"/>
  <c r="T971" i="4"/>
  <c r="Q971" i="4"/>
  <c r="P971" i="4"/>
  <c r="K971" i="4"/>
  <c r="Z970" i="4"/>
  <c r="T970" i="4"/>
  <c r="Q970" i="4"/>
  <c r="P970" i="4"/>
  <c r="K970" i="4"/>
  <c r="Z969" i="4"/>
  <c r="T969" i="4"/>
  <c r="Q969" i="4"/>
  <c r="P969" i="4"/>
  <c r="K969" i="4"/>
  <c r="Z968" i="4"/>
  <c r="T968" i="4"/>
  <c r="Q968" i="4"/>
  <c r="P968" i="4"/>
  <c r="K968" i="4"/>
  <c r="Z967" i="4"/>
  <c r="T967" i="4"/>
  <c r="Q967" i="4"/>
  <c r="P967" i="4"/>
  <c r="K967" i="4"/>
  <c r="Z966" i="4"/>
  <c r="T966" i="4"/>
  <c r="Q966" i="4"/>
  <c r="P966" i="4"/>
  <c r="K966" i="4"/>
  <c r="Z965" i="4"/>
  <c r="T965" i="4"/>
  <c r="Q965" i="4"/>
  <c r="P965" i="4"/>
  <c r="K965" i="4"/>
  <c r="Z964" i="4"/>
  <c r="T964" i="4"/>
  <c r="Q964" i="4"/>
  <c r="P964" i="4"/>
  <c r="K964" i="4"/>
  <c r="Z963" i="4"/>
  <c r="T963" i="4"/>
  <c r="Q963" i="4"/>
  <c r="P963" i="4"/>
  <c r="K963" i="4"/>
  <c r="Z962" i="4"/>
  <c r="T962" i="4"/>
  <c r="Q962" i="4"/>
  <c r="P962" i="4"/>
  <c r="K962" i="4"/>
  <c r="Z961" i="4"/>
  <c r="T961" i="4"/>
  <c r="Q961" i="4"/>
  <c r="P961" i="4"/>
  <c r="K961" i="4"/>
  <c r="Z960" i="4"/>
  <c r="T960" i="4"/>
  <c r="Q960" i="4"/>
  <c r="P960" i="4"/>
  <c r="K960" i="4"/>
  <c r="Z959" i="4"/>
  <c r="T959" i="4"/>
  <c r="Q959" i="4"/>
  <c r="P959" i="4"/>
  <c r="K959" i="4"/>
  <c r="Z958" i="4"/>
  <c r="T958" i="4"/>
  <c r="Q958" i="4"/>
  <c r="P958" i="4"/>
  <c r="K958" i="4"/>
  <c r="Z957" i="4"/>
  <c r="T957" i="4"/>
  <c r="Q957" i="4"/>
  <c r="P957" i="4"/>
  <c r="K957" i="4"/>
  <c r="Z956" i="4"/>
  <c r="T956" i="4"/>
  <c r="Q956" i="4"/>
  <c r="P956" i="4"/>
  <c r="K956" i="4"/>
  <c r="Z955" i="4"/>
  <c r="T955" i="4"/>
  <c r="Q955" i="4"/>
  <c r="P955" i="4"/>
  <c r="K955" i="4"/>
  <c r="Z954" i="4"/>
  <c r="T954" i="4"/>
  <c r="Q954" i="4"/>
  <c r="P954" i="4"/>
  <c r="K954" i="4"/>
  <c r="Z953" i="4"/>
  <c r="T953" i="4"/>
  <c r="Q953" i="4"/>
  <c r="P953" i="4"/>
  <c r="K953" i="4"/>
  <c r="Z952" i="4"/>
  <c r="T952" i="4"/>
  <c r="Q952" i="4"/>
  <c r="P952" i="4"/>
  <c r="K952" i="4"/>
  <c r="Z951" i="4"/>
  <c r="T951" i="4"/>
  <c r="Q951" i="4"/>
  <c r="P951" i="4"/>
  <c r="K951" i="4"/>
  <c r="Z950" i="4"/>
  <c r="T950" i="4"/>
  <c r="Q950" i="4"/>
  <c r="P950" i="4"/>
  <c r="K950" i="4"/>
  <c r="Z949" i="4"/>
  <c r="T949" i="4"/>
  <c r="Q949" i="4"/>
  <c r="P949" i="4"/>
  <c r="K949" i="4"/>
  <c r="Z948" i="4"/>
  <c r="T948" i="4"/>
  <c r="Q948" i="4"/>
  <c r="P948" i="4"/>
  <c r="K948" i="4"/>
  <c r="Z947" i="4"/>
  <c r="T947" i="4"/>
  <c r="Q947" i="4"/>
  <c r="P947" i="4"/>
  <c r="K947" i="4"/>
  <c r="Z946" i="4"/>
  <c r="T946" i="4"/>
  <c r="Q946" i="4"/>
  <c r="P946" i="4"/>
  <c r="K946" i="4"/>
  <c r="Z945" i="4"/>
  <c r="T945" i="4"/>
  <c r="Q945" i="4"/>
  <c r="P945" i="4"/>
  <c r="K945" i="4"/>
  <c r="Z944" i="4"/>
  <c r="T944" i="4"/>
  <c r="Q944" i="4"/>
  <c r="P944" i="4"/>
  <c r="K944" i="4"/>
  <c r="Z943" i="4"/>
  <c r="T943" i="4"/>
  <c r="Q943" i="4"/>
  <c r="P943" i="4"/>
  <c r="K943" i="4"/>
  <c r="Z942" i="4"/>
  <c r="T942" i="4"/>
  <c r="Q942" i="4"/>
  <c r="P942" i="4"/>
  <c r="K942" i="4"/>
  <c r="Z941" i="4"/>
  <c r="T941" i="4"/>
  <c r="Q941" i="4"/>
  <c r="P941" i="4"/>
  <c r="K941" i="4"/>
  <c r="Z940" i="4"/>
  <c r="T940" i="4"/>
  <c r="Q940" i="4"/>
  <c r="P940" i="4"/>
  <c r="K940" i="4"/>
  <c r="Z939" i="4"/>
  <c r="T939" i="4"/>
  <c r="Q939" i="4"/>
  <c r="P939" i="4"/>
  <c r="K939" i="4"/>
  <c r="Z938" i="4"/>
  <c r="T938" i="4"/>
  <c r="Q938" i="4"/>
  <c r="P938" i="4"/>
  <c r="K938" i="4"/>
  <c r="Z937" i="4"/>
  <c r="T937" i="4"/>
  <c r="Q937" i="4"/>
  <c r="P937" i="4"/>
  <c r="K937" i="4"/>
  <c r="Z936" i="4"/>
  <c r="T936" i="4"/>
  <c r="Q936" i="4"/>
  <c r="P936" i="4"/>
  <c r="K936" i="4"/>
  <c r="Z935" i="4"/>
  <c r="T935" i="4"/>
  <c r="Q935" i="4"/>
  <c r="P935" i="4"/>
  <c r="K935" i="4"/>
  <c r="Z934" i="4"/>
  <c r="T934" i="4"/>
  <c r="Q934" i="4"/>
  <c r="P934" i="4"/>
  <c r="K934" i="4"/>
  <c r="Z933" i="4"/>
  <c r="T933" i="4"/>
  <c r="Q933" i="4"/>
  <c r="P933" i="4"/>
  <c r="K933" i="4"/>
  <c r="Z932" i="4"/>
  <c r="T932" i="4"/>
  <c r="Q932" i="4"/>
  <c r="P932" i="4"/>
  <c r="K932" i="4"/>
  <c r="Z931" i="4"/>
  <c r="T931" i="4"/>
  <c r="Q931" i="4"/>
  <c r="P931" i="4"/>
  <c r="K931" i="4"/>
  <c r="Z930" i="4"/>
  <c r="T930" i="4"/>
  <c r="Q930" i="4"/>
  <c r="P930" i="4"/>
  <c r="K930" i="4"/>
  <c r="Z929" i="4"/>
  <c r="T929" i="4"/>
  <c r="Q929" i="4"/>
  <c r="P929" i="4"/>
  <c r="K929" i="4"/>
  <c r="Z928" i="4"/>
  <c r="T928" i="4"/>
  <c r="Q928" i="4"/>
  <c r="P928" i="4"/>
  <c r="K928" i="4"/>
  <c r="Z927" i="4"/>
  <c r="T927" i="4"/>
  <c r="Q927" i="4"/>
  <c r="P927" i="4"/>
  <c r="K927" i="4"/>
  <c r="Z926" i="4"/>
  <c r="T926" i="4"/>
  <c r="Q926" i="4"/>
  <c r="P926" i="4"/>
  <c r="K926" i="4"/>
  <c r="Z925" i="4"/>
  <c r="T925" i="4"/>
  <c r="Q925" i="4"/>
  <c r="P925" i="4"/>
  <c r="K925" i="4"/>
  <c r="Z924" i="4"/>
  <c r="T924" i="4"/>
  <c r="Q924" i="4"/>
  <c r="P924" i="4"/>
  <c r="K924" i="4"/>
  <c r="Z923" i="4"/>
  <c r="T923" i="4"/>
  <c r="Q923" i="4"/>
  <c r="P923" i="4"/>
  <c r="K923" i="4"/>
  <c r="Z922" i="4"/>
  <c r="T922" i="4"/>
  <c r="Q922" i="4"/>
  <c r="P922" i="4"/>
  <c r="K922" i="4"/>
  <c r="Z921" i="4"/>
  <c r="T921" i="4"/>
  <c r="Q921" i="4"/>
  <c r="P921" i="4"/>
  <c r="K921" i="4"/>
  <c r="Z920" i="4"/>
  <c r="T920" i="4"/>
  <c r="Q920" i="4"/>
  <c r="P920" i="4"/>
  <c r="K920" i="4"/>
  <c r="Z919" i="4"/>
  <c r="T919" i="4"/>
  <c r="Q919" i="4"/>
  <c r="P919" i="4"/>
  <c r="K919" i="4"/>
  <c r="Z918" i="4"/>
  <c r="T918" i="4"/>
  <c r="Q918" i="4"/>
  <c r="P918" i="4"/>
  <c r="K918" i="4"/>
  <c r="Z917" i="4"/>
  <c r="T917" i="4"/>
  <c r="Q917" i="4"/>
  <c r="P917" i="4"/>
  <c r="K917" i="4"/>
  <c r="Z916" i="4"/>
  <c r="T916" i="4"/>
  <c r="Q916" i="4"/>
  <c r="P916" i="4"/>
  <c r="K916" i="4"/>
  <c r="Z915" i="4"/>
  <c r="T915" i="4"/>
  <c r="Q915" i="4"/>
  <c r="P915" i="4"/>
  <c r="K915" i="4"/>
  <c r="Z914" i="4"/>
  <c r="T914" i="4"/>
  <c r="Q914" i="4"/>
  <c r="P914" i="4"/>
  <c r="K914" i="4"/>
  <c r="Z913" i="4"/>
  <c r="T913" i="4"/>
  <c r="Q913" i="4"/>
  <c r="P913" i="4"/>
  <c r="K913" i="4"/>
  <c r="Z912" i="4"/>
  <c r="T912" i="4"/>
  <c r="Q912" i="4"/>
  <c r="P912" i="4"/>
  <c r="K912" i="4"/>
  <c r="Z911" i="4"/>
  <c r="T911" i="4"/>
  <c r="Q911" i="4"/>
  <c r="P911" i="4"/>
  <c r="K911" i="4"/>
  <c r="Z910" i="4"/>
  <c r="T910" i="4"/>
  <c r="Q910" i="4"/>
  <c r="P910" i="4"/>
  <c r="K910" i="4"/>
  <c r="Z909" i="4"/>
  <c r="T909" i="4"/>
  <c r="Q909" i="4"/>
  <c r="P909" i="4"/>
  <c r="K909" i="4"/>
  <c r="Z908" i="4"/>
  <c r="T908" i="4"/>
  <c r="Q908" i="4"/>
  <c r="P908" i="4"/>
  <c r="K908" i="4"/>
  <c r="Z907" i="4"/>
  <c r="T907" i="4"/>
  <c r="Q907" i="4"/>
  <c r="P907" i="4"/>
  <c r="K907" i="4"/>
  <c r="Z906" i="4"/>
  <c r="T906" i="4"/>
  <c r="Q906" i="4"/>
  <c r="P906" i="4"/>
  <c r="K906" i="4"/>
  <c r="Z905" i="4"/>
  <c r="T905" i="4"/>
  <c r="Q905" i="4"/>
  <c r="P905" i="4"/>
  <c r="K905" i="4"/>
  <c r="Z904" i="4"/>
  <c r="T904" i="4"/>
  <c r="Q904" i="4"/>
  <c r="P904" i="4"/>
  <c r="K904" i="4"/>
  <c r="Z903" i="4"/>
  <c r="T903" i="4"/>
  <c r="Q903" i="4"/>
  <c r="P903" i="4"/>
  <c r="K903" i="4"/>
  <c r="Z902" i="4"/>
  <c r="T902" i="4"/>
  <c r="Q902" i="4"/>
  <c r="P902" i="4"/>
  <c r="K902" i="4"/>
  <c r="Z901" i="4"/>
  <c r="T901" i="4"/>
  <c r="Q901" i="4"/>
  <c r="P901" i="4"/>
  <c r="K901" i="4"/>
  <c r="Z900" i="4"/>
  <c r="T900" i="4"/>
  <c r="Q900" i="4"/>
  <c r="P900" i="4"/>
  <c r="K900" i="4"/>
  <c r="Z899" i="4"/>
  <c r="T899" i="4"/>
  <c r="Q899" i="4"/>
  <c r="P899" i="4"/>
  <c r="K899" i="4"/>
  <c r="Z898" i="4"/>
  <c r="T898" i="4"/>
  <c r="Q898" i="4"/>
  <c r="P898" i="4"/>
  <c r="K898" i="4"/>
  <c r="Z897" i="4"/>
  <c r="T897" i="4"/>
  <c r="Q897" i="4"/>
  <c r="P897" i="4"/>
  <c r="K897" i="4"/>
  <c r="Z896" i="4"/>
  <c r="T896" i="4"/>
  <c r="Q896" i="4"/>
  <c r="P896" i="4"/>
  <c r="K896" i="4"/>
  <c r="Z895" i="4"/>
  <c r="T895" i="4"/>
  <c r="Q895" i="4"/>
  <c r="P895" i="4"/>
  <c r="K895" i="4"/>
  <c r="Z894" i="4"/>
  <c r="T894" i="4"/>
  <c r="Q894" i="4"/>
  <c r="P894" i="4"/>
  <c r="K894" i="4"/>
  <c r="Z893" i="4"/>
  <c r="T893" i="4"/>
  <c r="Q893" i="4"/>
  <c r="P893" i="4"/>
  <c r="K893" i="4"/>
  <c r="Z892" i="4"/>
  <c r="T892" i="4"/>
  <c r="Q892" i="4"/>
  <c r="P892" i="4"/>
  <c r="K892" i="4"/>
  <c r="Z891" i="4"/>
  <c r="T891" i="4"/>
  <c r="Q891" i="4"/>
  <c r="P891" i="4"/>
  <c r="K891" i="4"/>
  <c r="Z890" i="4"/>
  <c r="T890" i="4"/>
  <c r="Q890" i="4"/>
  <c r="P890" i="4"/>
  <c r="K890" i="4"/>
  <c r="Z889" i="4"/>
  <c r="T889" i="4"/>
  <c r="Q889" i="4"/>
  <c r="P889" i="4"/>
  <c r="K889" i="4"/>
  <c r="Z888" i="4"/>
  <c r="T888" i="4"/>
  <c r="Q888" i="4"/>
  <c r="P888" i="4"/>
  <c r="K888" i="4"/>
  <c r="Z887" i="4"/>
  <c r="T887" i="4"/>
  <c r="Q887" i="4"/>
  <c r="P887" i="4"/>
  <c r="K887" i="4"/>
  <c r="Z886" i="4"/>
  <c r="T886" i="4"/>
  <c r="Q886" i="4"/>
  <c r="P886" i="4"/>
  <c r="K886" i="4"/>
  <c r="Z885" i="4"/>
  <c r="T885" i="4"/>
  <c r="Q885" i="4"/>
  <c r="P885" i="4"/>
  <c r="K885" i="4"/>
  <c r="Z884" i="4"/>
  <c r="T884" i="4"/>
  <c r="Q884" i="4"/>
  <c r="P884" i="4"/>
  <c r="K884" i="4"/>
  <c r="Z883" i="4"/>
  <c r="T883" i="4"/>
  <c r="Q883" i="4"/>
  <c r="P883" i="4"/>
  <c r="K883" i="4"/>
  <c r="Z882" i="4"/>
  <c r="T882" i="4"/>
  <c r="Q882" i="4"/>
  <c r="P882" i="4"/>
  <c r="K882" i="4"/>
  <c r="Z881" i="4"/>
  <c r="T881" i="4"/>
  <c r="Q881" i="4"/>
  <c r="P881" i="4"/>
  <c r="K881" i="4"/>
  <c r="Z880" i="4"/>
  <c r="T880" i="4"/>
  <c r="Q880" i="4"/>
  <c r="P880" i="4"/>
  <c r="K880" i="4"/>
  <c r="Z879" i="4"/>
  <c r="T879" i="4"/>
  <c r="Q879" i="4"/>
  <c r="P879" i="4"/>
  <c r="K879" i="4"/>
  <c r="Z878" i="4"/>
  <c r="T878" i="4"/>
  <c r="Q878" i="4"/>
  <c r="P878" i="4"/>
  <c r="K878" i="4"/>
  <c r="Z877" i="4"/>
  <c r="T877" i="4"/>
  <c r="Q877" i="4"/>
  <c r="P877" i="4"/>
  <c r="K877" i="4"/>
  <c r="Z876" i="4"/>
  <c r="T876" i="4"/>
  <c r="Q876" i="4"/>
  <c r="P876" i="4"/>
  <c r="K876" i="4"/>
  <c r="Z875" i="4"/>
  <c r="T875" i="4"/>
  <c r="Q875" i="4"/>
  <c r="P875" i="4"/>
  <c r="K875" i="4"/>
  <c r="Z874" i="4"/>
  <c r="T874" i="4"/>
  <c r="Q874" i="4"/>
  <c r="P874" i="4"/>
  <c r="K874" i="4"/>
  <c r="Z873" i="4"/>
  <c r="T873" i="4"/>
  <c r="Q873" i="4"/>
  <c r="P873" i="4"/>
  <c r="K873" i="4"/>
  <c r="Z872" i="4"/>
  <c r="T872" i="4"/>
  <c r="Q872" i="4"/>
  <c r="P872" i="4"/>
  <c r="K872" i="4"/>
  <c r="Z871" i="4"/>
  <c r="T871" i="4"/>
  <c r="Q871" i="4"/>
  <c r="P871" i="4"/>
  <c r="K871" i="4"/>
  <c r="Z870" i="4"/>
  <c r="T870" i="4"/>
  <c r="Q870" i="4"/>
  <c r="P870" i="4"/>
  <c r="K870" i="4"/>
  <c r="Z869" i="4"/>
  <c r="T869" i="4"/>
  <c r="Q869" i="4"/>
  <c r="P869" i="4"/>
  <c r="K869" i="4"/>
  <c r="Z868" i="4"/>
  <c r="T868" i="4"/>
  <c r="Q868" i="4"/>
  <c r="P868" i="4"/>
  <c r="K868" i="4"/>
  <c r="Z867" i="4"/>
  <c r="T867" i="4"/>
  <c r="Q867" i="4"/>
  <c r="P867" i="4"/>
  <c r="K867" i="4"/>
  <c r="Z866" i="4"/>
  <c r="T866" i="4"/>
  <c r="Q866" i="4"/>
  <c r="P866" i="4"/>
  <c r="K866" i="4"/>
  <c r="Z865" i="4"/>
  <c r="T865" i="4"/>
  <c r="Q865" i="4"/>
  <c r="P865" i="4"/>
  <c r="K865" i="4"/>
  <c r="Z864" i="4"/>
  <c r="T864" i="4"/>
  <c r="Q864" i="4"/>
  <c r="P864" i="4"/>
  <c r="K864" i="4"/>
  <c r="Z863" i="4"/>
  <c r="T863" i="4"/>
  <c r="Q863" i="4"/>
  <c r="P863" i="4"/>
  <c r="K863" i="4"/>
  <c r="Z862" i="4"/>
  <c r="T862" i="4"/>
  <c r="Q862" i="4"/>
  <c r="P862" i="4"/>
  <c r="K862" i="4"/>
  <c r="Z861" i="4"/>
  <c r="T861" i="4"/>
  <c r="Q861" i="4"/>
  <c r="P861" i="4"/>
  <c r="K861" i="4"/>
  <c r="Z860" i="4"/>
  <c r="T860" i="4"/>
  <c r="Q860" i="4"/>
  <c r="P860" i="4"/>
  <c r="K860" i="4"/>
  <c r="Z859" i="4"/>
  <c r="T859" i="4"/>
  <c r="Q859" i="4"/>
  <c r="P859" i="4"/>
  <c r="K859" i="4"/>
  <c r="Z858" i="4"/>
  <c r="T858" i="4"/>
  <c r="Q858" i="4"/>
  <c r="P858" i="4"/>
  <c r="K858" i="4"/>
  <c r="Z857" i="4"/>
  <c r="T857" i="4"/>
  <c r="Q857" i="4"/>
  <c r="P857" i="4"/>
  <c r="K857" i="4"/>
  <c r="Z856" i="4"/>
  <c r="T856" i="4"/>
  <c r="Q856" i="4"/>
  <c r="P856" i="4"/>
  <c r="K856" i="4"/>
  <c r="Z855" i="4"/>
  <c r="T855" i="4"/>
  <c r="Q855" i="4"/>
  <c r="P855" i="4"/>
  <c r="K855" i="4"/>
  <c r="Z854" i="4"/>
  <c r="T854" i="4"/>
  <c r="Q854" i="4"/>
  <c r="P854" i="4"/>
  <c r="K854" i="4"/>
  <c r="Z853" i="4"/>
  <c r="T853" i="4"/>
  <c r="Q853" i="4"/>
  <c r="P853" i="4"/>
  <c r="K853" i="4"/>
  <c r="Z852" i="4"/>
  <c r="T852" i="4"/>
  <c r="Q852" i="4"/>
  <c r="P852" i="4"/>
  <c r="K852" i="4"/>
  <c r="Z851" i="4"/>
  <c r="T851" i="4"/>
  <c r="Q851" i="4"/>
  <c r="P851" i="4"/>
  <c r="K851" i="4"/>
  <c r="Z850" i="4"/>
  <c r="T850" i="4"/>
  <c r="Q850" i="4"/>
  <c r="P850" i="4"/>
  <c r="K850" i="4"/>
  <c r="Z849" i="4"/>
  <c r="T849" i="4"/>
  <c r="Q849" i="4"/>
  <c r="P849" i="4"/>
  <c r="K849" i="4"/>
  <c r="Z848" i="4"/>
  <c r="T848" i="4"/>
  <c r="Q848" i="4"/>
  <c r="P848" i="4"/>
  <c r="K848" i="4"/>
  <c r="Z847" i="4"/>
  <c r="T847" i="4"/>
  <c r="Q847" i="4"/>
  <c r="P847" i="4"/>
  <c r="K847" i="4"/>
  <c r="Z846" i="4"/>
  <c r="T846" i="4"/>
  <c r="Q846" i="4"/>
  <c r="P846" i="4"/>
  <c r="K846" i="4"/>
  <c r="Z845" i="4"/>
  <c r="T845" i="4"/>
  <c r="Q845" i="4"/>
  <c r="P845" i="4"/>
  <c r="K845" i="4"/>
  <c r="Z844" i="4"/>
  <c r="T844" i="4"/>
  <c r="Q844" i="4"/>
  <c r="P844" i="4"/>
  <c r="K844" i="4"/>
  <c r="Z843" i="4"/>
  <c r="T843" i="4"/>
  <c r="Q843" i="4"/>
  <c r="P843" i="4"/>
  <c r="K843" i="4"/>
  <c r="Z842" i="4"/>
  <c r="T842" i="4"/>
  <c r="Q842" i="4"/>
  <c r="P842" i="4"/>
  <c r="K842" i="4"/>
  <c r="Z841" i="4"/>
  <c r="T841" i="4"/>
  <c r="Q841" i="4"/>
  <c r="P841" i="4"/>
  <c r="K841" i="4"/>
  <c r="Z840" i="4"/>
  <c r="T840" i="4"/>
  <c r="Q840" i="4"/>
  <c r="P840" i="4"/>
  <c r="K840" i="4"/>
  <c r="Z839" i="4"/>
  <c r="T839" i="4"/>
  <c r="Q839" i="4"/>
  <c r="P839" i="4"/>
  <c r="K839" i="4"/>
  <c r="Z838" i="4"/>
  <c r="T838" i="4"/>
  <c r="Q838" i="4"/>
  <c r="P838" i="4"/>
  <c r="K838" i="4"/>
  <c r="Z837" i="4"/>
  <c r="T837" i="4"/>
  <c r="Q837" i="4"/>
  <c r="P837" i="4"/>
  <c r="K837" i="4"/>
  <c r="Z836" i="4"/>
  <c r="T836" i="4"/>
  <c r="Q836" i="4"/>
  <c r="P836" i="4"/>
  <c r="K836" i="4"/>
  <c r="Z835" i="4"/>
  <c r="T835" i="4"/>
  <c r="Q835" i="4"/>
  <c r="P835" i="4"/>
  <c r="K835" i="4"/>
  <c r="Z834" i="4"/>
  <c r="T834" i="4"/>
  <c r="Q834" i="4"/>
  <c r="P834" i="4"/>
  <c r="K834" i="4"/>
  <c r="Z833" i="4"/>
  <c r="T833" i="4"/>
  <c r="Q833" i="4"/>
  <c r="P833" i="4"/>
  <c r="K833" i="4"/>
  <c r="Z832" i="4"/>
  <c r="T832" i="4"/>
  <c r="Q832" i="4"/>
  <c r="P832" i="4"/>
  <c r="K832" i="4"/>
  <c r="Z831" i="4"/>
  <c r="T831" i="4"/>
  <c r="Q831" i="4"/>
  <c r="P831" i="4"/>
  <c r="K831" i="4"/>
  <c r="Z830" i="4"/>
  <c r="T830" i="4"/>
  <c r="Q830" i="4"/>
  <c r="P830" i="4"/>
  <c r="K830" i="4"/>
  <c r="Z829" i="4"/>
  <c r="T829" i="4"/>
  <c r="Q829" i="4"/>
  <c r="P829" i="4"/>
  <c r="K829" i="4"/>
  <c r="Z828" i="4"/>
  <c r="T828" i="4"/>
  <c r="Q828" i="4"/>
  <c r="P828" i="4"/>
  <c r="K828" i="4"/>
  <c r="Z827" i="4"/>
  <c r="T827" i="4"/>
  <c r="Q827" i="4"/>
  <c r="P827" i="4"/>
  <c r="K827" i="4"/>
  <c r="Z826" i="4"/>
  <c r="T826" i="4"/>
  <c r="Q826" i="4"/>
  <c r="P826" i="4"/>
  <c r="K826" i="4"/>
  <c r="Z825" i="4"/>
  <c r="T825" i="4"/>
  <c r="Q825" i="4"/>
  <c r="P825" i="4"/>
  <c r="K825" i="4"/>
  <c r="Z824" i="4"/>
  <c r="T824" i="4"/>
  <c r="Q824" i="4"/>
  <c r="P824" i="4"/>
  <c r="K824" i="4"/>
  <c r="Z823" i="4"/>
  <c r="T823" i="4"/>
  <c r="Q823" i="4"/>
  <c r="P823" i="4"/>
  <c r="K823" i="4"/>
  <c r="Z822" i="4"/>
  <c r="T822" i="4"/>
  <c r="Q822" i="4"/>
  <c r="P822" i="4"/>
  <c r="K822" i="4"/>
  <c r="Z821" i="4"/>
  <c r="T821" i="4"/>
  <c r="Q821" i="4"/>
  <c r="P821" i="4"/>
  <c r="K821" i="4"/>
  <c r="Z820" i="4"/>
  <c r="T820" i="4"/>
  <c r="Q820" i="4"/>
  <c r="P820" i="4"/>
  <c r="K820" i="4"/>
  <c r="Z819" i="4"/>
  <c r="T819" i="4"/>
  <c r="Q819" i="4"/>
  <c r="P819" i="4"/>
  <c r="K819" i="4"/>
  <c r="Z818" i="4"/>
  <c r="T818" i="4"/>
  <c r="Q818" i="4"/>
  <c r="P818" i="4"/>
  <c r="K818" i="4"/>
  <c r="Z817" i="4"/>
  <c r="T817" i="4"/>
  <c r="Q817" i="4"/>
  <c r="P817" i="4"/>
  <c r="K817" i="4"/>
  <c r="Z816" i="4"/>
  <c r="T816" i="4"/>
  <c r="Q816" i="4"/>
  <c r="P816" i="4"/>
  <c r="K816" i="4"/>
  <c r="Z815" i="4"/>
  <c r="T815" i="4"/>
  <c r="Q815" i="4"/>
  <c r="P815" i="4"/>
  <c r="K815" i="4"/>
  <c r="Z814" i="4"/>
  <c r="T814" i="4"/>
  <c r="Q814" i="4"/>
  <c r="P814" i="4"/>
  <c r="K814" i="4"/>
  <c r="Z813" i="4"/>
  <c r="T813" i="4"/>
  <c r="Q813" i="4"/>
  <c r="P813" i="4"/>
  <c r="K813" i="4"/>
  <c r="Z812" i="4"/>
  <c r="T812" i="4"/>
  <c r="Q812" i="4"/>
  <c r="P812" i="4"/>
  <c r="K812" i="4"/>
  <c r="Z811" i="4"/>
  <c r="T811" i="4"/>
  <c r="Q811" i="4"/>
  <c r="P811" i="4"/>
  <c r="K811" i="4"/>
  <c r="Z810" i="4"/>
  <c r="T810" i="4"/>
  <c r="Q810" i="4"/>
  <c r="P810" i="4"/>
  <c r="K810" i="4"/>
  <c r="Z809" i="4"/>
  <c r="T809" i="4"/>
  <c r="Q809" i="4"/>
  <c r="P809" i="4"/>
  <c r="K809" i="4"/>
  <c r="Z808" i="4"/>
  <c r="T808" i="4"/>
  <c r="Q808" i="4"/>
  <c r="P808" i="4"/>
  <c r="K808" i="4"/>
  <c r="Z807" i="4"/>
  <c r="T807" i="4"/>
  <c r="Q807" i="4"/>
  <c r="P807" i="4"/>
  <c r="K807" i="4"/>
  <c r="Z806" i="4"/>
  <c r="T806" i="4"/>
  <c r="Q806" i="4"/>
  <c r="P806" i="4"/>
  <c r="K806" i="4"/>
  <c r="Z805" i="4"/>
  <c r="T805" i="4"/>
  <c r="Q805" i="4"/>
  <c r="P805" i="4"/>
  <c r="K805" i="4"/>
  <c r="Z804" i="4"/>
  <c r="T804" i="4"/>
  <c r="Q804" i="4"/>
  <c r="P804" i="4"/>
  <c r="K804" i="4"/>
  <c r="Z803" i="4"/>
  <c r="T803" i="4"/>
  <c r="Q803" i="4"/>
  <c r="P803" i="4"/>
  <c r="K803" i="4"/>
  <c r="Z802" i="4"/>
  <c r="T802" i="4"/>
  <c r="Q802" i="4"/>
  <c r="P802" i="4"/>
  <c r="K802" i="4"/>
  <c r="Z801" i="4"/>
  <c r="T801" i="4"/>
  <c r="Q801" i="4"/>
  <c r="P801" i="4"/>
  <c r="K801" i="4"/>
  <c r="Z800" i="4"/>
  <c r="T800" i="4"/>
  <c r="Q800" i="4"/>
  <c r="P800" i="4"/>
  <c r="K800" i="4"/>
  <c r="Z799" i="4"/>
  <c r="T799" i="4"/>
  <c r="Q799" i="4"/>
  <c r="P799" i="4"/>
  <c r="K799" i="4"/>
  <c r="Z798" i="4"/>
  <c r="T798" i="4"/>
  <c r="Q798" i="4"/>
  <c r="P798" i="4"/>
  <c r="K798" i="4"/>
  <c r="Z797" i="4"/>
  <c r="T797" i="4"/>
  <c r="Q797" i="4"/>
  <c r="P797" i="4"/>
  <c r="K797" i="4"/>
  <c r="Z796" i="4"/>
  <c r="T796" i="4"/>
  <c r="Q796" i="4"/>
  <c r="P796" i="4"/>
  <c r="K796" i="4"/>
  <c r="Z795" i="4"/>
  <c r="T795" i="4"/>
  <c r="Q795" i="4"/>
  <c r="P795" i="4"/>
  <c r="K795" i="4"/>
  <c r="Z794" i="4"/>
  <c r="T794" i="4"/>
  <c r="Q794" i="4"/>
  <c r="P794" i="4"/>
  <c r="K794" i="4"/>
  <c r="Z793" i="4"/>
  <c r="T793" i="4"/>
  <c r="Q793" i="4"/>
  <c r="P793" i="4"/>
  <c r="K793" i="4"/>
  <c r="Z792" i="4"/>
  <c r="T792" i="4"/>
  <c r="Q792" i="4"/>
  <c r="P792" i="4"/>
  <c r="K792" i="4"/>
  <c r="Z791" i="4"/>
  <c r="T791" i="4"/>
  <c r="Q791" i="4"/>
  <c r="P791" i="4"/>
  <c r="K791" i="4"/>
  <c r="Z790" i="4"/>
  <c r="T790" i="4"/>
  <c r="Q790" i="4"/>
  <c r="P790" i="4"/>
  <c r="K790" i="4"/>
  <c r="Z789" i="4"/>
  <c r="T789" i="4"/>
  <c r="Q789" i="4"/>
  <c r="P789" i="4"/>
  <c r="K789" i="4"/>
  <c r="Z788" i="4"/>
  <c r="T788" i="4"/>
  <c r="Q788" i="4"/>
  <c r="P788" i="4"/>
  <c r="K788" i="4"/>
  <c r="Z787" i="4"/>
  <c r="T787" i="4"/>
  <c r="Q787" i="4"/>
  <c r="P787" i="4"/>
  <c r="K787" i="4"/>
  <c r="Z786" i="4"/>
  <c r="T786" i="4"/>
  <c r="Q786" i="4"/>
  <c r="P786" i="4"/>
  <c r="K786" i="4"/>
  <c r="Z785" i="4"/>
  <c r="T785" i="4"/>
  <c r="Q785" i="4"/>
  <c r="P785" i="4"/>
  <c r="K785" i="4"/>
  <c r="Z784" i="4"/>
  <c r="T784" i="4"/>
  <c r="Q784" i="4"/>
  <c r="P784" i="4"/>
  <c r="K784" i="4"/>
  <c r="Z783" i="4"/>
  <c r="T783" i="4"/>
  <c r="Q783" i="4"/>
  <c r="P783" i="4"/>
  <c r="K783" i="4"/>
  <c r="Z782" i="4"/>
  <c r="T782" i="4"/>
  <c r="Q782" i="4"/>
  <c r="P782" i="4"/>
  <c r="K782" i="4"/>
  <c r="Z781" i="4"/>
  <c r="T781" i="4"/>
  <c r="Q781" i="4"/>
  <c r="P781" i="4"/>
  <c r="K781" i="4"/>
  <c r="Z780" i="4"/>
  <c r="T780" i="4"/>
  <c r="Q780" i="4"/>
  <c r="P780" i="4"/>
  <c r="K780" i="4"/>
  <c r="Z779" i="4"/>
  <c r="T779" i="4"/>
  <c r="Q779" i="4"/>
  <c r="P779" i="4"/>
  <c r="K779" i="4"/>
  <c r="Z778" i="4"/>
  <c r="T778" i="4"/>
  <c r="Q778" i="4"/>
  <c r="P778" i="4"/>
  <c r="K778" i="4"/>
  <c r="Z777" i="4"/>
  <c r="T777" i="4"/>
  <c r="Q777" i="4"/>
  <c r="P777" i="4"/>
  <c r="K777" i="4"/>
  <c r="Z776" i="4"/>
  <c r="T776" i="4"/>
  <c r="Q776" i="4"/>
  <c r="P776" i="4"/>
  <c r="K776" i="4"/>
  <c r="Z775" i="4"/>
  <c r="T775" i="4"/>
  <c r="Q775" i="4"/>
  <c r="P775" i="4"/>
  <c r="K775" i="4"/>
  <c r="Z774" i="4"/>
  <c r="T774" i="4"/>
  <c r="Q774" i="4"/>
  <c r="P774" i="4"/>
  <c r="K774" i="4"/>
  <c r="Z773" i="4"/>
  <c r="T773" i="4"/>
  <c r="Q773" i="4"/>
  <c r="P773" i="4"/>
  <c r="K773" i="4"/>
  <c r="Z772" i="4"/>
  <c r="T772" i="4"/>
  <c r="Q772" i="4"/>
  <c r="P772" i="4"/>
  <c r="K772" i="4"/>
  <c r="Z771" i="4"/>
  <c r="T771" i="4"/>
  <c r="Q771" i="4"/>
  <c r="P771" i="4"/>
  <c r="K771" i="4"/>
  <c r="Z770" i="4"/>
  <c r="T770" i="4"/>
  <c r="Q770" i="4"/>
  <c r="P770" i="4"/>
  <c r="K770" i="4"/>
  <c r="Z769" i="4"/>
  <c r="T769" i="4"/>
  <c r="Q769" i="4"/>
  <c r="P769" i="4"/>
  <c r="K769" i="4"/>
  <c r="Z768" i="4"/>
  <c r="T768" i="4"/>
  <c r="Q768" i="4"/>
  <c r="P768" i="4"/>
  <c r="K768" i="4"/>
  <c r="Z767" i="4"/>
  <c r="T767" i="4"/>
  <c r="Q767" i="4"/>
  <c r="P767" i="4"/>
  <c r="K767" i="4"/>
  <c r="Z766" i="4"/>
  <c r="T766" i="4"/>
  <c r="Q766" i="4"/>
  <c r="P766" i="4"/>
  <c r="K766" i="4"/>
  <c r="Z765" i="4"/>
  <c r="T765" i="4"/>
  <c r="Q765" i="4"/>
  <c r="P765" i="4"/>
  <c r="K765" i="4"/>
  <c r="Z764" i="4"/>
  <c r="T764" i="4"/>
  <c r="Q764" i="4"/>
  <c r="P764" i="4"/>
  <c r="K764" i="4"/>
  <c r="Z763" i="4"/>
  <c r="T763" i="4"/>
  <c r="Q763" i="4"/>
  <c r="P763" i="4"/>
  <c r="K763" i="4"/>
  <c r="Z762" i="4"/>
  <c r="T762" i="4"/>
  <c r="Q762" i="4"/>
  <c r="P762" i="4"/>
  <c r="K762" i="4"/>
  <c r="Z761" i="4"/>
  <c r="T761" i="4"/>
  <c r="Q761" i="4"/>
  <c r="P761" i="4"/>
  <c r="K761" i="4"/>
  <c r="Z760" i="4"/>
  <c r="T760" i="4"/>
  <c r="Q760" i="4"/>
  <c r="P760" i="4"/>
  <c r="K760" i="4"/>
  <c r="Z759" i="4"/>
  <c r="T759" i="4"/>
  <c r="Q759" i="4"/>
  <c r="P759" i="4"/>
  <c r="K759" i="4"/>
  <c r="Z758" i="4"/>
  <c r="T758" i="4"/>
  <c r="Q758" i="4"/>
  <c r="P758" i="4"/>
  <c r="K758" i="4"/>
  <c r="Z757" i="4"/>
  <c r="T757" i="4"/>
  <c r="Q757" i="4"/>
  <c r="P757" i="4"/>
  <c r="K757" i="4"/>
  <c r="Z756" i="4"/>
  <c r="T756" i="4"/>
  <c r="Q756" i="4"/>
  <c r="P756" i="4"/>
  <c r="K756" i="4"/>
  <c r="Z755" i="4"/>
  <c r="T755" i="4"/>
  <c r="Q755" i="4"/>
  <c r="P755" i="4"/>
  <c r="K755" i="4"/>
  <c r="Z754" i="4"/>
  <c r="T754" i="4"/>
  <c r="Q754" i="4"/>
  <c r="P754" i="4"/>
  <c r="K754" i="4"/>
  <c r="Z753" i="4"/>
  <c r="T753" i="4"/>
  <c r="Q753" i="4"/>
  <c r="P753" i="4"/>
  <c r="K753" i="4"/>
  <c r="Z752" i="4"/>
  <c r="T752" i="4"/>
  <c r="Q752" i="4"/>
  <c r="P752" i="4"/>
  <c r="K752" i="4"/>
  <c r="Z751" i="4"/>
  <c r="T751" i="4"/>
  <c r="Q751" i="4"/>
  <c r="P751" i="4"/>
  <c r="K751" i="4"/>
  <c r="Z750" i="4"/>
  <c r="T750" i="4"/>
  <c r="Q750" i="4"/>
  <c r="P750" i="4"/>
  <c r="K750" i="4"/>
  <c r="Z749" i="4"/>
  <c r="T749" i="4"/>
  <c r="Q749" i="4"/>
  <c r="P749" i="4"/>
  <c r="K749" i="4"/>
  <c r="Z748" i="4"/>
  <c r="T748" i="4"/>
  <c r="Q748" i="4"/>
  <c r="P748" i="4"/>
  <c r="K748" i="4"/>
  <c r="Z747" i="4"/>
  <c r="T747" i="4"/>
  <c r="Q747" i="4"/>
  <c r="P747" i="4"/>
  <c r="K747" i="4"/>
  <c r="Z746" i="4"/>
  <c r="T746" i="4"/>
  <c r="Q746" i="4"/>
  <c r="P746" i="4"/>
  <c r="K746" i="4"/>
  <c r="Z745" i="4"/>
  <c r="T745" i="4"/>
  <c r="Q745" i="4"/>
  <c r="P745" i="4"/>
  <c r="K745" i="4"/>
  <c r="Z744" i="4"/>
  <c r="T744" i="4"/>
  <c r="Q744" i="4"/>
  <c r="P744" i="4"/>
  <c r="K744" i="4"/>
  <c r="Z743" i="4"/>
  <c r="T743" i="4"/>
  <c r="Q743" i="4"/>
  <c r="P743" i="4"/>
  <c r="K743" i="4"/>
  <c r="Z742" i="4"/>
  <c r="T742" i="4"/>
  <c r="Q742" i="4"/>
  <c r="P742" i="4"/>
  <c r="K742" i="4"/>
  <c r="Z741" i="4"/>
  <c r="T741" i="4"/>
  <c r="Q741" i="4"/>
  <c r="P741" i="4"/>
  <c r="K741" i="4"/>
  <c r="Z740" i="4"/>
  <c r="T740" i="4"/>
  <c r="Q740" i="4"/>
  <c r="P740" i="4"/>
  <c r="K740" i="4"/>
  <c r="Z739" i="4"/>
  <c r="T739" i="4"/>
  <c r="Q739" i="4"/>
  <c r="P739" i="4"/>
  <c r="K739" i="4"/>
  <c r="Z738" i="4"/>
  <c r="T738" i="4"/>
  <c r="Q738" i="4"/>
  <c r="P738" i="4"/>
  <c r="K738" i="4"/>
  <c r="Z737" i="4"/>
  <c r="T737" i="4"/>
  <c r="Q737" i="4"/>
  <c r="P737" i="4"/>
  <c r="K737" i="4"/>
  <c r="Z736" i="4"/>
  <c r="T736" i="4"/>
  <c r="Q736" i="4"/>
  <c r="P736" i="4"/>
  <c r="K736" i="4"/>
  <c r="Z735" i="4"/>
  <c r="T735" i="4"/>
  <c r="Q735" i="4"/>
  <c r="P735" i="4"/>
  <c r="K735" i="4"/>
  <c r="Z734" i="4"/>
  <c r="T734" i="4"/>
  <c r="Q734" i="4"/>
  <c r="P734" i="4"/>
  <c r="K734" i="4"/>
  <c r="Z733" i="4"/>
  <c r="T733" i="4"/>
  <c r="Q733" i="4"/>
  <c r="P733" i="4"/>
  <c r="K733" i="4"/>
  <c r="Z732" i="4"/>
  <c r="T732" i="4"/>
  <c r="Q732" i="4"/>
  <c r="P732" i="4"/>
  <c r="K732" i="4"/>
  <c r="Z731" i="4"/>
  <c r="T731" i="4"/>
  <c r="Q731" i="4"/>
  <c r="P731" i="4"/>
  <c r="K731" i="4"/>
  <c r="Z730" i="4"/>
  <c r="T730" i="4"/>
  <c r="Q730" i="4"/>
  <c r="P730" i="4"/>
  <c r="K730" i="4"/>
  <c r="Z729" i="4"/>
  <c r="T729" i="4"/>
  <c r="Q729" i="4"/>
  <c r="P729" i="4"/>
  <c r="K729" i="4"/>
  <c r="Z728" i="4"/>
  <c r="T728" i="4"/>
  <c r="Q728" i="4"/>
  <c r="P728" i="4"/>
  <c r="K728" i="4"/>
  <c r="Z727" i="4"/>
  <c r="T727" i="4"/>
  <c r="Q727" i="4"/>
  <c r="P727" i="4"/>
  <c r="K727" i="4"/>
  <c r="Z726" i="4"/>
  <c r="T726" i="4"/>
  <c r="Q726" i="4"/>
  <c r="P726" i="4"/>
  <c r="K726" i="4"/>
  <c r="Z725" i="4"/>
  <c r="T725" i="4"/>
  <c r="Q725" i="4"/>
  <c r="P725" i="4"/>
  <c r="K725" i="4"/>
  <c r="Z724" i="4"/>
  <c r="T724" i="4"/>
  <c r="Q724" i="4"/>
  <c r="P724" i="4"/>
  <c r="K724" i="4"/>
  <c r="Z723" i="4"/>
  <c r="T723" i="4"/>
  <c r="Q723" i="4"/>
  <c r="P723" i="4"/>
  <c r="K723" i="4"/>
  <c r="Z722" i="4"/>
  <c r="T722" i="4"/>
  <c r="Q722" i="4"/>
  <c r="P722" i="4"/>
  <c r="K722" i="4"/>
  <c r="Z721" i="4"/>
  <c r="T721" i="4"/>
  <c r="Q721" i="4"/>
  <c r="P721" i="4"/>
  <c r="K721" i="4"/>
  <c r="Z720" i="4"/>
  <c r="T720" i="4"/>
  <c r="Q720" i="4"/>
  <c r="P720" i="4"/>
  <c r="K720" i="4"/>
  <c r="Z719" i="4"/>
  <c r="T719" i="4"/>
  <c r="Q719" i="4"/>
  <c r="P719" i="4"/>
  <c r="K719" i="4"/>
  <c r="Z718" i="4"/>
  <c r="T718" i="4"/>
  <c r="Q718" i="4"/>
  <c r="P718" i="4"/>
  <c r="K718" i="4"/>
  <c r="Z717" i="4"/>
  <c r="T717" i="4"/>
  <c r="Q717" i="4"/>
  <c r="P717" i="4"/>
  <c r="K717" i="4"/>
  <c r="Z716" i="4"/>
  <c r="T716" i="4"/>
  <c r="Q716" i="4"/>
  <c r="P716" i="4"/>
  <c r="K716" i="4"/>
  <c r="Z715" i="4"/>
  <c r="T715" i="4"/>
  <c r="Q715" i="4"/>
  <c r="P715" i="4"/>
  <c r="K715" i="4"/>
  <c r="Z714" i="4"/>
  <c r="T714" i="4"/>
  <c r="Q714" i="4"/>
  <c r="P714" i="4"/>
  <c r="K714" i="4"/>
  <c r="Z713" i="4"/>
  <c r="T713" i="4"/>
  <c r="Q713" i="4"/>
  <c r="P713" i="4"/>
  <c r="K713" i="4"/>
  <c r="Z712" i="4"/>
  <c r="T712" i="4"/>
  <c r="Q712" i="4"/>
  <c r="P712" i="4"/>
  <c r="K712" i="4"/>
  <c r="Z711" i="4"/>
  <c r="T711" i="4"/>
  <c r="Q711" i="4"/>
  <c r="P711" i="4"/>
  <c r="K711" i="4"/>
  <c r="Z710" i="4"/>
  <c r="T710" i="4"/>
  <c r="Q710" i="4"/>
  <c r="P710" i="4"/>
  <c r="K710" i="4"/>
  <c r="Z709" i="4"/>
  <c r="T709" i="4"/>
  <c r="Q709" i="4"/>
  <c r="P709" i="4"/>
  <c r="K709" i="4"/>
  <c r="Z708" i="4"/>
  <c r="T708" i="4"/>
  <c r="Q708" i="4"/>
  <c r="P708" i="4"/>
  <c r="K708" i="4"/>
  <c r="Z707" i="4"/>
  <c r="T707" i="4"/>
  <c r="Q707" i="4"/>
  <c r="P707" i="4"/>
  <c r="K707" i="4"/>
  <c r="Z706" i="4"/>
  <c r="T706" i="4"/>
  <c r="Q706" i="4"/>
  <c r="P706" i="4"/>
  <c r="K706" i="4"/>
  <c r="Z705" i="4"/>
  <c r="T705" i="4"/>
  <c r="Q705" i="4"/>
  <c r="P705" i="4"/>
  <c r="K705" i="4"/>
  <c r="Z704" i="4"/>
  <c r="T704" i="4"/>
  <c r="Q704" i="4"/>
  <c r="P704" i="4"/>
  <c r="K704" i="4"/>
  <c r="Z703" i="4"/>
  <c r="T703" i="4"/>
  <c r="Q703" i="4"/>
  <c r="P703" i="4"/>
  <c r="K703" i="4"/>
  <c r="Z702" i="4"/>
  <c r="T702" i="4"/>
  <c r="Q702" i="4"/>
  <c r="P702" i="4"/>
  <c r="K702" i="4"/>
  <c r="Z701" i="4"/>
  <c r="T701" i="4"/>
  <c r="Q701" i="4"/>
  <c r="P701" i="4"/>
  <c r="K701" i="4"/>
  <c r="Z700" i="4"/>
  <c r="T700" i="4"/>
  <c r="Q700" i="4"/>
  <c r="P700" i="4"/>
  <c r="K700" i="4"/>
  <c r="Z699" i="4"/>
  <c r="T699" i="4"/>
  <c r="Q699" i="4"/>
  <c r="P699" i="4"/>
  <c r="K699" i="4"/>
  <c r="Z698" i="4"/>
  <c r="T698" i="4"/>
  <c r="Q698" i="4"/>
  <c r="P698" i="4"/>
  <c r="K698" i="4"/>
  <c r="Z697" i="4"/>
  <c r="T697" i="4"/>
  <c r="Q697" i="4"/>
  <c r="P697" i="4"/>
  <c r="K697" i="4"/>
  <c r="Z696" i="4"/>
  <c r="T696" i="4"/>
  <c r="Q696" i="4"/>
  <c r="P696" i="4"/>
  <c r="K696" i="4"/>
  <c r="Z695" i="4"/>
  <c r="T695" i="4"/>
  <c r="Q695" i="4"/>
  <c r="P695" i="4"/>
  <c r="K695" i="4"/>
  <c r="Z694" i="4"/>
  <c r="T694" i="4"/>
  <c r="Q694" i="4"/>
  <c r="P694" i="4"/>
  <c r="K694" i="4"/>
  <c r="Z693" i="4"/>
  <c r="T693" i="4"/>
  <c r="Q693" i="4"/>
  <c r="P693" i="4"/>
  <c r="K693" i="4"/>
  <c r="Z692" i="4"/>
  <c r="T692" i="4"/>
  <c r="Q692" i="4"/>
  <c r="P692" i="4"/>
  <c r="K692" i="4"/>
  <c r="Z691" i="4"/>
  <c r="T691" i="4"/>
  <c r="Q691" i="4"/>
  <c r="P691" i="4"/>
  <c r="K691" i="4"/>
  <c r="Z690" i="4"/>
  <c r="T690" i="4"/>
  <c r="Q690" i="4"/>
  <c r="P690" i="4"/>
  <c r="K690" i="4"/>
  <c r="Z689" i="4"/>
  <c r="T689" i="4"/>
  <c r="Q689" i="4"/>
  <c r="P689" i="4"/>
  <c r="K689" i="4"/>
  <c r="Z688" i="4"/>
  <c r="T688" i="4"/>
  <c r="Q688" i="4"/>
  <c r="P688" i="4"/>
  <c r="K688" i="4"/>
  <c r="Z687" i="4"/>
  <c r="T687" i="4"/>
  <c r="Q687" i="4"/>
  <c r="P687" i="4"/>
  <c r="K687" i="4"/>
  <c r="Z686" i="4"/>
  <c r="T686" i="4"/>
  <c r="Q686" i="4"/>
  <c r="P686" i="4"/>
  <c r="K686" i="4"/>
  <c r="Z685" i="4"/>
  <c r="T685" i="4"/>
  <c r="Q685" i="4"/>
  <c r="P685" i="4"/>
  <c r="K685" i="4"/>
  <c r="Z684" i="4"/>
  <c r="T684" i="4"/>
  <c r="Q684" i="4"/>
  <c r="P684" i="4"/>
  <c r="K684" i="4"/>
  <c r="Z683" i="4"/>
  <c r="T683" i="4"/>
  <c r="Q683" i="4"/>
  <c r="P683" i="4"/>
  <c r="K683" i="4"/>
  <c r="Z682" i="4"/>
  <c r="T682" i="4"/>
  <c r="Q682" i="4"/>
  <c r="P682" i="4"/>
  <c r="K682" i="4"/>
  <c r="Z681" i="4"/>
  <c r="T681" i="4"/>
  <c r="Q681" i="4"/>
  <c r="P681" i="4"/>
  <c r="K681" i="4"/>
  <c r="Z680" i="4"/>
  <c r="T680" i="4"/>
  <c r="Q680" i="4"/>
  <c r="P680" i="4"/>
  <c r="K680" i="4"/>
  <c r="Z679" i="4"/>
  <c r="T679" i="4"/>
  <c r="Q679" i="4"/>
  <c r="P679" i="4"/>
  <c r="K679" i="4"/>
  <c r="Z678" i="4"/>
  <c r="T678" i="4"/>
  <c r="Q678" i="4"/>
  <c r="P678" i="4"/>
  <c r="K678" i="4"/>
  <c r="Z677" i="4"/>
  <c r="T677" i="4"/>
  <c r="Q677" i="4"/>
  <c r="P677" i="4"/>
  <c r="K677" i="4"/>
  <c r="Z676" i="4"/>
  <c r="T676" i="4"/>
  <c r="Q676" i="4"/>
  <c r="P676" i="4"/>
  <c r="K676" i="4"/>
  <c r="Z675" i="4"/>
  <c r="T675" i="4"/>
  <c r="Q675" i="4"/>
  <c r="P675" i="4"/>
  <c r="K675" i="4"/>
  <c r="Z674" i="4"/>
  <c r="T674" i="4"/>
  <c r="Q674" i="4"/>
  <c r="P674" i="4"/>
  <c r="K674" i="4"/>
  <c r="Z673" i="4"/>
  <c r="T673" i="4"/>
  <c r="Q673" i="4"/>
  <c r="P673" i="4"/>
  <c r="K673" i="4"/>
  <c r="Z672" i="4"/>
  <c r="T672" i="4"/>
  <c r="Q672" i="4"/>
  <c r="P672" i="4"/>
  <c r="K672" i="4"/>
  <c r="Z671" i="4"/>
  <c r="T671" i="4"/>
  <c r="Q671" i="4"/>
  <c r="P671" i="4"/>
  <c r="K671" i="4"/>
  <c r="Z670" i="4"/>
  <c r="T670" i="4"/>
  <c r="Q670" i="4"/>
  <c r="P670" i="4"/>
  <c r="K670" i="4"/>
  <c r="Z669" i="4"/>
  <c r="T669" i="4"/>
  <c r="Q669" i="4"/>
  <c r="P669" i="4"/>
  <c r="K669" i="4"/>
  <c r="Z668" i="4"/>
  <c r="T668" i="4"/>
  <c r="Q668" i="4"/>
  <c r="P668" i="4"/>
  <c r="K668" i="4"/>
  <c r="Z667" i="4"/>
  <c r="T667" i="4"/>
  <c r="Q667" i="4"/>
  <c r="P667" i="4"/>
  <c r="K667" i="4"/>
  <c r="Z666" i="4"/>
  <c r="T666" i="4"/>
  <c r="Q666" i="4"/>
  <c r="P666" i="4"/>
  <c r="K666" i="4"/>
  <c r="Z665" i="4"/>
  <c r="T665" i="4"/>
  <c r="Q665" i="4"/>
  <c r="P665" i="4"/>
  <c r="K665" i="4"/>
  <c r="Z664" i="4"/>
  <c r="T664" i="4"/>
  <c r="Q664" i="4"/>
  <c r="P664" i="4"/>
  <c r="K664" i="4"/>
  <c r="Z663" i="4"/>
  <c r="T663" i="4"/>
  <c r="Q663" i="4"/>
  <c r="P663" i="4"/>
  <c r="K663" i="4"/>
  <c r="Z662" i="4"/>
  <c r="T662" i="4"/>
  <c r="Q662" i="4"/>
  <c r="P662" i="4"/>
  <c r="K662" i="4"/>
  <c r="Z661" i="4"/>
  <c r="T661" i="4"/>
  <c r="Q661" i="4"/>
  <c r="P661" i="4"/>
  <c r="K661" i="4"/>
  <c r="Z660" i="4"/>
  <c r="T660" i="4"/>
  <c r="Q660" i="4"/>
  <c r="P660" i="4"/>
  <c r="K660" i="4"/>
  <c r="Z659" i="4"/>
  <c r="T659" i="4"/>
  <c r="Q659" i="4"/>
  <c r="P659" i="4"/>
  <c r="K659" i="4"/>
  <c r="Z658" i="4"/>
  <c r="T658" i="4"/>
  <c r="Q658" i="4"/>
  <c r="P658" i="4"/>
  <c r="K658" i="4"/>
  <c r="Z657" i="4"/>
  <c r="T657" i="4"/>
  <c r="Q657" i="4"/>
  <c r="P657" i="4"/>
  <c r="K657" i="4"/>
  <c r="Z656" i="4"/>
  <c r="T656" i="4"/>
  <c r="Q656" i="4"/>
  <c r="P656" i="4"/>
  <c r="K656" i="4"/>
  <c r="Z655" i="4"/>
  <c r="T655" i="4"/>
  <c r="Q655" i="4"/>
  <c r="P655" i="4"/>
  <c r="K655" i="4"/>
  <c r="Z654" i="4"/>
  <c r="T654" i="4"/>
  <c r="Q654" i="4"/>
  <c r="P654" i="4"/>
  <c r="K654" i="4"/>
  <c r="Z653" i="4"/>
  <c r="T653" i="4"/>
  <c r="Q653" i="4"/>
  <c r="P653" i="4"/>
  <c r="K653" i="4"/>
  <c r="Z652" i="4"/>
  <c r="T652" i="4"/>
  <c r="Q652" i="4"/>
  <c r="P652" i="4"/>
  <c r="K652" i="4"/>
  <c r="Z651" i="4"/>
  <c r="T651" i="4"/>
  <c r="Q651" i="4"/>
  <c r="P651" i="4"/>
  <c r="K651" i="4"/>
  <c r="Z650" i="4"/>
  <c r="T650" i="4"/>
  <c r="Q650" i="4"/>
  <c r="P650" i="4"/>
  <c r="K650" i="4"/>
  <c r="Z649" i="4"/>
  <c r="T649" i="4"/>
  <c r="Q649" i="4"/>
  <c r="P649" i="4"/>
  <c r="K649" i="4"/>
  <c r="Z648" i="4"/>
  <c r="T648" i="4"/>
  <c r="Q648" i="4"/>
  <c r="P648" i="4"/>
  <c r="K648" i="4"/>
  <c r="Z647" i="4"/>
  <c r="T647" i="4"/>
  <c r="Q647" i="4"/>
  <c r="P647" i="4"/>
  <c r="K647" i="4"/>
  <c r="Z646" i="4"/>
  <c r="T646" i="4"/>
  <c r="Q646" i="4"/>
  <c r="P646" i="4"/>
  <c r="K646" i="4"/>
  <c r="Z645" i="4"/>
  <c r="T645" i="4"/>
  <c r="Q645" i="4"/>
  <c r="P645" i="4"/>
  <c r="K645" i="4"/>
  <c r="Z644" i="4"/>
  <c r="T644" i="4"/>
  <c r="Q644" i="4"/>
  <c r="P644" i="4"/>
  <c r="K644" i="4"/>
  <c r="Z643" i="4"/>
  <c r="T643" i="4"/>
  <c r="Q643" i="4"/>
  <c r="P643" i="4"/>
  <c r="K643" i="4"/>
  <c r="Z642" i="4"/>
  <c r="T642" i="4"/>
  <c r="Q642" i="4"/>
  <c r="P642" i="4"/>
  <c r="K642" i="4"/>
  <c r="Z641" i="4"/>
  <c r="T641" i="4"/>
  <c r="Q641" i="4"/>
  <c r="P641" i="4"/>
  <c r="K641" i="4"/>
  <c r="Z640" i="4"/>
  <c r="T640" i="4"/>
  <c r="Q640" i="4"/>
  <c r="P640" i="4"/>
  <c r="K640" i="4"/>
  <c r="Z639" i="4"/>
  <c r="T639" i="4"/>
  <c r="Q639" i="4"/>
  <c r="P639" i="4"/>
  <c r="K639" i="4"/>
  <c r="Z638" i="4"/>
  <c r="T638" i="4"/>
  <c r="Q638" i="4"/>
  <c r="P638" i="4"/>
  <c r="K638" i="4"/>
  <c r="Z637" i="4"/>
  <c r="T637" i="4"/>
  <c r="Q637" i="4"/>
  <c r="P637" i="4"/>
  <c r="K637" i="4"/>
  <c r="Z636" i="4"/>
  <c r="T636" i="4"/>
  <c r="Q636" i="4"/>
  <c r="P636" i="4"/>
  <c r="K636" i="4"/>
  <c r="Z635" i="4"/>
  <c r="T635" i="4"/>
  <c r="Q635" i="4"/>
  <c r="P635" i="4"/>
  <c r="K635" i="4"/>
  <c r="Z634" i="4"/>
  <c r="T634" i="4"/>
  <c r="Q634" i="4"/>
  <c r="P634" i="4"/>
  <c r="K634" i="4"/>
  <c r="Z633" i="4"/>
  <c r="T633" i="4"/>
  <c r="Q633" i="4"/>
  <c r="P633" i="4"/>
  <c r="K633" i="4"/>
  <c r="Z632" i="4"/>
  <c r="T632" i="4"/>
  <c r="Q632" i="4"/>
  <c r="P632" i="4"/>
  <c r="K632" i="4"/>
  <c r="Z631" i="4"/>
  <c r="T631" i="4"/>
  <c r="Q631" i="4"/>
  <c r="P631" i="4"/>
  <c r="K631" i="4"/>
  <c r="Z630" i="4"/>
  <c r="T630" i="4"/>
  <c r="Q630" i="4"/>
  <c r="P630" i="4"/>
  <c r="K630" i="4"/>
  <c r="Z629" i="4"/>
  <c r="T629" i="4"/>
  <c r="Q629" i="4"/>
  <c r="P629" i="4"/>
  <c r="K629" i="4"/>
  <c r="Z628" i="4"/>
  <c r="T628" i="4"/>
  <c r="Q628" i="4"/>
  <c r="P628" i="4"/>
  <c r="K628" i="4"/>
  <c r="Z627" i="4"/>
  <c r="T627" i="4"/>
  <c r="Q627" i="4"/>
  <c r="P627" i="4"/>
  <c r="K627" i="4"/>
  <c r="Z626" i="4"/>
  <c r="T626" i="4"/>
  <c r="Q626" i="4"/>
  <c r="P626" i="4"/>
  <c r="K626" i="4"/>
  <c r="Z625" i="4"/>
  <c r="T625" i="4"/>
  <c r="Q625" i="4"/>
  <c r="P625" i="4"/>
  <c r="K625" i="4"/>
  <c r="Z624" i="4"/>
  <c r="T624" i="4"/>
  <c r="Q624" i="4"/>
  <c r="P624" i="4"/>
  <c r="K624" i="4"/>
  <c r="Z623" i="4"/>
  <c r="T623" i="4"/>
  <c r="Q623" i="4"/>
  <c r="P623" i="4"/>
  <c r="K623" i="4"/>
  <c r="Z622" i="4"/>
  <c r="T622" i="4"/>
  <c r="Q622" i="4"/>
  <c r="P622" i="4"/>
  <c r="K622" i="4"/>
  <c r="Z621" i="4"/>
  <c r="T621" i="4"/>
  <c r="Q621" i="4"/>
  <c r="P621" i="4"/>
  <c r="K621" i="4"/>
  <c r="Z620" i="4"/>
  <c r="T620" i="4"/>
  <c r="Q620" i="4"/>
  <c r="P620" i="4"/>
  <c r="K620" i="4"/>
  <c r="Z619" i="4"/>
  <c r="T619" i="4"/>
  <c r="Q619" i="4"/>
  <c r="P619" i="4"/>
  <c r="K619" i="4"/>
  <c r="Z618" i="4"/>
  <c r="T618" i="4"/>
  <c r="Q618" i="4"/>
  <c r="P618" i="4"/>
  <c r="K618" i="4"/>
  <c r="Z617" i="4"/>
  <c r="T617" i="4"/>
  <c r="Q617" i="4"/>
  <c r="P617" i="4"/>
  <c r="K617" i="4"/>
  <c r="Z616" i="4"/>
  <c r="T616" i="4"/>
  <c r="Q616" i="4"/>
  <c r="P616" i="4"/>
  <c r="K616" i="4"/>
  <c r="Z615" i="4"/>
  <c r="T615" i="4"/>
  <c r="Q615" i="4"/>
  <c r="P615" i="4"/>
  <c r="K615" i="4"/>
  <c r="Z614" i="4"/>
  <c r="T614" i="4"/>
  <c r="Q614" i="4"/>
  <c r="P614" i="4"/>
  <c r="K614" i="4"/>
  <c r="Z613" i="4"/>
  <c r="T613" i="4"/>
  <c r="Q613" i="4"/>
  <c r="P613" i="4"/>
  <c r="K613" i="4"/>
  <c r="Z612" i="4"/>
  <c r="T612" i="4"/>
  <c r="Q612" i="4"/>
  <c r="P612" i="4"/>
  <c r="K612" i="4"/>
  <c r="Z611" i="4"/>
  <c r="T611" i="4"/>
  <c r="Q611" i="4"/>
  <c r="P611" i="4"/>
  <c r="K611" i="4"/>
  <c r="Z610" i="4"/>
  <c r="T610" i="4"/>
  <c r="Q610" i="4"/>
  <c r="P610" i="4"/>
  <c r="K610" i="4"/>
  <c r="Z609" i="4"/>
  <c r="T609" i="4"/>
  <c r="Q609" i="4"/>
  <c r="P609" i="4"/>
  <c r="K609" i="4"/>
  <c r="Z608" i="4"/>
  <c r="T608" i="4"/>
  <c r="Q608" i="4"/>
  <c r="P608" i="4"/>
  <c r="K608" i="4"/>
  <c r="Z607" i="4"/>
  <c r="T607" i="4"/>
  <c r="Q607" i="4"/>
  <c r="P607" i="4"/>
  <c r="K607" i="4"/>
  <c r="Z606" i="4"/>
  <c r="T606" i="4"/>
  <c r="Q606" i="4"/>
  <c r="P606" i="4"/>
  <c r="K606" i="4"/>
  <c r="Z605" i="4"/>
  <c r="T605" i="4"/>
  <c r="Q605" i="4"/>
  <c r="P605" i="4"/>
  <c r="K605" i="4"/>
  <c r="Z604" i="4"/>
  <c r="T604" i="4"/>
  <c r="Q604" i="4"/>
  <c r="P604" i="4"/>
  <c r="K604" i="4"/>
  <c r="Z603" i="4"/>
  <c r="T603" i="4"/>
  <c r="Q603" i="4"/>
  <c r="P603" i="4"/>
  <c r="K603" i="4"/>
  <c r="Z602" i="4"/>
  <c r="T602" i="4"/>
  <c r="Q602" i="4"/>
  <c r="P602" i="4"/>
  <c r="K602" i="4"/>
  <c r="Z601" i="4"/>
  <c r="T601" i="4"/>
  <c r="Q601" i="4"/>
  <c r="P601" i="4"/>
  <c r="K601" i="4"/>
  <c r="Z600" i="4"/>
  <c r="T600" i="4"/>
  <c r="Q600" i="4"/>
  <c r="P600" i="4"/>
  <c r="K600" i="4"/>
  <c r="Z599" i="4"/>
  <c r="T599" i="4"/>
  <c r="Q599" i="4"/>
  <c r="P599" i="4"/>
  <c r="K599" i="4"/>
  <c r="Z598" i="4"/>
  <c r="T598" i="4"/>
  <c r="Q598" i="4"/>
  <c r="P598" i="4"/>
  <c r="K598" i="4"/>
  <c r="Z597" i="4"/>
  <c r="T597" i="4"/>
  <c r="Q597" i="4"/>
  <c r="P597" i="4"/>
  <c r="K597" i="4"/>
  <c r="Z596" i="4"/>
  <c r="T596" i="4"/>
  <c r="Q596" i="4"/>
  <c r="P596" i="4"/>
  <c r="K596" i="4"/>
  <c r="Z595" i="4"/>
  <c r="T595" i="4"/>
  <c r="Q595" i="4"/>
  <c r="P595" i="4"/>
  <c r="K595" i="4"/>
  <c r="Z594" i="4"/>
  <c r="T594" i="4"/>
  <c r="Q594" i="4"/>
  <c r="P594" i="4"/>
  <c r="K594" i="4"/>
  <c r="Z593" i="4"/>
  <c r="T593" i="4"/>
  <c r="Q593" i="4"/>
  <c r="P593" i="4"/>
  <c r="K593" i="4"/>
  <c r="Z592" i="4"/>
  <c r="T592" i="4"/>
  <c r="Q592" i="4"/>
  <c r="P592" i="4"/>
  <c r="K592" i="4"/>
  <c r="Z591" i="4"/>
  <c r="T591" i="4"/>
  <c r="Q591" i="4"/>
  <c r="P591" i="4"/>
  <c r="K591" i="4"/>
  <c r="Z590" i="4"/>
  <c r="T590" i="4"/>
  <c r="Q590" i="4"/>
  <c r="P590" i="4"/>
  <c r="K590" i="4"/>
  <c r="Z589" i="4"/>
  <c r="T589" i="4"/>
  <c r="Q589" i="4"/>
  <c r="P589" i="4"/>
  <c r="K589" i="4"/>
  <c r="Z588" i="4"/>
  <c r="T588" i="4"/>
  <c r="Q588" i="4"/>
  <c r="P588" i="4"/>
  <c r="K588" i="4"/>
  <c r="Z587" i="4"/>
  <c r="T587" i="4"/>
  <c r="Q587" i="4"/>
  <c r="P587" i="4"/>
  <c r="K587" i="4"/>
  <c r="Z586" i="4"/>
  <c r="T586" i="4"/>
  <c r="Q586" i="4"/>
  <c r="P586" i="4"/>
  <c r="K586" i="4"/>
  <c r="Z585" i="4"/>
  <c r="T585" i="4"/>
  <c r="Q585" i="4"/>
  <c r="P585" i="4"/>
  <c r="K585" i="4"/>
  <c r="Z584" i="4"/>
  <c r="T584" i="4"/>
  <c r="Q584" i="4"/>
  <c r="P584" i="4"/>
  <c r="K584" i="4"/>
  <c r="Z583" i="4"/>
  <c r="T583" i="4"/>
  <c r="Q583" i="4"/>
  <c r="P583" i="4"/>
  <c r="K583" i="4"/>
  <c r="Z582" i="4"/>
  <c r="T582" i="4"/>
  <c r="Q582" i="4"/>
  <c r="P582" i="4"/>
  <c r="K582" i="4"/>
  <c r="Z581" i="4"/>
  <c r="T581" i="4"/>
  <c r="Q581" i="4"/>
  <c r="P581" i="4"/>
  <c r="K581" i="4"/>
  <c r="Z580" i="4"/>
  <c r="T580" i="4"/>
  <c r="Q580" i="4"/>
  <c r="P580" i="4"/>
  <c r="K580" i="4"/>
  <c r="Z579" i="4"/>
  <c r="T579" i="4"/>
  <c r="Q579" i="4"/>
  <c r="P579" i="4"/>
  <c r="K579" i="4"/>
  <c r="Z578" i="4"/>
  <c r="T578" i="4"/>
  <c r="Q578" i="4"/>
  <c r="P578" i="4"/>
  <c r="K578" i="4"/>
  <c r="Z577" i="4"/>
  <c r="T577" i="4"/>
  <c r="Q577" i="4"/>
  <c r="P577" i="4"/>
  <c r="K577" i="4"/>
  <c r="Z576" i="4"/>
  <c r="T576" i="4"/>
  <c r="Q576" i="4"/>
  <c r="P576" i="4"/>
  <c r="K576" i="4"/>
  <c r="Z575" i="4"/>
  <c r="T575" i="4"/>
  <c r="Q575" i="4"/>
  <c r="P575" i="4"/>
  <c r="K575" i="4"/>
  <c r="Z574" i="4"/>
  <c r="T574" i="4"/>
  <c r="Q574" i="4"/>
  <c r="P574" i="4"/>
  <c r="K574" i="4"/>
  <c r="Z573" i="4"/>
  <c r="T573" i="4"/>
  <c r="Q573" i="4"/>
  <c r="P573" i="4"/>
  <c r="K573" i="4"/>
  <c r="Z572" i="4"/>
  <c r="T572" i="4"/>
  <c r="Q572" i="4"/>
  <c r="P572" i="4"/>
  <c r="K572" i="4"/>
  <c r="Z571" i="4"/>
  <c r="T571" i="4"/>
  <c r="Q571" i="4"/>
  <c r="P571" i="4"/>
  <c r="K571" i="4"/>
  <c r="Z570" i="4"/>
  <c r="T570" i="4"/>
  <c r="Q570" i="4"/>
  <c r="P570" i="4"/>
  <c r="K570" i="4"/>
  <c r="Z569" i="4"/>
  <c r="T569" i="4"/>
  <c r="Q569" i="4"/>
  <c r="P569" i="4"/>
  <c r="K569" i="4"/>
  <c r="Z568" i="4"/>
  <c r="T568" i="4"/>
  <c r="Q568" i="4"/>
  <c r="P568" i="4"/>
  <c r="K568" i="4"/>
  <c r="Z567" i="4"/>
  <c r="T567" i="4"/>
  <c r="Q567" i="4"/>
  <c r="P567" i="4"/>
  <c r="K567" i="4"/>
  <c r="Z566" i="4"/>
  <c r="T566" i="4"/>
  <c r="Q566" i="4"/>
  <c r="P566" i="4"/>
  <c r="K566" i="4"/>
  <c r="Z565" i="4"/>
  <c r="T565" i="4"/>
  <c r="Q565" i="4"/>
  <c r="P565" i="4"/>
  <c r="K565" i="4"/>
  <c r="Z564" i="4"/>
  <c r="T564" i="4"/>
  <c r="Q564" i="4"/>
  <c r="P564" i="4"/>
  <c r="K564" i="4"/>
  <c r="Z563" i="4"/>
  <c r="T563" i="4"/>
  <c r="Q563" i="4"/>
  <c r="P563" i="4"/>
  <c r="K563" i="4"/>
  <c r="Z562" i="4"/>
  <c r="T562" i="4"/>
  <c r="Q562" i="4"/>
  <c r="P562" i="4"/>
  <c r="K562" i="4"/>
  <c r="Z561" i="4"/>
  <c r="T561" i="4"/>
  <c r="Q561" i="4"/>
  <c r="P561" i="4"/>
  <c r="K561" i="4"/>
  <c r="Z560" i="4"/>
  <c r="T560" i="4"/>
  <c r="Q560" i="4"/>
  <c r="P560" i="4"/>
  <c r="K560" i="4"/>
  <c r="Z559" i="4"/>
  <c r="T559" i="4"/>
  <c r="Q559" i="4"/>
  <c r="P559" i="4"/>
  <c r="K559" i="4"/>
  <c r="Z558" i="4"/>
  <c r="T558" i="4"/>
  <c r="Q558" i="4"/>
  <c r="P558" i="4"/>
  <c r="K558" i="4"/>
  <c r="Z557" i="4"/>
  <c r="T557" i="4"/>
  <c r="Q557" i="4"/>
  <c r="P557" i="4"/>
  <c r="K557" i="4"/>
  <c r="Z556" i="4"/>
  <c r="T556" i="4"/>
  <c r="Q556" i="4"/>
  <c r="P556" i="4"/>
  <c r="K556" i="4"/>
  <c r="Z555" i="4"/>
  <c r="T555" i="4"/>
  <c r="Q555" i="4"/>
  <c r="P555" i="4"/>
  <c r="K555" i="4"/>
  <c r="Z554" i="4"/>
  <c r="T554" i="4"/>
  <c r="Q554" i="4"/>
  <c r="P554" i="4"/>
  <c r="K554" i="4"/>
  <c r="Z553" i="4"/>
  <c r="T553" i="4"/>
  <c r="Q553" i="4"/>
  <c r="P553" i="4"/>
  <c r="K553" i="4"/>
  <c r="Z552" i="4"/>
  <c r="T552" i="4"/>
  <c r="Q552" i="4"/>
  <c r="P552" i="4"/>
  <c r="K552" i="4"/>
  <c r="Z551" i="4"/>
  <c r="T551" i="4"/>
  <c r="Q551" i="4"/>
  <c r="P551" i="4"/>
  <c r="K551" i="4"/>
  <c r="Z550" i="4"/>
  <c r="T550" i="4"/>
  <c r="Q550" i="4"/>
  <c r="P550" i="4"/>
  <c r="K550" i="4"/>
  <c r="Z549" i="4"/>
  <c r="T549" i="4"/>
  <c r="Q549" i="4"/>
  <c r="P549" i="4"/>
  <c r="K549" i="4"/>
  <c r="Z548" i="4"/>
  <c r="T548" i="4"/>
  <c r="Q548" i="4"/>
  <c r="P548" i="4"/>
  <c r="K548" i="4"/>
  <c r="Z547" i="4"/>
  <c r="T547" i="4"/>
  <c r="Q547" i="4"/>
  <c r="P547" i="4"/>
  <c r="K547" i="4"/>
  <c r="Z546" i="4"/>
  <c r="T546" i="4"/>
  <c r="Q546" i="4"/>
  <c r="P546" i="4"/>
  <c r="K546" i="4"/>
  <c r="Z545" i="4"/>
  <c r="T545" i="4"/>
  <c r="Q545" i="4"/>
  <c r="P545" i="4"/>
  <c r="K545" i="4"/>
  <c r="Z544" i="4"/>
  <c r="T544" i="4"/>
  <c r="Q544" i="4"/>
  <c r="P544" i="4"/>
  <c r="K544" i="4"/>
  <c r="Z543" i="4"/>
  <c r="T543" i="4"/>
  <c r="Q543" i="4"/>
  <c r="P543" i="4"/>
  <c r="K543" i="4"/>
  <c r="Z542" i="4"/>
  <c r="T542" i="4"/>
  <c r="Q542" i="4"/>
  <c r="P542" i="4"/>
  <c r="K542" i="4"/>
  <c r="Z541" i="4"/>
  <c r="T541" i="4"/>
  <c r="Q541" i="4"/>
  <c r="P541" i="4"/>
  <c r="K541" i="4"/>
  <c r="Z540" i="4"/>
  <c r="T540" i="4"/>
  <c r="Q540" i="4"/>
  <c r="P540" i="4"/>
  <c r="K540" i="4"/>
  <c r="Z539" i="4"/>
  <c r="T539" i="4"/>
  <c r="Q539" i="4"/>
  <c r="P539" i="4"/>
  <c r="K539" i="4"/>
  <c r="Z538" i="4"/>
  <c r="T538" i="4"/>
  <c r="Q538" i="4"/>
  <c r="P538" i="4"/>
  <c r="K538" i="4"/>
  <c r="Z537" i="4"/>
  <c r="T537" i="4"/>
  <c r="Q537" i="4"/>
  <c r="P537" i="4"/>
  <c r="K537" i="4"/>
  <c r="Z536" i="4"/>
  <c r="T536" i="4"/>
  <c r="Q536" i="4"/>
  <c r="P536" i="4"/>
  <c r="K536" i="4"/>
  <c r="Z535" i="4"/>
  <c r="T535" i="4"/>
  <c r="Q535" i="4"/>
  <c r="P535" i="4"/>
  <c r="K535" i="4"/>
  <c r="Z534" i="4"/>
  <c r="T534" i="4"/>
  <c r="Q534" i="4"/>
  <c r="P534" i="4"/>
  <c r="K534" i="4"/>
  <c r="Z533" i="4"/>
  <c r="T533" i="4"/>
  <c r="Q533" i="4"/>
  <c r="P533" i="4"/>
  <c r="K533" i="4"/>
  <c r="Z532" i="4"/>
  <c r="T532" i="4"/>
  <c r="Q532" i="4"/>
  <c r="P532" i="4"/>
  <c r="K532" i="4"/>
  <c r="Z531" i="4"/>
  <c r="T531" i="4"/>
  <c r="Q531" i="4"/>
  <c r="P531" i="4"/>
  <c r="K531" i="4"/>
  <c r="Z530" i="4"/>
  <c r="T530" i="4"/>
  <c r="Q530" i="4"/>
  <c r="P530" i="4"/>
  <c r="K530" i="4"/>
  <c r="Z529" i="4"/>
  <c r="T529" i="4"/>
  <c r="Q529" i="4"/>
  <c r="P529" i="4"/>
  <c r="K529" i="4"/>
  <c r="Z528" i="4"/>
  <c r="T528" i="4"/>
  <c r="Q528" i="4"/>
  <c r="P528" i="4"/>
  <c r="K528" i="4"/>
  <c r="Z527" i="4"/>
  <c r="T527" i="4"/>
  <c r="Q527" i="4"/>
  <c r="P527" i="4"/>
  <c r="K527" i="4"/>
  <c r="Z526" i="4"/>
  <c r="T526" i="4"/>
  <c r="Q526" i="4"/>
  <c r="P526" i="4"/>
  <c r="K526" i="4"/>
  <c r="Z525" i="4"/>
  <c r="T525" i="4"/>
  <c r="Q525" i="4"/>
  <c r="P525" i="4"/>
  <c r="K525" i="4"/>
  <c r="Z524" i="4"/>
  <c r="T524" i="4"/>
  <c r="Q524" i="4"/>
  <c r="P524" i="4"/>
  <c r="K524" i="4"/>
  <c r="Z523" i="4"/>
  <c r="T523" i="4"/>
  <c r="Q523" i="4"/>
  <c r="P523" i="4"/>
  <c r="K523" i="4"/>
  <c r="Z522" i="4"/>
  <c r="T522" i="4"/>
  <c r="Q522" i="4"/>
  <c r="P522" i="4"/>
  <c r="K522" i="4"/>
  <c r="Z521" i="4"/>
  <c r="T521" i="4"/>
  <c r="Q521" i="4"/>
  <c r="P521" i="4"/>
  <c r="K521" i="4"/>
  <c r="Z520" i="4"/>
  <c r="T520" i="4"/>
  <c r="Q520" i="4"/>
  <c r="P520" i="4"/>
  <c r="K520" i="4"/>
  <c r="Z519" i="4"/>
  <c r="T519" i="4"/>
  <c r="Q519" i="4"/>
  <c r="P519" i="4"/>
  <c r="K519" i="4"/>
  <c r="Z518" i="4"/>
  <c r="T518" i="4"/>
  <c r="Q518" i="4"/>
  <c r="P518" i="4"/>
  <c r="K518" i="4"/>
  <c r="Z517" i="4"/>
  <c r="T517" i="4"/>
  <c r="Q517" i="4"/>
  <c r="P517" i="4"/>
  <c r="K517" i="4"/>
  <c r="Z516" i="4"/>
  <c r="T516" i="4"/>
  <c r="Q516" i="4"/>
  <c r="P516" i="4"/>
  <c r="K516" i="4"/>
  <c r="Z515" i="4"/>
  <c r="T515" i="4"/>
  <c r="Q515" i="4"/>
  <c r="P515" i="4"/>
  <c r="K515" i="4"/>
  <c r="Z514" i="4"/>
  <c r="T514" i="4"/>
  <c r="Q514" i="4"/>
  <c r="P514" i="4"/>
  <c r="K514" i="4"/>
  <c r="Z513" i="4"/>
  <c r="T513" i="4"/>
  <c r="Q513" i="4"/>
  <c r="P513" i="4"/>
  <c r="K513" i="4"/>
  <c r="Z512" i="4"/>
  <c r="T512" i="4"/>
  <c r="Q512" i="4"/>
  <c r="P512" i="4"/>
  <c r="K512" i="4"/>
  <c r="Z511" i="4"/>
  <c r="T511" i="4"/>
  <c r="Q511" i="4"/>
  <c r="P511" i="4"/>
  <c r="K511" i="4"/>
  <c r="Z510" i="4"/>
  <c r="T510" i="4"/>
  <c r="Q510" i="4"/>
  <c r="P510" i="4"/>
  <c r="K510" i="4"/>
  <c r="Z509" i="4"/>
  <c r="T509" i="4"/>
  <c r="Q509" i="4"/>
  <c r="P509" i="4"/>
  <c r="K509" i="4"/>
  <c r="Z508" i="4"/>
  <c r="T508" i="4"/>
  <c r="Q508" i="4"/>
  <c r="P508" i="4"/>
  <c r="K508" i="4"/>
  <c r="Z507" i="4"/>
  <c r="T507" i="4"/>
  <c r="Q507" i="4"/>
  <c r="P507" i="4"/>
  <c r="K507" i="4"/>
  <c r="Z506" i="4"/>
  <c r="T506" i="4"/>
  <c r="Q506" i="4"/>
  <c r="P506" i="4"/>
  <c r="K506" i="4"/>
  <c r="Z505" i="4"/>
  <c r="T505" i="4"/>
  <c r="Q505" i="4"/>
  <c r="P505" i="4"/>
  <c r="K505" i="4"/>
  <c r="Z504" i="4"/>
  <c r="T504" i="4"/>
  <c r="Q504" i="4"/>
  <c r="P504" i="4"/>
  <c r="K504" i="4"/>
  <c r="Z503" i="4"/>
  <c r="T503" i="4"/>
  <c r="Q503" i="4"/>
  <c r="P503" i="4"/>
  <c r="K503" i="4"/>
  <c r="Z502" i="4"/>
  <c r="T502" i="4"/>
  <c r="Q502" i="4"/>
  <c r="P502" i="4"/>
  <c r="K502" i="4"/>
  <c r="Z501" i="4"/>
  <c r="T501" i="4"/>
  <c r="Q501" i="4"/>
  <c r="P501" i="4"/>
  <c r="K501" i="4"/>
  <c r="Z500" i="4"/>
  <c r="T500" i="4"/>
  <c r="Q500" i="4"/>
  <c r="P500" i="4"/>
  <c r="K500" i="4"/>
  <c r="Z499" i="4"/>
  <c r="T499" i="4"/>
  <c r="Q499" i="4"/>
  <c r="P499" i="4"/>
  <c r="K499" i="4"/>
  <c r="Z498" i="4"/>
  <c r="T498" i="4"/>
  <c r="Q498" i="4"/>
  <c r="P498" i="4"/>
  <c r="K498" i="4"/>
  <c r="Z497" i="4"/>
  <c r="T497" i="4"/>
  <c r="Q497" i="4"/>
  <c r="P497" i="4"/>
  <c r="K497" i="4"/>
  <c r="Z496" i="4"/>
  <c r="T496" i="4"/>
  <c r="Q496" i="4"/>
  <c r="P496" i="4"/>
  <c r="K496" i="4"/>
  <c r="Z495" i="4"/>
  <c r="T495" i="4"/>
  <c r="Q495" i="4"/>
  <c r="P495" i="4"/>
  <c r="K495" i="4"/>
  <c r="Z494" i="4"/>
  <c r="T494" i="4"/>
  <c r="Q494" i="4"/>
  <c r="P494" i="4"/>
  <c r="K494" i="4"/>
  <c r="Z493" i="4"/>
  <c r="T493" i="4"/>
  <c r="Q493" i="4"/>
  <c r="P493" i="4"/>
  <c r="K493" i="4"/>
  <c r="Z492" i="4"/>
  <c r="T492" i="4"/>
  <c r="Q492" i="4"/>
  <c r="P492" i="4"/>
  <c r="K492" i="4"/>
  <c r="Z491" i="4"/>
  <c r="T491" i="4"/>
  <c r="Q491" i="4"/>
  <c r="P491" i="4"/>
  <c r="K491" i="4"/>
  <c r="Z490" i="4"/>
  <c r="T490" i="4"/>
  <c r="Q490" i="4"/>
  <c r="P490" i="4"/>
  <c r="K490" i="4"/>
  <c r="Z489" i="4"/>
  <c r="T489" i="4"/>
  <c r="Q489" i="4"/>
  <c r="P489" i="4"/>
  <c r="K489" i="4"/>
  <c r="Z488" i="4"/>
  <c r="T488" i="4"/>
  <c r="Q488" i="4"/>
  <c r="P488" i="4"/>
  <c r="K488" i="4"/>
  <c r="Z487" i="4"/>
  <c r="T487" i="4"/>
  <c r="Q487" i="4"/>
  <c r="P487" i="4"/>
  <c r="K487" i="4"/>
  <c r="Z486" i="4"/>
  <c r="T486" i="4"/>
  <c r="Q486" i="4"/>
  <c r="P486" i="4"/>
  <c r="K486" i="4"/>
  <c r="Z485" i="4"/>
  <c r="T485" i="4"/>
  <c r="Q485" i="4"/>
  <c r="P485" i="4"/>
  <c r="K485" i="4"/>
  <c r="Z484" i="4"/>
  <c r="T484" i="4"/>
  <c r="Q484" i="4"/>
  <c r="P484" i="4"/>
  <c r="K484" i="4"/>
  <c r="Z483" i="4"/>
  <c r="T483" i="4"/>
  <c r="Q483" i="4"/>
  <c r="P483" i="4"/>
  <c r="K483" i="4"/>
  <c r="Z482" i="4"/>
  <c r="T482" i="4"/>
  <c r="Q482" i="4"/>
  <c r="P482" i="4"/>
  <c r="K482" i="4"/>
  <c r="Z481" i="4"/>
  <c r="T481" i="4"/>
  <c r="Q481" i="4"/>
  <c r="P481" i="4"/>
  <c r="K481" i="4"/>
  <c r="Z480" i="4"/>
  <c r="T480" i="4"/>
  <c r="Q480" i="4"/>
  <c r="P480" i="4"/>
  <c r="K480" i="4"/>
  <c r="Z479" i="4"/>
  <c r="T479" i="4"/>
  <c r="Q479" i="4"/>
  <c r="P479" i="4"/>
  <c r="K479" i="4"/>
  <c r="Z478" i="4"/>
  <c r="T478" i="4"/>
  <c r="Q478" i="4"/>
  <c r="P478" i="4"/>
  <c r="K478" i="4"/>
  <c r="Z477" i="4"/>
  <c r="T477" i="4"/>
  <c r="Q477" i="4"/>
  <c r="P477" i="4"/>
  <c r="K477" i="4"/>
  <c r="Z476" i="4"/>
  <c r="T476" i="4"/>
  <c r="Q476" i="4"/>
  <c r="P476" i="4"/>
  <c r="K476" i="4"/>
  <c r="Z475" i="4"/>
  <c r="T475" i="4"/>
  <c r="Q475" i="4"/>
  <c r="P475" i="4"/>
  <c r="K475" i="4"/>
  <c r="Z474" i="4"/>
  <c r="T474" i="4"/>
  <c r="Q474" i="4"/>
  <c r="P474" i="4"/>
  <c r="K474" i="4"/>
  <c r="Z473" i="4"/>
  <c r="T473" i="4"/>
  <c r="Q473" i="4"/>
  <c r="P473" i="4"/>
  <c r="K473" i="4"/>
  <c r="Z472" i="4"/>
  <c r="T472" i="4"/>
  <c r="Q472" i="4"/>
  <c r="P472" i="4"/>
  <c r="K472" i="4"/>
  <c r="Z471" i="4"/>
  <c r="T471" i="4"/>
  <c r="Q471" i="4"/>
  <c r="P471" i="4"/>
  <c r="K471" i="4"/>
  <c r="Z470" i="4"/>
  <c r="T470" i="4"/>
  <c r="Q470" i="4"/>
  <c r="P470" i="4"/>
  <c r="K470" i="4"/>
  <c r="Z469" i="4"/>
  <c r="T469" i="4"/>
  <c r="Q469" i="4"/>
  <c r="P469" i="4"/>
  <c r="K469" i="4"/>
  <c r="Z468" i="4"/>
  <c r="T468" i="4"/>
  <c r="Q468" i="4"/>
  <c r="P468" i="4"/>
  <c r="K468" i="4"/>
  <c r="Z467" i="4"/>
  <c r="T467" i="4"/>
  <c r="Q467" i="4"/>
  <c r="P467" i="4"/>
  <c r="K467" i="4"/>
  <c r="Z466" i="4"/>
  <c r="T466" i="4"/>
  <c r="Q466" i="4"/>
  <c r="P466" i="4"/>
  <c r="K466" i="4"/>
  <c r="Z465" i="4"/>
  <c r="T465" i="4"/>
  <c r="Q465" i="4"/>
  <c r="P465" i="4"/>
  <c r="K465" i="4"/>
  <c r="Z464" i="4"/>
  <c r="T464" i="4"/>
  <c r="Q464" i="4"/>
  <c r="P464" i="4"/>
  <c r="K464" i="4"/>
  <c r="Z463" i="4"/>
  <c r="T463" i="4"/>
  <c r="Q463" i="4"/>
  <c r="P463" i="4"/>
  <c r="K463" i="4"/>
  <c r="Z462" i="4"/>
  <c r="T462" i="4"/>
  <c r="Q462" i="4"/>
  <c r="P462" i="4"/>
  <c r="K462" i="4"/>
  <c r="Z461" i="4"/>
  <c r="T461" i="4"/>
  <c r="Q461" i="4"/>
  <c r="P461" i="4"/>
  <c r="K461" i="4"/>
  <c r="Z460" i="4"/>
  <c r="T460" i="4"/>
  <c r="Q460" i="4"/>
  <c r="P460" i="4"/>
  <c r="K460" i="4"/>
  <c r="Z459" i="4"/>
  <c r="T459" i="4"/>
  <c r="Q459" i="4"/>
  <c r="P459" i="4"/>
  <c r="K459" i="4"/>
  <c r="Z458" i="4"/>
  <c r="T458" i="4"/>
  <c r="Q458" i="4"/>
  <c r="P458" i="4"/>
  <c r="K458" i="4"/>
  <c r="Z457" i="4"/>
  <c r="T457" i="4"/>
  <c r="Q457" i="4"/>
  <c r="P457" i="4"/>
  <c r="K457" i="4"/>
  <c r="Z456" i="4"/>
  <c r="T456" i="4"/>
  <c r="Q456" i="4"/>
  <c r="P456" i="4"/>
  <c r="K456" i="4"/>
  <c r="Z455" i="4"/>
  <c r="T455" i="4"/>
  <c r="Q455" i="4"/>
  <c r="P455" i="4"/>
  <c r="K455" i="4"/>
  <c r="Z454" i="4"/>
  <c r="T454" i="4"/>
  <c r="Q454" i="4"/>
  <c r="P454" i="4"/>
  <c r="K454" i="4"/>
  <c r="Z453" i="4"/>
  <c r="T453" i="4"/>
  <c r="Q453" i="4"/>
  <c r="P453" i="4"/>
  <c r="K453" i="4"/>
  <c r="Z452" i="4"/>
  <c r="T452" i="4"/>
  <c r="Q452" i="4"/>
  <c r="P452" i="4"/>
  <c r="K452" i="4"/>
  <c r="Z451" i="4"/>
  <c r="T451" i="4"/>
  <c r="Q451" i="4"/>
  <c r="P451" i="4"/>
  <c r="K451" i="4"/>
  <c r="Z450" i="4"/>
  <c r="T450" i="4"/>
  <c r="Q450" i="4"/>
  <c r="P450" i="4"/>
  <c r="K450" i="4"/>
  <c r="Z449" i="4"/>
  <c r="T449" i="4"/>
  <c r="Q449" i="4"/>
  <c r="P449" i="4"/>
  <c r="K449" i="4"/>
  <c r="Z448" i="4"/>
  <c r="T448" i="4"/>
  <c r="Q448" i="4"/>
  <c r="P448" i="4"/>
  <c r="K448" i="4"/>
  <c r="Z447" i="4"/>
  <c r="T447" i="4"/>
  <c r="Q447" i="4"/>
  <c r="P447" i="4"/>
  <c r="K447" i="4"/>
  <c r="Z446" i="4"/>
  <c r="T446" i="4"/>
  <c r="Q446" i="4"/>
  <c r="P446" i="4"/>
  <c r="K446" i="4"/>
  <c r="Z445" i="4"/>
  <c r="T445" i="4"/>
  <c r="Q445" i="4"/>
  <c r="P445" i="4"/>
  <c r="K445" i="4"/>
  <c r="Z444" i="4"/>
  <c r="T444" i="4"/>
  <c r="Q444" i="4"/>
  <c r="P444" i="4"/>
  <c r="K444" i="4"/>
  <c r="Z443" i="4"/>
  <c r="T443" i="4"/>
  <c r="Q443" i="4"/>
  <c r="P443" i="4"/>
  <c r="K443" i="4"/>
  <c r="Z442" i="4"/>
  <c r="T442" i="4"/>
  <c r="Q442" i="4"/>
  <c r="P442" i="4"/>
  <c r="K442" i="4"/>
  <c r="Z441" i="4"/>
  <c r="T441" i="4"/>
  <c r="Q441" i="4"/>
  <c r="P441" i="4"/>
  <c r="K441" i="4"/>
  <c r="Z440" i="4"/>
  <c r="T440" i="4"/>
  <c r="Q440" i="4"/>
  <c r="P440" i="4"/>
  <c r="K440" i="4"/>
  <c r="Z439" i="4"/>
  <c r="T439" i="4"/>
  <c r="Q439" i="4"/>
  <c r="P439" i="4"/>
  <c r="K439" i="4"/>
  <c r="Z438" i="4"/>
  <c r="T438" i="4"/>
  <c r="Q438" i="4"/>
  <c r="P438" i="4"/>
  <c r="K438" i="4"/>
  <c r="Z437" i="4"/>
  <c r="T437" i="4"/>
  <c r="Q437" i="4"/>
  <c r="P437" i="4"/>
  <c r="K437" i="4"/>
  <c r="Z436" i="4"/>
  <c r="T436" i="4"/>
  <c r="Q436" i="4"/>
  <c r="P436" i="4"/>
  <c r="K436" i="4"/>
  <c r="Z435" i="4"/>
  <c r="T435" i="4"/>
  <c r="Q435" i="4"/>
  <c r="P435" i="4"/>
  <c r="K435" i="4"/>
  <c r="Z434" i="4"/>
  <c r="T434" i="4"/>
  <c r="Q434" i="4"/>
  <c r="P434" i="4"/>
  <c r="K434" i="4"/>
  <c r="Z433" i="4"/>
  <c r="T433" i="4"/>
  <c r="Q433" i="4"/>
  <c r="P433" i="4"/>
  <c r="K433" i="4"/>
  <c r="Z432" i="4"/>
  <c r="T432" i="4"/>
  <c r="Q432" i="4"/>
  <c r="P432" i="4"/>
  <c r="K432" i="4"/>
  <c r="Z431" i="4"/>
  <c r="T431" i="4"/>
  <c r="Q431" i="4"/>
  <c r="P431" i="4"/>
  <c r="K431" i="4"/>
  <c r="Z430" i="4"/>
  <c r="T430" i="4"/>
  <c r="Q430" i="4"/>
  <c r="P430" i="4"/>
  <c r="K430" i="4"/>
  <c r="Z429" i="4"/>
  <c r="T429" i="4"/>
  <c r="Q429" i="4"/>
  <c r="P429" i="4"/>
  <c r="K429" i="4"/>
  <c r="Z428" i="4"/>
  <c r="T428" i="4"/>
  <c r="Q428" i="4"/>
  <c r="P428" i="4"/>
  <c r="K428" i="4"/>
  <c r="Z427" i="4"/>
  <c r="T427" i="4"/>
  <c r="Q427" i="4"/>
  <c r="P427" i="4"/>
  <c r="K427" i="4"/>
  <c r="Z426" i="4"/>
  <c r="T426" i="4"/>
  <c r="Q426" i="4"/>
  <c r="P426" i="4"/>
  <c r="K426" i="4"/>
  <c r="Z425" i="4"/>
  <c r="T425" i="4"/>
  <c r="Q425" i="4"/>
  <c r="P425" i="4"/>
  <c r="K425" i="4"/>
  <c r="Z424" i="4"/>
  <c r="T424" i="4"/>
  <c r="Q424" i="4"/>
  <c r="P424" i="4"/>
  <c r="K424" i="4"/>
  <c r="Z423" i="4"/>
  <c r="T423" i="4"/>
  <c r="Q423" i="4"/>
  <c r="P423" i="4"/>
  <c r="K423" i="4"/>
  <c r="Z422" i="4"/>
  <c r="T422" i="4"/>
  <c r="Q422" i="4"/>
  <c r="P422" i="4"/>
  <c r="K422" i="4"/>
  <c r="Z421" i="4"/>
  <c r="T421" i="4"/>
  <c r="Q421" i="4"/>
  <c r="P421" i="4"/>
  <c r="K421" i="4"/>
  <c r="Z420" i="4"/>
  <c r="T420" i="4"/>
  <c r="Q420" i="4"/>
  <c r="P420" i="4"/>
  <c r="K420" i="4"/>
  <c r="Z419" i="4"/>
  <c r="T419" i="4"/>
  <c r="Q419" i="4"/>
  <c r="P419" i="4"/>
  <c r="K419" i="4"/>
  <c r="Z418" i="4"/>
  <c r="T418" i="4"/>
  <c r="Q418" i="4"/>
  <c r="P418" i="4"/>
  <c r="K418" i="4"/>
  <c r="Z417" i="4"/>
  <c r="T417" i="4"/>
  <c r="Q417" i="4"/>
  <c r="P417" i="4"/>
  <c r="K417" i="4"/>
  <c r="Z416" i="4"/>
  <c r="T416" i="4"/>
  <c r="Q416" i="4"/>
  <c r="P416" i="4"/>
  <c r="K416" i="4"/>
  <c r="Z415" i="4"/>
  <c r="T415" i="4"/>
  <c r="Q415" i="4"/>
  <c r="P415" i="4"/>
  <c r="K415" i="4"/>
  <c r="Z414" i="4"/>
  <c r="T414" i="4"/>
  <c r="Q414" i="4"/>
  <c r="P414" i="4"/>
  <c r="K414" i="4"/>
  <c r="Z413" i="4"/>
  <c r="T413" i="4"/>
  <c r="Q413" i="4"/>
  <c r="P413" i="4"/>
  <c r="K413" i="4"/>
  <c r="Z412" i="4"/>
  <c r="T412" i="4"/>
  <c r="Q412" i="4"/>
  <c r="P412" i="4"/>
  <c r="K412" i="4"/>
  <c r="Z411" i="4"/>
  <c r="T411" i="4"/>
  <c r="Q411" i="4"/>
  <c r="P411" i="4"/>
  <c r="K411" i="4"/>
  <c r="Z410" i="4"/>
  <c r="T410" i="4"/>
  <c r="Q410" i="4"/>
  <c r="P410" i="4"/>
  <c r="K410" i="4"/>
  <c r="Z409" i="4"/>
  <c r="T409" i="4"/>
  <c r="Q409" i="4"/>
  <c r="P409" i="4"/>
  <c r="K409" i="4"/>
  <c r="Z408" i="4"/>
  <c r="T408" i="4"/>
  <c r="Q408" i="4"/>
  <c r="P408" i="4"/>
  <c r="K408" i="4"/>
  <c r="Z407" i="4"/>
  <c r="T407" i="4"/>
  <c r="Q407" i="4"/>
  <c r="P407" i="4"/>
  <c r="K407" i="4"/>
  <c r="Z406" i="4"/>
  <c r="T406" i="4"/>
  <c r="Q406" i="4"/>
  <c r="P406" i="4"/>
  <c r="K406" i="4"/>
  <c r="Z405" i="4"/>
  <c r="T405" i="4"/>
  <c r="Q405" i="4"/>
  <c r="P405" i="4"/>
  <c r="K405" i="4"/>
  <c r="Z404" i="4"/>
  <c r="T404" i="4"/>
  <c r="Q404" i="4"/>
  <c r="P404" i="4"/>
  <c r="K404" i="4"/>
  <c r="Z403" i="4"/>
  <c r="T403" i="4"/>
  <c r="Q403" i="4"/>
  <c r="P403" i="4"/>
  <c r="K403" i="4"/>
  <c r="Z402" i="4"/>
  <c r="T402" i="4"/>
  <c r="Q402" i="4"/>
  <c r="P402" i="4"/>
  <c r="K402" i="4"/>
  <c r="Z401" i="4"/>
  <c r="T401" i="4"/>
  <c r="Q401" i="4"/>
  <c r="P401" i="4"/>
  <c r="K401" i="4"/>
  <c r="Z400" i="4"/>
  <c r="T400" i="4"/>
  <c r="Q400" i="4"/>
  <c r="P400" i="4"/>
  <c r="K400" i="4"/>
  <c r="Z399" i="4"/>
  <c r="T399" i="4"/>
  <c r="Q399" i="4"/>
  <c r="P399" i="4"/>
  <c r="K399" i="4"/>
  <c r="Z398" i="4"/>
  <c r="T398" i="4"/>
  <c r="Q398" i="4"/>
  <c r="P398" i="4"/>
  <c r="K398" i="4"/>
  <c r="Z397" i="4"/>
  <c r="T397" i="4"/>
  <c r="Q397" i="4"/>
  <c r="P397" i="4"/>
  <c r="K397" i="4"/>
  <c r="Z396" i="4"/>
  <c r="T396" i="4"/>
  <c r="Q396" i="4"/>
  <c r="P396" i="4"/>
  <c r="K396" i="4"/>
  <c r="Z395" i="4"/>
  <c r="T395" i="4"/>
  <c r="Q395" i="4"/>
  <c r="P395" i="4"/>
  <c r="K395" i="4"/>
  <c r="Z394" i="4"/>
  <c r="T394" i="4"/>
  <c r="Q394" i="4"/>
  <c r="P394" i="4"/>
  <c r="K394" i="4"/>
  <c r="Z393" i="4"/>
  <c r="T393" i="4"/>
  <c r="Q393" i="4"/>
  <c r="P393" i="4"/>
  <c r="K393" i="4"/>
  <c r="Z392" i="4"/>
  <c r="T392" i="4"/>
  <c r="Q392" i="4"/>
  <c r="P392" i="4"/>
  <c r="K392" i="4"/>
  <c r="Z391" i="4"/>
  <c r="T391" i="4"/>
  <c r="Q391" i="4"/>
  <c r="P391" i="4"/>
  <c r="K391" i="4"/>
  <c r="Z390" i="4"/>
  <c r="T390" i="4"/>
  <c r="Q390" i="4"/>
  <c r="P390" i="4"/>
  <c r="K390" i="4"/>
  <c r="Z389" i="4"/>
  <c r="T389" i="4"/>
  <c r="Q389" i="4"/>
  <c r="P389" i="4"/>
  <c r="K389" i="4"/>
  <c r="Z388" i="4"/>
  <c r="T388" i="4"/>
  <c r="Q388" i="4"/>
  <c r="P388" i="4"/>
  <c r="K388" i="4"/>
  <c r="Z387" i="4"/>
  <c r="T387" i="4"/>
  <c r="Q387" i="4"/>
  <c r="P387" i="4"/>
  <c r="K387" i="4"/>
  <c r="Z386" i="4"/>
  <c r="T386" i="4"/>
  <c r="Q386" i="4"/>
  <c r="P386" i="4"/>
  <c r="K386" i="4"/>
  <c r="Z385" i="4"/>
  <c r="T385" i="4"/>
  <c r="Q385" i="4"/>
  <c r="P385" i="4"/>
  <c r="K385" i="4"/>
  <c r="Z384" i="4"/>
  <c r="T384" i="4"/>
  <c r="Q384" i="4"/>
  <c r="P384" i="4"/>
  <c r="K384" i="4"/>
  <c r="Z383" i="4"/>
  <c r="T383" i="4"/>
  <c r="Q383" i="4"/>
  <c r="P383" i="4"/>
  <c r="K383" i="4"/>
  <c r="Z382" i="4"/>
  <c r="T382" i="4"/>
  <c r="Q382" i="4"/>
  <c r="P382" i="4"/>
  <c r="K382" i="4"/>
  <c r="Z381" i="4"/>
  <c r="T381" i="4"/>
  <c r="Q381" i="4"/>
  <c r="P381" i="4"/>
  <c r="K381" i="4"/>
  <c r="Z380" i="4"/>
  <c r="T380" i="4"/>
  <c r="Q380" i="4"/>
  <c r="P380" i="4"/>
  <c r="K380" i="4"/>
  <c r="Z379" i="4"/>
  <c r="T379" i="4"/>
  <c r="Q379" i="4"/>
  <c r="P379" i="4"/>
  <c r="K379" i="4"/>
  <c r="Z378" i="4"/>
  <c r="T378" i="4"/>
  <c r="Q378" i="4"/>
  <c r="P378" i="4"/>
  <c r="K378" i="4"/>
  <c r="Z377" i="4"/>
  <c r="T377" i="4"/>
  <c r="Q377" i="4"/>
  <c r="P377" i="4"/>
  <c r="K377" i="4"/>
  <c r="Z376" i="4"/>
  <c r="T376" i="4"/>
  <c r="Q376" i="4"/>
  <c r="P376" i="4"/>
  <c r="K376" i="4"/>
  <c r="Z375" i="4"/>
  <c r="T375" i="4"/>
  <c r="Q375" i="4"/>
  <c r="P375" i="4"/>
  <c r="K375" i="4"/>
  <c r="Z374" i="4"/>
  <c r="T374" i="4"/>
  <c r="Q374" i="4"/>
  <c r="P374" i="4"/>
  <c r="K374" i="4"/>
  <c r="Z373" i="4"/>
  <c r="T373" i="4"/>
  <c r="Q373" i="4"/>
  <c r="P373" i="4"/>
  <c r="K373" i="4"/>
  <c r="Z372" i="4"/>
  <c r="T372" i="4"/>
  <c r="Q372" i="4"/>
  <c r="P372" i="4"/>
  <c r="K372" i="4"/>
  <c r="Z371" i="4"/>
  <c r="T371" i="4"/>
  <c r="Q371" i="4"/>
  <c r="P371" i="4"/>
  <c r="K371" i="4"/>
  <c r="Z370" i="4"/>
  <c r="T370" i="4"/>
  <c r="Q370" i="4"/>
  <c r="P370" i="4"/>
  <c r="K370" i="4"/>
  <c r="Z369" i="4"/>
  <c r="T369" i="4"/>
  <c r="Q369" i="4"/>
  <c r="P369" i="4"/>
  <c r="K369" i="4"/>
  <c r="Z368" i="4"/>
  <c r="T368" i="4"/>
  <c r="Q368" i="4"/>
  <c r="P368" i="4"/>
  <c r="K368" i="4"/>
  <c r="Z367" i="4"/>
  <c r="T367" i="4"/>
  <c r="Q367" i="4"/>
  <c r="P367" i="4"/>
  <c r="K367" i="4"/>
  <c r="Z366" i="4"/>
  <c r="T366" i="4"/>
  <c r="Q366" i="4"/>
  <c r="P366" i="4"/>
  <c r="K366" i="4"/>
  <c r="Z365" i="4"/>
  <c r="T365" i="4"/>
  <c r="Q365" i="4"/>
  <c r="P365" i="4"/>
  <c r="K365" i="4"/>
  <c r="Z364" i="4"/>
  <c r="T364" i="4"/>
  <c r="Q364" i="4"/>
  <c r="P364" i="4"/>
  <c r="K364" i="4"/>
  <c r="Z363" i="4"/>
  <c r="T363" i="4"/>
  <c r="Q363" i="4"/>
  <c r="P363" i="4"/>
  <c r="K363" i="4"/>
  <c r="Z362" i="4"/>
  <c r="T362" i="4"/>
  <c r="Q362" i="4"/>
  <c r="P362" i="4"/>
  <c r="K362" i="4"/>
  <c r="Z361" i="4"/>
  <c r="T361" i="4"/>
  <c r="Q361" i="4"/>
  <c r="P361" i="4"/>
  <c r="K361" i="4"/>
  <c r="Z360" i="4"/>
  <c r="T360" i="4"/>
  <c r="Q360" i="4"/>
  <c r="P360" i="4"/>
  <c r="K360" i="4"/>
  <c r="Z359" i="4"/>
  <c r="T359" i="4"/>
  <c r="Q359" i="4"/>
  <c r="P359" i="4"/>
  <c r="K359" i="4"/>
  <c r="Z358" i="4"/>
  <c r="T358" i="4"/>
  <c r="Q358" i="4"/>
  <c r="P358" i="4"/>
  <c r="K358" i="4"/>
  <c r="Z357" i="4"/>
  <c r="T357" i="4"/>
  <c r="Q357" i="4"/>
  <c r="P357" i="4"/>
  <c r="K357" i="4"/>
  <c r="Z356" i="4"/>
  <c r="T356" i="4"/>
  <c r="Q356" i="4"/>
  <c r="P356" i="4"/>
  <c r="K356" i="4"/>
  <c r="Z355" i="4"/>
  <c r="T355" i="4"/>
  <c r="Q355" i="4"/>
  <c r="P355" i="4"/>
  <c r="K355" i="4"/>
  <c r="Z354" i="4"/>
  <c r="T354" i="4"/>
  <c r="Q354" i="4"/>
  <c r="P354" i="4"/>
  <c r="K354" i="4"/>
  <c r="Z353" i="4"/>
  <c r="T353" i="4"/>
  <c r="Q353" i="4"/>
  <c r="P353" i="4"/>
  <c r="K353" i="4"/>
  <c r="Z352" i="4"/>
  <c r="T352" i="4"/>
  <c r="Q352" i="4"/>
  <c r="P352" i="4"/>
  <c r="K352" i="4"/>
  <c r="Z351" i="4"/>
  <c r="T351" i="4"/>
  <c r="Q351" i="4"/>
  <c r="P351" i="4"/>
  <c r="K351" i="4"/>
  <c r="Z350" i="4"/>
  <c r="T350" i="4"/>
  <c r="Q350" i="4"/>
  <c r="P350" i="4"/>
  <c r="K350" i="4"/>
  <c r="Z349" i="4"/>
  <c r="T349" i="4"/>
  <c r="Q349" i="4"/>
  <c r="P349" i="4"/>
  <c r="K349" i="4"/>
  <c r="Z348" i="4"/>
  <c r="T348" i="4"/>
  <c r="Q348" i="4"/>
  <c r="P348" i="4"/>
  <c r="K348" i="4"/>
  <c r="Z347" i="4"/>
  <c r="T347" i="4"/>
  <c r="Q347" i="4"/>
  <c r="P347" i="4"/>
  <c r="K347" i="4"/>
  <c r="Z346" i="4"/>
  <c r="T346" i="4"/>
  <c r="Q346" i="4"/>
  <c r="P346" i="4"/>
  <c r="K346" i="4"/>
  <c r="Z345" i="4"/>
  <c r="T345" i="4"/>
  <c r="Q345" i="4"/>
  <c r="P345" i="4"/>
  <c r="K345" i="4"/>
  <c r="Z344" i="4"/>
  <c r="T344" i="4"/>
  <c r="Q344" i="4"/>
  <c r="P344" i="4"/>
  <c r="K344" i="4"/>
  <c r="Z343" i="4"/>
  <c r="T343" i="4"/>
  <c r="Q343" i="4"/>
  <c r="P343" i="4"/>
  <c r="K343" i="4"/>
  <c r="Z342" i="4"/>
  <c r="T342" i="4"/>
  <c r="Q342" i="4"/>
  <c r="P342" i="4"/>
  <c r="K342" i="4"/>
  <c r="Z341" i="4"/>
  <c r="T341" i="4"/>
  <c r="Q341" i="4"/>
  <c r="P341" i="4"/>
  <c r="K341" i="4"/>
  <c r="Z340" i="4"/>
  <c r="T340" i="4"/>
  <c r="Q340" i="4"/>
  <c r="P340" i="4"/>
  <c r="K340" i="4"/>
  <c r="Z339" i="4"/>
  <c r="T339" i="4"/>
  <c r="Q339" i="4"/>
  <c r="P339" i="4"/>
  <c r="K339" i="4"/>
  <c r="Z338" i="4"/>
  <c r="T338" i="4"/>
  <c r="Q338" i="4"/>
  <c r="P338" i="4"/>
  <c r="K338" i="4"/>
  <c r="Z337" i="4"/>
  <c r="T337" i="4"/>
  <c r="Q337" i="4"/>
  <c r="P337" i="4"/>
  <c r="K337" i="4"/>
  <c r="Z336" i="4"/>
  <c r="T336" i="4"/>
  <c r="Q336" i="4"/>
  <c r="P336" i="4"/>
  <c r="K336" i="4"/>
  <c r="Z335" i="4"/>
  <c r="T335" i="4"/>
  <c r="Q335" i="4"/>
  <c r="P335" i="4"/>
  <c r="K335" i="4"/>
  <c r="Z334" i="4"/>
  <c r="T334" i="4"/>
  <c r="Q334" i="4"/>
  <c r="P334" i="4"/>
  <c r="K334" i="4"/>
  <c r="Z333" i="4"/>
  <c r="T333" i="4"/>
  <c r="Q333" i="4"/>
  <c r="P333" i="4"/>
  <c r="K333" i="4"/>
  <c r="Z332" i="4"/>
  <c r="T332" i="4"/>
  <c r="Q332" i="4"/>
  <c r="P332" i="4"/>
  <c r="K332" i="4"/>
  <c r="Z331" i="4"/>
  <c r="T331" i="4"/>
  <c r="Q331" i="4"/>
  <c r="P331" i="4"/>
  <c r="K331" i="4"/>
  <c r="Z330" i="4"/>
  <c r="T330" i="4"/>
  <c r="Q330" i="4"/>
  <c r="P330" i="4"/>
  <c r="K330" i="4"/>
  <c r="Z329" i="4"/>
  <c r="T329" i="4"/>
  <c r="Q329" i="4"/>
  <c r="P329" i="4"/>
  <c r="K329" i="4"/>
  <c r="Z328" i="4"/>
  <c r="T328" i="4"/>
  <c r="Q328" i="4"/>
  <c r="P328" i="4"/>
  <c r="K328" i="4"/>
  <c r="Z327" i="4"/>
  <c r="T327" i="4"/>
  <c r="Q327" i="4"/>
  <c r="P327" i="4"/>
  <c r="K327" i="4"/>
  <c r="Z326" i="4"/>
  <c r="T326" i="4"/>
  <c r="Q326" i="4"/>
  <c r="P326" i="4"/>
  <c r="K326" i="4"/>
  <c r="Z325" i="4"/>
  <c r="T325" i="4"/>
  <c r="Q325" i="4"/>
  <c r="P325" i="4"/>
  <c r="K325" i="4"/>
  <c r="Z324" i="4"/>
  <c r="T324" i="4"/>
  <c r="Q324" i="4"/>
  <c r="P324" i="4"/>
  <c r="K324" i="4"/>
  <c r="Z323" i="4"/>
  <c r="T323" i="4"/>
  <c r="Q323" i="4"/>
  <c r="P323" i="4"/>
  <c r="K323" i="4"/>
  <c r="Z322" i="4"/>
  <c r="T322" i="4"/>
  <c r="Q322" i="4"/>
  <c r="P322" i="4"/>
  <c r="K322" i="4"/>
  <c r="Z321" i="4"/>
  <c r="T321" i="4"/>
  <c r="Q321" i="4"/>
  <c r="P321" i="4"/>
  <c r="K321" i="4"/>
  <c r="Z320" i="4"/>
  <c r="T320" i="4"/>
  <c r="Q320" i="4"/>
  <c r="P320" i="4"/>
  <c r="K320" i="4"/>
  <c r="Z319" i="4"/>
  <c r="T319" i="4"/>
  <c r="Q319" i="4"/>
  <c r="P319" i="4"/>
  <c r="K319" i="4"/>
  <c r="Z318" i="4"/>
  <c r="T318" i="4"/>
  <c r="Q318" i="4"/>
  <c r="P318" i="4"/>
  <c r="K318" i="4"/>
  <c r="Z317" i="4"/>
  <c r="T317" i="4"/>
  <c r="Q317" i="4"/>
  <c r="P317" i="4"/>
  <c r="K317" i="4"/>
  <c r="Z316" i="4"/>
  <c r="T316" i="4"/>
  <c r="Q316" i="4"/>
  <c r="P316" i="4"/>
  <c r="K316" i="4"/>
  <c r="Z315" i="4"/>
  <c r="T315" i="4"/>
  <c r="Q315" i="4"/>
  <c r="P315" i="4"/>
  <c r="K315" i="4"/>
  <c r="Z314" i="4"/>
  <c r="T314" i="4"/>
  <c r="Q314" i="4"/>
  <c r="P314" i="4"/>
  <c r="K314" i="4"/>
  <c r="Z313" i="4"/>
  <c r="T313" i="4"/>
  <c r="Q313" i="4"/>
  <c r="P313" i="4"/>
  <c r="K313" i="4"/>
  <c r="Z312" i="4"/>
  <c r="T312" i="4"/>
  <c r="Q312" i="4"/>
  <c r="P312" i="4"/>
  <c r="K312" i="4"/>
  <c r="Z311" i="4"/>
  <c r="T311" i="4"/>
  <c r="Q311" i="4"/>
  <c r="P311" i="4"/>
  <c r="K311" i="4"/>
  <c r="Z310" i="4"/>
  <c r="T310" i="4"/>
  <c r="Q310" i="4"/>
  <c r="P310" i="4"/>
  <c r="K310" i="4"/>
  <c r="Z309" i="4"/>
  <c r="T309" i="4"/>
  <c r="Q309" i="4"/>
  <c r="P309" i="4"/>
  <c r="K309" i="4"/>
  <c r="Z308" i="4"/>
  <c r="T308" i="4"/>
  <c r="Q308" i="4"/>
  <c r="P308" i="4"/>
  <c r="K308" i="4"/>
  <c r="Z307" i="4"/>
  <c r="T307" i="4"/>
  <c r="Q307" i="4"/>
  <c r="P307" i="4"/>
  <c r="K307" i="4"/>
  <c r="Z306" i="4"/>
  <c r="T306" i="4"/>
  <c r="Q306" i="4"/>
  <c r="P306" i="4"/>
  <c r="K306" i="4"/>
  <c r="Z305" i="4"/>
  <c r="T305" i="4"/>
  <c r="Q305" i="4"/>
  <c r="P305" i="4"/>
  <c r="K305" i="4"/>
  <c r="Z304" i="4"/>
  <c r="T304" i="4"/>
  <c r="Q304" i="4"/>
  <c r="P304" i="4"/>
  <c r="K304" i="4"/>
  <c r="Z303" i="4"/>
  <c r="T303" i="4"/>
  <c r="Q303" i="4"/>
  <c r="P303" i="4"/>
  <c r="K303" i="4"/>
  <c r="Z302" i="4"/>
  <c r="T302" i="4"/>
  <c r="Q302" i="4"/>
  <c r="P302" i="4"/>
  <c r="K302" i="4"/>
  <c r="Z301" i="4"/>
  <c r="T301" i="4"/>
  <c r="Q301" i="4"/>
  <c r="P301" i="4"/>
  <c r="K301" i="4"/>
  <c r="Z300" i="4"/>
  <c r="T300" i="4"/>
  <c r="Q300" i="4"/>
  <c r="P300" i="4"/>
  <c r="K300" i="4"/>
  <c r="Z299" i="4"/>
  <c r="T299" i="4"/>
  <c r="Q299" i="4"/>
  <c r="P299" i="4"/>
  <c r="K299" i="4"/>
  <c r="Z298" i="4"/>
  <c r="T298" i="4"/>
  <c r="Q298" i="4"/>
  <c r="P298" i="4"/>
  <c r="K298" i="4"/>
  <c r="Z297" i="4"/>
  <c r="T297" i="4"/>
  <c r="Q297" i="4"/>
  <c r="P297" i="4"/>
  <c r="K297" i="4"/>
  <c r="Z296" i="4"/>
  <c r="T296" i="4"/>
  <c r="Q296" i="4"/>
  <c r="P296" i="4"/>
  <c r="K296" i="4"/>
  <c r="Z295" i="4"/>
  <c r="T295" i="4"/>
  <c r="Q295" i="4"/>
  <c r="P295" i="4"/>
  <c r="K295" i="4"/>
  <c r="Z294" i="4"/>
  <c r="T294" i="4"/>
  <c r="Q294" i="4"/>
  <c r="P294" i="4"/>
  <c r="K294" i="4"/>
  <c r="Z293" i="4"/>
  <c r="T293" i="4"/>
  <c r="Q293" i="4"/>
  <c r="P293" i="4"/>
  <c r="K293" i="4"/>
  <c r="Z292" i="4"/>
  <c r="T292" i="4"/>
  <c r="Q292" i="4"/>
  <c r="P292" i="4"/>
  <c r="K292" i="4"/>
  <c r="Z291" i="4"/>
  <c r="T291" i="4"/>
  <c r="Q291" i="4"/>
  <c r="P291" i="4"/>
  <c r="K291" i="4"/>
  <c r="Z290" i="4"/>
  <c r="T290" i="4"/>
  <c r="Q290" i="4"/>
  <c r="P290" i="4"/>
  <c r="K290" i="4"/>
  <c r="Z289" i="4"/>
  <c r="T289" i="4"/>
  <c r="Q289" i="4"/>
  <c r="P289" i="4"/>
  <c r="K289" i="4"/>
  <c r="Z288" i="4"/>
  <c r="T288" i="4"/>
  <c r="Q288" i="4"/>
  <c r="P288" i="4"/>
  <c r="K288" i="4"/>
  <c r="Z287" i="4"/>
  <c r="T287" i="4"/>
  <c r="Q287" i="4"/>
  <c r="P287" i="4"/>
  <c r="K287" i="4"/>
  <c r="Z286" i="4"/>
  <c r="T286" i="4"/>
  <c r="Q286" i="4"/>
  <c r="P286" i="4"/>
  <c r="K286" i="4"/>
  <c r="Z285" i="4"/>
  <c r="T285" i="4"/>
  <c r="Q285" i="4"/>
  <c r="P285" i="4"/>
  <c r="K285" i="4"/>
  <c r="Z284" i="4"/>
  <c r="T284" i="4"/>
  <c r="Q284" i="4"/>
  <c r="P284" i="4"/>
  <c r="K284" i="4"/>
  <c r="Z283" i="4"/>
  <c r="T283" i="4"/>
  <c r="Q283" i="4"/>
  <c r="P283" i="4"/>
  <c r="K283" i="4"/>
  <c r="Z282" i="4"/>
  <c r="T282" i="4"/>
  <c r="Q282" i="4"/>
  <c r="P282" i="4"/>
  <c r="K282" i="4"/>
  <c r="Z281" i="4"/>
  <c r="T281" i="4"/>
  <c r="Q281" i="4"/>
  <c r="P281" i="4"/>
  <c r="K281" i="4"/>
  <c r="Z280" i="4"/>
  <c r="T280" i="4"/>
  <c r="Q280" i="4"/>
  <c r="P280" i="4"/>
  <c r="K280" i="4"/>
  <c r="Z279" i="4"/>
  <c r="T279" i="4"/>
  <c r="Q279" i="4"/>
  <c r="P279" i="4"/>
  <c r="K279" i="4"/>
  <c r="Z278" i="4"/>
  <c r="T278" i="4"/>
  <c r="Q278" i="4"/>
  <c r="P278" i="4"/>
  <c r="K278" i="4"/>
  <c r="Z277" i="4"/>
  <c r="T277" i="4"/>
  <c r="Q277" i="4"/>
  <c r="P277" i="4"/>
  <c r="K277" i="4"/>
  <c r="Z276" i="4"/>
  <c r="T276" i="4"/>
  <c r="Q276" i="4"/>
  <c r="P276" i="4"/>
  <c r="K276" i="4"/>
  <c r="Z275" i="4"/>
  <c r="T275" i="4"/>
  <c r="Q275" i="4"/>
  <c r="P275" i="4"/>
  <c r="K275" i="4"/>
  <c r="Z274" i="4"/>
  <c r="T274" i="4"/>
  <c r="Q274" i="4"/>
  <c r="P274" i="4"/>
  <c r="K274" i="4"/>
  <c r="Z273" i="4"/>
  <c r="T273" i="4"/>
  <c r="Q273" i="4"/>
  <c r="P273" i="4"/>
  <c r="K273" i="4"/>
  <c r="Z272" i="4"/>
  <c r="T272" i="4"/>
  <c r="Q272" i="4"/>
  <c r="P272" i="4"/>
  <c r="K272" i="4"/>
  <c r="Z271" i="4"/>
  <c r="T271" i="4"/>
  <c r="Q271" i="4"/>
  <c r="P271" i="4"/>
  <c r="K271" i="4"/>
  <c r="Z270" i="4"/>
  <c r="T270" i="4"/>
  <c r="Q270" i="4"/>
  <c r="P270" i="4"/>
  <c r="K270" i="4"/>
  <c r="Z269" i="4"/>
  <c r="T269" i="4"/>
  <c r="Q269" i="4"/>
  <c r="P269" i="4"/>
  <c r="K269" i="4"/>
  <c r="Z268" i="4"/>
  <c r="T268" i="4"/>
  <c r="Q268" i="4"/>
  <c r="P268" i="4"/>
  <c r="K268" i="4"/>
  <c r="Z267" i="4"/>
  <c r="T267" i="4"/>
  <c r="Q267" i="4"/>
  <c r="P267" i="4"/>
  <c r="K267" i="4"/>
  <c r="Z266" i="4"/>
  <c r="T266" i="4"/>
  <c r="Q266" i="4"/>
  <c r="P266" i="4"/>
  <c r="K266" i="4"/>
  <c r="Z265" i="4"/>
  <c r="T265" i="4"/>
  <c r="Q265" i="4"/>
  <c r="P265" i="4"/>
  <c r="K265" i="4"/>
  <c r="Z264" i="4"/>
  <c r="T264" i="4"/>
  <c r="Q264" i="4"/>
  <c r="P264" i="4"/>
  <c r="K264" i="4"/>
  <c r="Z263" i="4"/>
  <c r="T263" i="4"/>
  <c r="Q263" i="4"/>
  <c r="P263" i="4"/>
  <c r="K263" i="4"/>
  <c r="Z262" i="4"/>
  <c r="T262" i="4"/>
  <c r="Q262" i="4"/>
  <c r="P262" i="4"/>
  <c r="K262" i="4"/>
  <c r="Z261" i="4"/>
  <c r="T261" i="4"/>
  <c r="Q261" i="4"/>
  <c r="P261" i="4"/>
  <c r="K261" i="4"/>
  <c r="Z260" i="4"/>
  <c r="T260" i="4"/>
  <c r="Q260" i="4"/>
  <c r="P260" i="4"/>
  <c r="K260" i="4"/>
  <c r="Z259" i="4"/>
  <c r="T259" i="4"/>
  <c r="Q259" i="4"/>
  <c r="P259" i="4"/>
  <c r="K259" i="4"/>
  <c r="Z258" i="4"/>
  <c r="T258" i="4"/>
  <c r="Q258" i="4"/>
  <c r="P258" i="4"/>
  <c r="K258" i="4"/>
  <c r="Z257" i="4"/>
  <c r="T257" i="4"/>
  <c r="Q257" i="4"/>
  <c r="P257" i="4"/>
  <c r="K257" i="4"/>
  <c r="Z256" i="4"/>
  <c r="T256" i="4"/>
  <c r="Q256" i="4"/>
  <c r="P256" i="4"/>
  <c r="K256" i="4"/>
  <c r="Z255" i="4"/>
  <c r="T255" i="4"/>
  <c r="Q255" i="4"/>
  <c r="P255" i="4"/>
  <c r="K255" i="4"/>
  <c r="Z254" i="4"/>
  <c r="T254" i="4"/>
  <c r="Q254" i="4"/>
  <c r="P254" i="4"/>
  <c r="K254" i="4"/>
  <c r="Z253" i="4"/>
  <c r="T253" i="4"/>
  <c r="Q253" i="4"/>
  <c r="P253" i="4"/>
  <c r="K253" i="4"/>
  <c r="Z252" i="4"/>
  <c r="T252" i="4"/>
  <c r="Q252" i="4"/>
  <c r="P252" i="4"/>
  <c r="K252" i="4"/>
  <c r="Z251" i="4"/>
  <c r="T251" i="4"/>
  <c r="Q251" i="4"/>
  <c r="P251" i="4"/>
  <c r="K251" i="4"/>
  <c r="Z250" i="4"/>
  <c r="T250" i="4"/>
  <c r="Q250" i="4"/>
  <c r="P250" i="4"/>
  <c r="K250" i="4"/>
  <c r="Z249" i="4"/>
  <c r="T249" i="4"/>
  <c r="Q249" i="4"/>
  <c r="P249" i="4"/>
  <c r="K249" i="4"/>
  <c r="Z248" i="4"/>
  <c r="T248" i="4"/>
  <c r="Q248" i="4"/>
  <c r="P248" i="4"/>
  <c r="K248" i="4"/>
  <c r="Z247" i="4"/>
  <c r="T247" i="4"/>
  <c r="Q247" i="4"/>
  <c r="P247" i="4"/>
  <c r="K247" i="4"/>
  <c r="Z246" i="4"/>
  <c r="T246" i="4"/>
  <c r="Q246" i="4"/>
  <c r="P246" i="4"/>
  <c r="K246" i="4"/>
  <c r="Z245" i="4"/>
  <c r="T245" i="4"/>
  <c r="Q245" i="4"/>
  <c r="P245" i="4"/>
  <c r="K245" i="4"/>
  <c r="Z244" i="4"/>
  <c r="T244" i="4"/>
  <c r="Q244" i="4"/>
  <c r="P244" i="4"/>
  <c r="K244" i="4"/>
  <c r="Z243" i="4"/>
  <c r="T243" i="4"/>
  <c r="Q243" i="4"/>
  <c r="P243" i="4"/>
  <c r="K243" i="4"/>
  <c r="Z242" i="4"/>
  <c r="T242" i="4"/>
  <c r="Q242" i="4"/>
  <c r="P242" i="4"/>
  <c r="K242" i="4"/>
  <c r="Z241" i="4"/>
  <c r="T241" i="4"/>
  <c r="Q241" i="4"/>
  <c r="P241" i="4"/>
  <c r="K241" i="4"/>
  <c r="Z240" i="4"/>
  <c r="T240" i="4"/>
  <c r="Q240" i="4"/>
  <c r="P240" i="4"/>
  <c r="K240" i="4"/>
  <c r="Z239" i="4"/>
  <c r="T239" i="4"/>
  <c r="Q239" i="4"/>
  <c r="P239" i="4"/>
  <c r="K239" i="4"/>
  <c r="Z238" i="4"/>
  <c r="T238" i="4"/>
  <c r="Q238" i="4"/>
  <c r="P238" i="4"/>
  <c r="K238" i="4"/>
  <c r="Z237" i="4"/>
  <c r="T237" i="4"/>
  <c r="Q237" i="4"/>
  <c r="P237" i="4"/>
  <c r="K237" i="4"/>
  <c r="Z236" i="4"/>
  <c r="T236" i="4"/>
  <c r="Q236" i="4"/>
  <c r="P236" i="4"/>
  <c r="K236" i="4"/>
  <c r="Z235" i="4"/>
  <c r="T235" i="4"/>
  <c r="Q235" i="4"/>
  <c r="P235" i="4"/>
  <c r="K235" i="4"/>
  <c r="Z234" i="4"/>
  <c r="T234" i="4"/>
  <c r="Q234" i="4"/>
  <c r="P234" i="4"/>
  <c r="K234" i="4"/>
  <c r="Z233" i="4"/>
  <c r="T233" i="4"/>
  <c r="Q233" i="4"/>
  <c r="P233" i="4"/>
  <c r="K233" i="4"/>
  <c r="Z232" i="4"/>
  <c r="T232" i="4"/>
  <c r="Q232" i="4"/>
  <c r="P232" i="4"/>
  <c r="K232" i="4"/>
  <c r="Z231" i="4"/>
  <c r="T231" i="4"/>
  <c r="Q231" i="4"/>
  <c r="P231" i="4"/>
  <c r="K231" i="4"/>
  <c r="Z230" i="4"/>
  <c r="T230" i="4"/>
  <c r="Q230" i="4"/>
  <c r="P230" i="4"/>
  <c r="K230" i="4"/>
  <c r="Z229" i="4"/>
  <c r="T229" i="4"/>
  <c r="Q229" i="4"/>
  <c r="P229" i="4"/>
  <c r="K229" i="4"/>
  <c r="Z228" i="4"/>
  <c r="T228" i="4"/>
  <c r="Q228" i="4"/>
  <c r="P228" i="4"/>
  <c r="K228" i="4"/>
  <c r="Z227" i="4"/>
  <c r="T227" i="4"/>
  <c r="Q227" i="4"/>
  <c r="P227" i="4"/>
  <c r="K227" i="4"/>
  <c r="Z226" i="4"/>
  <c r="T226" i="4"/>
  <c r="Q226" i="4"/>
  <c r="P226" i="4"/>
  <c r="K226" i="4"/>
  <c r="Z225" i="4"/>
  <c r="T225" i="4"/>
  <c r="Q225" i="4"/>
  <c r="P225" i="4"/>
  <c r="K225" i="4"/>
  <c r="Z224" i="4"/>
  <c r="T224" i="4"/>
  <c r="Q224" i="4"/>
  <c r="P224" i="4"/>
  <c r="K224" i="4"/>
  <c r="Z223" i="4"/>
  <c r="T223" i="4"/>
  <c r="Q223" i="4"/>
  <c r="P223" i="4"/>
  <c r="K223" i="4"/>
  <c r="Z222" i="4"/>
  <c r="T222" i="4"/>
  <c r="Q222" i="4"/>
  <c r="P222" i="4"/>
  <c r="K222" i="4"/>
  <c r="Z221" i="4"/>
  <c r="T221" i="4"/>
  <c r="Q221" i="4"/>
  <c r="P221" i="4"/>
  <c r="K221" i="4"/>
  <c r="Z220" i="4"/>
  <c r="T220" i="4"/>
  <c r="Q220" i="4"/>
  <c r="P220" i="4"/>
  <c r="K220" i="4"/>
  <c r="Z219" i="4"/>
  <c r="T219" i="4"/>
  <c r="Q219" i="4"/>
  <c r="P219" i="4"/>
  <c r="K219" i="4"/>
  <c r="Z218" i="4"/>
  <c r="T218" i="4"/>
  <c r="Q218" i="4"/>
  <c r="P218" i="4"/>
  <c r="K218" i="4"/>
  <c r="Z217" i="4"/>
  <c r="T217" i="4"/>
  <c r="Q217" i="4"/>
  <c r="P217" i="4"/>
  <c r="K217" i="4"/>
  <c r="Z216" i="4"/>
  <c r="T216" i="4"/>
  <c r="Q216" i="4"/>
  <c r="P216" i="4"/>
  <c r="K216" i="4"/>
  <c r="Z215" i="4"/>
  <c r="T215" i="4"/>
  <c r="Q215" i="4"/>
  <c r="P215" i="4"/>
  <c r="K215" i="4"/>
  <c r="Z214" i="4"/>
  <c r="T214" i="4"/>
  <c r="Q214" i="4"/>
  <c r="P214" i="4"/>
  <c r="K214" i="4"/>
  <c r="Z213" i="4"/>
  <c r="T213" i="4"/>
  <c r="Q213" i="4"/>
  <c r="P213" i="4"/>
  <c r="K213" i="4"/>
  <c r="Z212" i="4"/>
  <c r="T212" i="4"/>
  <c r="Q212" i="4"/>
  <c r="P212" i="4"/>
  <c r="K212" i="4"/>
  <c r="Z211" i="4"/>
  <c r="T211" i="4"/>
  <c r="Q211" i="4"/>
  <c r="P211" i="4"/>
  <c r="K211" i="4"/>
  <c r="Z210" i="4"/>
  <c r="T210" i="4"/>
  <c r="Q210" i="4"/>
  <c r="P210" i="4"/>
  <c r="K210" i="4"/>
  <c r="Z209" i="4"/>
  <c r="T209" i="4"/>
  <c r="Q209" i="4"/>
  <c r="P209" i="4"/>
  <c r="K209" i="4"/>
  <c r="Z208" i="4"/>
  <c r="T208" i="4"/>
  <c r="Q208" i="4"/>
  <c r="P208" i="4"/>
  <c r="K208" i="4"/>
  <c r="Z207" i="4"/>
  <c r="T207" i="4"/>
  <c r="Q207" i="4"/>
  <c r="P207" i="4"/>
  <c r="K207" i="4"/>
  <c r="Z206" i="4"/>
  <c r="T206" i="4"/>
  <c r="Q206" i="4"/>
  <c r="P206" i="4"/>
  <c r="K206" i="4"/>
  <c r="Z205" i="4"/>
  <c r="T205" i="4"/>
  <c r="Q205" i="4"/>
  <c r="P205" i="4"/>
  <c r="K205" i="4"/>
  <c r="Z204" i="4"/>
  <c r="T204" i="4"/>
  <c r="Q204" i="4"/>
  <c r="P204" i="4"/>
  <c r="K204" i="4"/>
  <c r="Z203" i="4"/>
  <c r="T203" i="4"/>
  <c r="Q203" i="4"/>
  <c r="P203" i="4"/>
  <c r="K203" i="4"/>
  <c r="Z202" i="4"/>
  <c r="T202" i="4"/>
  <c r="Q202" i="4"/>
  <c r="P202" i="4"/>
  <c r="K202" i="4"/>
  <c r="Z201" i="4"/>
  <c r="T201" i="4"/>
  <c r="Q201" i="4"/>
  <c r="P201" i="4"/>
  <c r="K201" i="4"/>
  <c r="Z200" i="4"/>
  <c r="T200" i="4"/>
  <c r="Q200" i="4"/>
  <c r="P200" i="4"/>
  <c r="K200" i="4"/>
  <c r="Z199" i="4"/>
  <c r="T199" i="4"/>
  <c r="Q199" i="4"/>
  <c r="P199" i="4"/>
  <c r="K199" i="4"/>
  <c r="Z198" i="4"/>
  <c r="T198" i="4"/>
  <c r="Q198" i="4"/>
  <c r="P198" i="4"/>
  <c r="K198" i="4"/>
  <c r="Z197" i="4"/>
  <c r="T197" i="4"/>
  <c r="Q197" i="4"/>
  <c r="P197" i="4"/>
  <c r="K197" i="4"/>
  <c r="Z196" i="4"/>
  <c r="T196" i="4"/>
  <c r="Q196" i="4"/>
  <c r="P196" i="4"/>
  <c r="K196" i="4"/>
  <c r="Z195" i="4"/>
  <c r="T195" i="4"/>
  <c r="Q195" i="4"/>
  <c r="P195" i="4"/>
  <c r="K195" i="4"/>
  <c r="Z194" i="4"/>
  <c r="T194" i="4"/>
  <c r="Q194" i="4"/>
  <c r="P194" i="4"/>
  <c r="K194" i="4"/>
  <c r="Z193" i="4"/>
  <c r="T193" i="4"/>
  <c r="Q193" i="4"/>
  <c r="P193" i="4"/>
  <c r="K193" i="4"/>
  <c r="Z192" i="4"/>
  <c r="T192" i="4"/>
  <c r="Q192" i="4"/>
  <c r="P192" i="4"/>
  <c r="K192" i="4"/>
  <c r="Z191" i="4"/>
  <c r="T191" i="4"/>
  <c r="Q191" i="4"/>
  <c r="P191" i="4"/>
  <c r="K191" i="4"/>
  <c r="Z190" i="4"/>
  <c r="T190" i="4"/>
  <c r="Q190" i="4"/>
  <c r="P190" i="4"/>
  <c r="K190" i="4"/>
  <c r="Z189" i="4"/>
  <c r="T189" i="4"/>
  <c r="Q189" i="4"/>
  <c r="P189" i="4"/>
  <c r="K189" i="4"/>
  <c r="Z188" i="4"/>
  <c r="T188" i="4"/>
  <c r="Q188" i="4"/>
  <c r="P188" i="4"/>
  <c r="K188" i="4"/>
  <c r="Z187" i="4"/>
  <c r="T187" i="4"/>
  <c r="Q187" i="4"/>
  <c r="P187" i="4"/>
  <c r="K187" i="4"/>
  <c r="Z186" i="4"/>
  <c r="T186" i="4"/>
  <c r="Q186" i="4"/>
  <c r="P186" i="4"/>
  <c r="K186" i="4"/>
  <c r="Z185" i="4"/>
  <c r="T185" i="4"/>
  <c r="Q185" i="4"/>
  <c r="P185" i="4"/>
  <c r="K185" i="4"/>
  <c r="Z184" i="4"/>
  <c r="T184" i="4"/>
  <c r="Q184" i="4"/>
  <c r="P184" i="4"/>
  <c r="K184" i="4"/>
  <c r="Z183" i="4"/>
  <c r="T183" i="4"/>
  <c r="Q183" i="4"/>
  <c r="P183" i="4"/>
  <c r="K183" i="4"/>
  <c r="Z182" i="4"/>
  <c r="T182" i="4"/>
  <c r="Q182" i="4"/>
  <c r="P182" i="4"/>
  <c r="K182" i="4"/>
  <c r="Z181" i="4"/>
  <c r="T181" i="4"/>
  <c r="Q181" i="4"/>
  <c r="P181" i="4"/>
  <c r="K181" i="4"/>
  <c r="Z180" i="4"/>
  <c r="T180" i="4"/>
  <c r="Q180" i="4"/>
  <c r="P180" i="4"/>
  <c r="K180" i="4"/>
  <c r="Z179" i="4"/>
  <c r="T179" i="4"/>
  <c r="Q179" i="4"/>
  <c r="P179" i="4"/>
  <c r="K179" i="4"/>
  <c r="Z178" i="4"/>
  <c r="T178" i="4"/>
  <c r="Q178" i="4"/>
  <c r="P178" i="4"/>
  <c r="K178" i="4"/>
  <c r="Z177" i="4"/>
  <c r="T177" i="4"/>
  <c r="Q177" i="4"/>
  <c r="P177" i="4"/>
  <c r="K177" i="4"/>
  <c r="Z176" i="4"/>
  <c r="T176" i="4"/>
  <c r="Q176" i="4"/>
  <c r="P176" i="4"/>
  <c r="K176" i="4"/>
  <c r="Z175" i="4"/>
  <c r="T175" i="4"/>
  <c r="Q175" i="4"/>
  <c r="P175" i="4"/>
  <c r="K175" i="4"/>
  <c r="Z174" i="4"/>
  <c r="T174" i="4"/>
  <c r="Q174" i="4"/>
  <c r="P174" i="4"/>
  <c r="K174" i="4"/>
  <c r="Z173" i="4"/>
  <c r="T173" i="4"/>
  <c r="Q173" i="4"/>
  <c r="P173" i="4"/>
  <c r="K173" i="4"/>
  <c r="Z172" i="4"/>
  <c r="T172" i="4"/>
  <c r="Q172" i="4"/>
  <c r="P172" i="4"/>
  <c r="K172" i="4"/>
  <c r="Z171" i="4"/>
  <c r="T171" i="4"/>
  <c r="Q171" i="4"/>
  <c r="P171" i="4"/>
  <c r="K171" i="4"/>
  <c r="Z170" i="4"/>
  <c r="T170" i="4"/>
  <c r="Q170" i="4"/>
  <c r="P170" i="4"/>
  <c r="K170" i="4"/>
  <c r="Z169" i="4"/>
  <c r="T169" i="4"/>
  <c r="Q169" i="4"/>
  <c r="P169" i="4"/>
  <c r="K169" i="4"/>
  <c r="Z168" i="4"/>
  <c r="T168" i="4"/>
  <c r="Q168" i="4"/>
  <c r="P168" i="4"/>
  <c r="K168" i="4"/>
  <c r="Z167" i="4"/>
  <c r="T167" i="4"/>
  <c r="Q167" i="4"/>
  <c r="P167" i="4"/>
  <c r="K167" i="4"/>
  <c r="Z166" i="4"/>
  <c r="T166" i="4"/>
  <c r="Q166" i="4"/>
  <c r="P166" i="4"/>
  <c r="K166" i="4"/>
  <c r="Z165" i="4"/>
  <c r="T165" i="4"/>
  <c r="Q165" i="4"/>
  <c r="P165" i="4"/>
  <c r="K165" i="4"/>
  <c r="Z164" i="4"/>
  <c r="T164" i="4"/>
  <c r="Q164" i="4"/>
  <c r="P164" i="4"/>
  <c r="K164" i="4"/>
  <c r="Z163" i="4"/>
  <c r="T163" i="4"/>
  <c r="Q163" i="4"/>
  <c r="P163" i="4"/>
  <c r="K163" i="4"/>
  <c r="Z162" i="4"/>
  <c r="T162" i="4"/>
  <c r="Q162" i="4"/>
  <c r="P162" i="4"/>
  <c r="K162" i="4"/>
  <c r="Z161" i="4"/>
  <c r="T161" i="4"/>
  <c r="Q161" i="4"/>
  <c r="P161" i="4"/>
  <c r="K161" i="4"/>
  <c r="Z160" i="4"/>
  <c r="T160" i="4"/>
  <c r="Q160" i="4"/>
  <c r="P160" i="4"/>
  <c r="K160" i="4"/>
  <c r="Z159" i="4"/>
  <c r="T159" i="4"/>
  <c r="Q159" i="4"/>
  <c r="P159" i="4"/>
  <c r="K159" i="4"/>
  <c r="Z158" i="4"/>
  <c r="T158" i="4"/>
  <c r="Q158" i="4"/>
  <c r="P158" i="4"/>
  <c r="K158" i="4"/>
  <c r="Z157" i="4"/>
  <c r="T157" i="4"/>
  <c r="Q157" i="4"/>
  <c r="P157" i="4"/>
  <c r="K157" i="4"/>
  <c r="Z156" i="4"/>
  <c r="T156" i="4"/>
  <c r="Q156" i="4"/>
  <c r="P156" i="4"/>
  <c r="K156" i="4"/>
  <c r="Z155" i="4"/>
  <c r="T155" i="4"/>
  <c r="Q155" i="4"/>
  <c r="P155" i="4"/>
  <c r="K155" i="4"/>
  <c r="Z154" i="4"/>
  <c r="T154" i="4"/>
  <c r="Q154" i="4"/>
  <c r="P154" i="4"/>
  <c r="K154" i="4"/>
  <c r="Z153" i="4"/>
  <c r="T153" i="4"/>
  <c r="Q153" i="4"/>
  <c r="P153" i="4"/>
  <c r="K153" i="4"/>
  <c r="Z152" i="4"/>
  <c r="T152" i="4"/>
  <c r="Q152" i="4"/>
  <c r="P152" i="4"/>
  <c r="K152" i="4"/>
  <c r="Z151" i="4"/>
  <c r="T151" i="4"/>
  <c r="Q151" i="4"/>
  <c r="P151" i="4"/>
  <c r="K151" i="4"/>
  <c r="Z150" i="4"/>
  <c r="T150" i="4"/>
  <c r="Q150" i="4"/>
  <c r="P150" i="4"/>
  <c r="K150" i="4"/>
  <c r="Z149" i="4"/>
  <c r="T149" i="4"/>
  <c r="Q149" i="4"/>
  <c r="P149" i="4"/>
  <c r="K149" i="4"/>
  <c r="Z148" i="4"/>
  <c r="T148" i="4"/>
  <c r="Q148" i="4"/>
  <c r="P148" i="4"/>
  <c r="K148" i="4"/>
  <c r="Z147" i="4"/>
  <c r="T147" i="4"/>
  <c r="Q147" i="4"/>
  <c r="P147" i="4"/>
  <c r="K147" i="4"/>
  <c r="Z146" i="4"/>
  <c r="T146" i="4"/>
  <c r="Q146" i="4"/>
  <c r="P146" i="4"/>
  <c r="K146" i="4"/>
  <c r="Z145" i="4"/>
  <c r="T145" i="4"/>
  <c r="Q145" i="4"/>
  <c r="P145" i="4"/>
  <c r="K145" i="4"/>
  <c r="Z144" i="4"/>
  <c r="T144" i="4"/>
  <c r="Q144" i="4"/>
  <c r="P144" i="4"/>
  <c r="K144" i="4"/>
  <c r="Z143" i="4"/>
  <c r="T143" i="4"/>
  <c r="Q143" i="4"/>
  <c r="P143" i="4"/>
  <c r="K143" i="4"/>
  <c r="Z142" i="4"/>
  <c r="T142" i="4"/>
  <c r="Q142" i="4"/>
  <c r="P142" i="4"/>
  <c r="K142" i="4"/>
  <c r="Z141" i="4"/>
  <c r="T141" i="4"/>
  <c r="Q141" i="4"/>
  <c r="P141" i="4"/>
  <c r="K141" i="4"/>
  <c r="Z140" i="4"/>
  <c r="T140" i="4"/>
  <c r="Q140" i="4"/>
  <c r="P140" i="4"/>
  <c r="K140" i="4"/>
  <c r="Z139" i="4"/>
  <c r="T139" i="4"/>
  <c r="Q139" i="4"/>
  <c r="P139" i="4"/>
  <c r="K139" i="4"/>
  <c r="Z138" i="4"/>
  <c r="T138" i="4"/>
  <c r="Q138" i="4"/>
  <c r="P138" i="4"/>
  <c r="K138" i="4"/>
  <c r="Z137" i="4"/>
  <c r="T137" i="4"/>
  <c r="Q137" i="4"/>
  <c r="P137" i="4"/>
  <c r="K137" i="4"/>
  <c r="Z136" i="4"/>
  <c r="T136" i="4"/>
  <c r="Q136" i="4"/>
  <c r="P136" i="4"/>
  <c r="K136" i="4"/>
  <c r="Z135" i="4"/>
  <c r="T135" i="4"/>
  <c r="Q135" i="4"/>
  <c r="P135" i="4"/>
  <c r="K135" i="4"/>
  <c r="Z134" i="4"/>
  <c r="T134" i="4"/>
  <c r="Q134" i="4"/>
  <c r="P134" i="4"/>
  <c r="K134" i="4"/>
  <c r="Z133" i="4"/>
  <c r="T133" i="4"/>
  <c r="Q133" i="4"/>
  <c r="P133" i="4"/>
  <c r="K133" i="4"/>
  <c r="Z132" i="4"/>
  <c r="T132" i="4"/>
  <c r="Q132" i="4"/>
  <c r="P132" i="4"/>
  <c r="K132" i="4"/>
  <c r="Z131" i="4"/>
  <c r="T131" i="4"/>
  <c r="Q131" i="4"/>
  <c r="P131" i="4"/>
  <c r="K131" i="4"/>
  <c r="Z130" i="4"/>
  <c r="T130" i="4"/>
  <c r="Q130" i="4"/>
  <c r="P130" i="4"/>
  <c r="K130" i="4"/>
  <c r="Z129" i="4"/>
  <c r="T129" i="4"/>
  <c r="Q129" i="4"/>
  <c r="P129" i="4"/>
  <c r="K129" i="4"/>
  <c r="Z128" i="4"/>
  <c r="T128" i="4"/>
  <c r="Q128" i="4"/>
  <c r="P128" i="4"/>
  <c r="K128" i="4"/>
  <c r="Z127" i="4"/>
  <c r="T127" i="4"/>
  <c r="Q127" i="4"/>
  <c r="P127" i="4"/>
  <c r="K127" i="4"/>
  <c r="Z126" i="4"/>
  <c r="T126" i="4"/>
  <c r="Q126" i="4"/>
  <c r="P126" i="4"/>
  <c r="K126" i="4"/>
  <c r="Z125" i="4"/>
  <c r="T125" i="4"/>
  <c r="Q125" i="4"/>
  <c r="P125" i="4"/>
  <c r="K125" i="4"/>
  <c r="Z124" i="4"/>
  <c r="T124" i="4"/>
  <c r="Q124" i="4"/>
  <c r="P124" i="4"/>
  <c r="K124" i="4"/>
  <c r="Z123" i="4"/>
  <c r="T123" i="4"/>
  <c r="Q123" i="4"/>
  <c r="P123" i="4"/>
  <c r="K123" i="4"/>
  <c r="Z122" i="4"/>
  <c r="T122" i="4"/>
  <c r="Q122" i="4"/>
  <c r="P122" i="4"/>
  <c r="K122" i="4"/>
  <c r="Z121" i="4"/>
  <c r="T121" i="4"/>
  <c r="Q121" i="4"/>
  <c r="P121" i="4"/>
  <c r="K121" i="4"/>
  <c r="Z120" i="4"/>
  <c r="T120" i="4"/>
  <c r="Q120" i="4"/>
  <c r="P120" i="4"/>
  <c r="K120" i="4"/>
  <c r="Z119" i="4"/>
  <c r="T119" i="4"/>
  <c r="Q119" i="4"/>
  <c r="P119" i="4"/>
  <c r="K119" i="4"/>
  <c r="Z118" i="4"/>
  <c r="T118" i="4"/>
  <c r="Q118" i="4"/>
  <c r="P118" i="4"/>
  <c r="K118" i="4"/>
  <c r="Z117" i="4"/>
  <c r="T117" i="4"/>
  <c r="Q117" i="4"/>
  <c r="P117" i="4"/>
  <c r="K117" i="4"/>
  <c r="Z116" i="4"/>
  <c r="T116" i="4"/>
  <c r="Q116" i="4"/>
  <c r="P116" i="4"/>
  <c r="K116" i="4"/>
  <c r="Z115" i="4"/>
  <c r="T115" i="4"/>
  <c r="Q115" i="4"/>
  <c r="P115" i="4"/>
  <c r="K115" i="4"/>
  <c r="Z114" i="4"/>
  <c r="T114" i="4"/>
  <c r="Q114" i="4"/>
  <c r="P114" i="4"/>
  <c r="K114" i="4"/>
  <c r="Z113" i="4"/>
  <c r="T113" i="4"/>
  <c r="Q113" i="4"/>
  <c r="P113" i="4"/>
  <c r="K113" i="4"/>
  <c r="Z112" i="4"/>
  <c r="T112" i="4"/>
  <c r="Q112" i="4"/>
  <c r="P112" i="4"/>
  <c r="K112" i="4"/>
  <c r="Z111" i="4"/>
  <c r="T111" i="4"/>
  <c r="Q111" i="4"/>
  <c r="P111" i="4"/>
  <c r="K111" i="4"/>
  <c r="Z110" i="4"/>
  <c r="T110" i="4"/>
  <c r="Q110" i="4"/>
  <c r="P110" i="4"/>
  <c r="K110" i="4"/>
  <c r="Z109" i="4"/>
  <c r="T109" i="4"/>
  <c r="Q109" i="4"/>
  <c r="P109" i="4"/>
  <c r="K109" i="4"/>
  <c r="Z108" i="4"/>
  <c r="T108" i="4"/>
  <c r="Q108" i="4"/>
  <c r="P108" i="4"/>
  <c r="K108" i="4"/>
  <c r="Z107" i="4"/>
  <c r="T107" i="4"/>
  <c r="Q107" i="4"/>
  <c r="P107" i="4"/>
  <c r="K107" i="4"/>
  <c r="Z106" i="4"/>
  <c r="T106" i="4"/>
  <c r="Q106" i="4"/>
  <c r="P106" i="4"/>
  <c r="K106" i="4"/>
  <c r="Z105" i="4"/>
  <c r="T105" i="4"/>
  <c r="Q105" i="4"/>
  <c r="P105" i="4"/>
  <c r="K105" i="4"/>
  <c r="Z104" i="4"/>
  <c r="T104" i="4"/>
  <c r="Q104" i="4"/>
  <c r="P104" i="4"/>
  <c r="K104" i="4"/>
  <c r="Z103" i="4"/>
  <c r="T103" i="4"/>
  <c r="Q103" i="4"/>
  <c r="P103" i="4"/>
  <c r="K103" i="4"/>
  <c r="Z102" i="4"/>
  <c r="T102" i="4"/>
  <c r="Q102" i="4"/>
  <c r="P102" i="4"/>
  <c r="K102" i="4"/>
  <c r="Z101" i="4"/>
  <c r="T101" i="4"/>
  <c r="Q101" i="4"/>
  <c r="P101" i="4"/>
  <c r="K101" i="4"/>
  <c r="Z100" i="4"/>
  <c r="T100" i="4"/>
  <c r="Q100" i="4"/>
  <c r="P100" i="4"/>
  <c r="K100" i="4"/>
  <c r="Z99" i="4"/>
  <c r="T99" i="4"/>
  <c r="Q99" i="4"/>
  <c r="P99" i="4"/>
  <c r="K99" i="4"/>
  <c r="Z98" i="4"/>
  <c r="T98" i="4"/>
  <c r="Q98" i="4"/>
  <c r="P98" i="4"/>
  <c r="K98" i="4"/>
  <c r="Z97" i="4"/>
  <c r="T97" i="4"/>
  <c r="Q97" i="4"/>
  <c r="P97" i="4"/>
  <c r="K97" i="4"/>
  <c r="Z96" i="4"/>
  <c r="T96" i="4"/>
  <c r="Q96" i="4"/>
  <c r="P96" i="4"/>
  <c r="K96" i="4"/>
  <c r="Z95" i="4"/>
  <c r="T95" i="4"/>
  <c r="Q95" i="4"/>
  <c r="P95" i="4"/>
  <c r="K95" i="4"/>
  <c r="Z94" i="4"/>
  <c r="T94" i="4"/>
  <c r="Q94" i="4"/>
  <c r="P94" i="4"/>
  <c r="K94" i="4"/>
  <c r="Z93" i="4"/>
  <c r="T93" i="4"/>
  <c r="Q93" i="4"/>
  <c r="P93" i="4"/>
  <c r="K93" i="4"/>
  <c r="Z92" i="4"/>
  <c r="T92" i="4"/>
  <c r="Q92" i="4"/>
  <c r="P92" i="4"/>
  <c r="K92" i="4"/>
  <c r="Z91" i="4"/>
  <c r="T91" i="4"/>
  <c r="Q91" i="4"/>
  <c r="P91" i="4"/>
  <c r="K91" i="4"/>
  <c r="Z90" i="4"/>
  <c r="T90" i="4"/>
  <c r="Q90" i="4"/>
  <c r="P90" i="4"/>
  <c r="K90" i="4"/>
  <c r="Z89" i="4"/>
  <c r="T89" i="4"/>
  <c r="Q89" i="4"/>
  <c r="P89" i="4"/>
  <c r="K89" i="4"/>
  <c r="Z88" i="4"/>
  <c r="T88" i="4"/>
  <c r="Q88" i="4"/>
  <c r="P88" i="4"/>
  <c r="K88" i="4"/>
  <c r="Z87" i="4"/>
  <c r="T87" i="4"/>
  <c r="Q87" i="4"/>
  <c r="P87" i="4"/>
  <c r="K87" i="4"/>
  <c r="Z86" i="4"/>
  <c r="T86" i="4"/>
  <c r="Q86" i="4"/>
  <c r="P86" i="4"/>
  <c r="K86" i="4"/>
  <c r="Z85" i="4"/>
  <c r="T85" i="4"/>
  <c r="Q85" i="4"/>
  <c r="P85" i="4"/>
  <c r="K85" i="4"/>
  <c r="Z84" i="4"/>
  <c r="T84" i="4"/>
  <c r="Q84" i="4"/>
  <c r="P84" i="4"/>
  <c r="K84" i="4"/>
  <c r="Z83" i="4"/>
  <c r="T83" i="4"/>
  <c r="Q83" i="4"/>
  <c r="P83" i="4"/>
  <c r="K83" i="4"/>
  <c r="Z82" i="4"/>
  <c r="T82" i="4"/>
  <c r="Q82" i="4"/>
  <c r="P82" i="4"/>
  <c r="K82" i="4"/>
  <c r="Z81" i="4"/>
  <c r="T81" i="4"/>
  <c r="Q81" i="4"/>
  <c r="P81" i="4"/>
  <c r="K81" i="4"/>
  <c r="Z80" i="4"/>
  <c r="T80" i="4"/>
  <c r="Q80" i="4"/>
  <c r="P80" i="4"/>
  <c r="K80" i="4"/>
  <c r="Z79" i="4"/>
  <c r="T79" i="4"/>
  <c r="Q79" i="4"/>
  <c r="P79" i="4"/>
  <c r="K79" i="4"/>
  <c r="Z78" i="4"/>
  <c r="T78" i="4"/>
  <c r="Q78" i="4"/>
  <c r="P78" i="4"/>
  <c r="K78" i="4"/>
  <c r="Z77" i="4"/>
  <c r="T77" i="4"/>
  <c r="Q77" i="4"/>
  <c r="P77" i="4"/>
  <c r="K77" i="4"/>
  <c r="Z76" i="4"/>
  <c r="T76" i="4"/>
  <c r="Q76" i="4"/>
  <c r="P76" i="4"/>
  <c r="K76" i="4"/>
  <c r="Z75" i="4"/>
  <c r="T75" i="4"/>
  <c r="Q75" i="4"/>
  <c r="P75" i="4"/>
  <c r="K75" i="4"/>
  <c r="Z74" i="4"/>
  <c r="T74" i="4"/>
  <c r="Q74" i="4"/>
  <c r="P74" i="4"/>
  <c r="K74" i="4"/>
  <c r="Z73" i="4"/>
  <c r="T73" i="4"/>
  <c r="Q73" i="4"/>
  <c r="P73" i="4"/>
  <c r="K73" i="4"/>
  <c r="Z72" i="4"/>
  <c r="T72" i="4"/>
  <c r="Q72" i="4"/>
  <c r="P72" i="4"/>
  <c r="K72" i="4"/>
  <c r="Z71" i="4"/>
  <c r="T71" i="4"/>
  <c r="Q71" i="4"/>
  <c r="P71" i="4"/>
  <c r="K71" i="4"/>
  <c r="Z70" i="4"/>
  <c r="T70" i="4"/>
  <c r="Q70" i="4"/>
  <c r="P70" i="4"/>
  <c r="K70" i="4"/>
  <c r="Z69" i="4"/>
  <c r="T69" i="4"/>
  <c r="Q69" i="4"/>
  <c r="P69" i="4"/>
  <c r="K69" i="4"/>
  <c r="Z68" i="4"/>
  <c r="T68" i="4"/>
  <c r="Q68" i="4"/>
  <c r="P68" i="4"/>
  <c r="K68" i="4"/>
  <c r="Z67" i="4"/>
  <c r="T67" i="4"/>
  <c r="Q67" i="4"/>
  <c r="P67" i="4"/>
  <c r="K67" i="4"/>
  <c r="Z66" i="4"/>
  <c r="T66" i="4"/>
  <c r="Q66" i="4"/>
  <c r="P66" i="4"/>
  <c r="K66" i="4"/>
  <c r="Z65" i="4"/>
  <c r="T65" i="4"/>
  <c r="Q65" i="4"/>
  <c r="P65" i="4"/>
  <c r="K65" i="4"/>
  <c r="Z64" i="4"/>
  <c r="T64" i="4"/>
  <c r="Q64" i="4"/>
  <c r="P64" i="4"/>
  <c r="K64" i="4"/>
  <c r="Z63" i="4"/>
  <c r="T63" i="4"/>
  <c r="Q63" i="4"/>
  <c r="P63" i="4"/>
  <c r="K63" i="4"/>
  <c r="Z62" i="4"/>
  <c r="T62" i="4"/>
  <c r="Q62" i="4"/>
  <c r="P62" i="4"/>
  <c r="K62" i="4"/>
  <c r="Z61" i="4"/>
  <c r="T61" i="4"/>
  <c r="Q61" i="4"/>
  <c r="P61" i="4"/>
  <c r="K61" i="4"/>
  <c r="Z60" i="4"/>
  <c r="T60" i="4"/>
  <c r="Q60" i="4"/>
  <c r="P60" i="4"/>
  <c r="K60" i="4"/>
  <c r="Z59" i="4"/>
  <c r="T59" i="4"/>
  <c r="Q59" i="4"/>
  <c r="P59" i="4"/>
  <c r="K59" i="4"/>
  <c r="Z58" i="4"/>
  <c r="T58" i="4"/>
  <c r="Q58" i="4"/>
  <c r="P58" i="4"/>
  <c r="K58" i="4"/>
  <c r="Z57" i="4"/>
  <c r="T57" i="4"/>
  <c r="Q57" i="4"/>
  <c r="P57" i="4"/>
  <c r="K57" i="4"/>
  <c r="Z56" i="4"/>
  <c r="T56" i="4"/>
  <c r="Q56" i="4"/>
  <c r="P56" i="4"/>
  <c r="K56" i="4"/>
  <c r="Z55" i="4"/>
  <c r="T55" i="4"/>
  <c r="Q55" i="4"/>
  <c r="P55" i="4"/>
  <c r="K55" i="4"/>
  <c r="Z54" i="4"/>
  <c r="T54" i="4"/>
  <c r="Q54" i="4"/>
  <c r="P54" i="4"/>
  <c r="K54" i="4"/>
  <c r="Z53" i="4"/>
  <c r="T53" i="4"/>
  <c r="Q53" i="4"/>
  <c r="P53" i="4"/>
  <c r="K53" i="4"/>
  <c r="Z52" i="4"/>
  <c r="T52" i="4"/>
  <c r="Q52" i="4"/>
  <c r="P52" i="4"/>
  <c r="K52" i="4"/>
  <c r="Z51" i="4"/>
  <c r="T51" i="4"/>
  <c r="Q51" i="4"/>
  <c r="P51" i="4"/>
  <c r="K51" i="4"/>
  <c r="Z50" i="4"/>
  <c r="T50" i="4"/>
  <c r="Q50" i="4"/>
  <c r="P50" i="4"/>
  <c r="K50" i="4"/>
  <c r="Z49" i="4"/>
  <c r="T49" i="4"/>
  <c r="Q49" i="4"/>
  <c r="P49" i="4"/>
  <c r="K49" i="4"/>
  <c r="Z48" i="4"/>
  <c r="T48" i="4"/>
  <c r="Q48" i="4"/>
  <c r="P48" i="4"/>
  <c r="K48" i="4"/>
  <c r="Z47" i="4"/>
  <c r="T47" i="4"/>
  <c r="Q47" i="4"/>
  <c r="P47" i="4"/>
  <c r="K47" i="4"/>
  <c r="Z46" i="4"/>
  <c r="T46" i="4"/>
  <c r="Q46" i="4"/>
  <c r="P46" i="4"/>
  <c r="K46" i="4"/>
  <c r="Z45" i="4"/>
  <c r="T45" i="4"/>
  <c r="Q45" i="4"/>
  <c r="P45" i="4"/>
  <c r="K45" i="4"/>
  <c r="Z44" i="4"/>
  <c r="T44" i="4"/>
  <c r="Q44" i="4"/>
  <c r="P44" i="4"/>
  <c r="K44" i="4"/>
  <c r="Z43" i="4"/>
  <c r="T43" i="4"/>
  <c r="Q43" i="4"/>
  <c r="P43" i="4"/>
  <c r="K43" i="4"/>
  <c r="Z42" i="4"/>
  <c r="T42" i="4"/>
  <c r="Q42" i="4"/>
  <c r="P42" i="4"/>
  <c r="K42" i="4"/>
  <c r="Z41" i="4"/>
  <c r="T41" i="4"/>
  <c r="Q41" i="4"/>
  <c r="P41" i="4"/>
  <c r="K41" i="4"/>
  <c r="Z40" i="4"/>
  <c r="T40" i="4"/>
  <c r="Q40" i="4"/>
  <c r="P40" i="4"/>
  <c r="K40" i="4"/>
  <c r="Z39" i="4"/>
  <c r="T39" i="4"/>
  <c r="Q39" i="4"/>
  <c r="P39" i="4"/>
  <c r="K39" i="4"/>
  <c r="Z38" i="4"/>
  <c r="T38" i="4"/>
  <c r="Q38" i="4"/>
  <c r="P38" i="4"/>
  <c r="K38" i="4"/>
  <c r="Z37" i="4"/>
  <c r="T37" i="4"/>
  <c r="Q37" i="4"/>
  <c r="P37" i="4"/>
  <c r="K37" i="4"/>
  <c r="Z36" i="4"/>
  <c r="T36" i="4"/>
  <c r="Q36" i="4"/>
  <c r="P36" i="4"/>
  <c r="K36" i="4"/>
  <c r="Z35" i="4"/>
  <c r="T35" i="4"/>
  <c r="Q35" i="4"/>
  <c r="P35" i="4"/>
  <c r="K35" i="4"/>
  <c r="Z34" i="4"/>
  <c r="T34" i="4"/>
  <c r="Q34" i="4"/>
  <c r="P34" i="4"/>
  <c r="K34" i="4"/>
  <c r="Z33" i="4"/>
  <c r="T33" i="4"/>
  <c r="Q33" i="4"/>
  <c r="P33" i="4"/>
  <c r="K33" i="4"/>
  <c r="Z32" i="4"/>
  <c r="T32" i="4"/>
  <c r="Q32" i="4"/>
  <c r="P32" i="4"/>
  <c r="K32" i="4"/>
  <c r="Z31" i="4"/>
  <c r="T31" i="4"/>
  <c r="Q31" i="4"/>
  <c r="P31" i="4"/>
  <c r="K31" i="4"/>
  <c r="Z30" i="4"/>
  <c r="T30" i="4"/>
  <c r="Q30" i="4"/>
  <c r="P30" i="4"/>
  <c r="K30" i="4"/>
  <c r="Z29" i="4"/>
  <c r="T29" i="4"/>
  <c r="Q29" i="4"/>
  <c r="P29" i="4"/>
  <c r="K29" i="4"/>
  <c r="Z28" i="4"/>
  <c r="T28" i="4"/>
  <c r="Q28" i="4"/>
  <c r="P28" i="4"/>
  <c r="K28" i="4"/>
  <c r="Z27" i="4"/>
  <c r="T27" i="4"/>
  <c r="Q27" i="4"/>
  <c r="P27" i="4"/>
  <c r="K27" i="4"/>
  <c r="Z26" i="4"/>
  <c r="T26" i="4"/>
  <c r="Q26" i="4"/>
  <c r="P26" i="4"/>
  <c r="K26" i="4"/>
  <c r="Z25" i="4"/>
  <c r="T25" i="4"/>
  <c r="Q25" i="4"/>
  <c r="P25" i="4"/>
  <c r="K25" i="4"/>
  <c r="Z24" i="4"/>
  <c r="T24" i="4"/>
  <c r="Q24" i="4"/>
  <c r="P24" i="4"/>
  <c r="K24" i="4"/>
  <c r="Z23" i="4"/>
  <c r="T23" i="4"/>
  <c r="Q23" i="4"/>
  <c r="P23" i="4"/>
  <c r="K23" i="4"/>
  <c r="Z22" i="4"/>
  <c r="T22" i="4"/>
  <c r="Q22" i="4"/>
  <c r="P22" i="4"/>
  <c r="K22" i="4"/>
  <c r="Z21" i="4"/>
  <c r="T21" i="4"/>
  <c r="Q21" i="4"/>
  <c r="P21" i="4"/>
  <c r="K21" i="4"/>
  <c r="Z20" i="4"/>
  <c r="T20" i="4"/>
  <c r="Q20" i="4"/>
  <c r="P20" i="4"/>
  <c r="K20" i="4"/>
  <c r="Z19" i="4"/>
  <c r="T19" i="4"/>
  <c r="Q19" i="4"/>
  <c r="P19" i="4"/>
  <c r="K19" i="4"/>
  <c r="Z18" i="4"/>
  <c r="T18" i="4"/>
  <c r="Q18" i="4"/>
  <c r="P18" i="4"/>
  <c r="M18" i="4"/>
  <c r="K18" i="4"/>
  <c r="Z17" i="4"/>
  <c r="T17" i="4"/>
  <c r="Q17" i="4"/>
  <c r="P17" i="4"/>
  <c r="K17" i="4"/>
  <c r="Z16" i="4"/>
  <c r="T16" i="4"/>
  <c r="Q16" i="4"/>
  <c r="P16" i="4"/>
  <c r="K16" i="4"/>
  <c r="Z15" i="4"/>
  <c r="T15" i="4"/>
  <c r="Q15" i="4"/>
  <c r="P15" i="4"/>
  <c r="K15" i="4"/>
  <c r="Z14" i="4"/>
  <c r="T14" i="4"/>
  <c r="Q14" i="4"/>
  <c r="P14" i="4"/>
  <c r="K14" i="4"/>
  <c r="Z13" i="4"/>
  <c r="T13" i="4"/>
  <c r="Q13" i="4"/>
  <c r="P13" i="4"/>
  <c r="K13" i="4"/>
  <c r="Z12" i="4"/>
  <c r="T12" i="4"/>
  <c r="Q12" i="4"/>
  <c r="P12" i="4"/>
  <c r="K12" i="4"/>
  <c r="Z11" i="4"/>
  <c r="T11" i="4"/>
  <c r="Q11" i="4"/>
  <c r="P11" i="4"/>
  <c r="K11" i="4"/>
  <c r="Z10" i="4"/>
  <c r="T10" i="4"/>
  <c r="Q10" i="4"/>
  <c r="P10" i="4"/>
  <c r="K10" i="4"/>
  <c r="Z9" i="4"/>
  <c r="T9" i="4"/>
  <c r="Q9" i="4"/>
  <c r="P9" i="4"/>
  <c r="K9" i="4"/>
  <c r="Z8" i="4"/>
  <c r="T8" i="4"/>
  <c r="Q8" i="4"/>
  <c r="P8" i="4"/>
  <c r="K8" i="4"/>
  <c r="Z7" i="4"/>
  <c r="T7" i="4"/>
  <c r="Q7" i="4"/>
  <c r="P7" i="4"/>
  <c r="K7" i="4"/>
  <c r="Z6" i="4"/>
  <c r="T6" i="4"/>
  <c r="Q6" i="4"/>
  <c r="P6" i="4"/>
  <c r="K6" i="4"/>
  <c r="Z5" i="4"/>
  <c r="T5" i="4"/>
  <c r="Q5" i="4"/>
  <c r="P5" i="4"/>
  <c r="K5" i="4"/>
  <c r="Z4" i="4"/>
  <c r="T4" i="4"/>
  <c r="Q4" i="4"/>
  <c r="P4" i="4"/>
  <c r="K4" i="4"/>
  <c r="Z3" i="4"/>
  <c r="T3" i="4"/>
  <c r="Q3" i="4"/>
  <c r="P3" i="4"/>
  <c r="K3" i="4"/>
  <c r="Z2" i="4"/>
  <c r="T2" i="4"/>
  <c r="Q2" i="4"/>
  <c r="P2" i="4"/>
  <c r="K2" i="4"/>
  <c r="H21" i="3"/>
  <c r="G21" i="3"/>
  <c r="H20" i="3"/>
  <c r="G20" i="3"/>
  <c r="H19" i="3"/>
  <c r="G19" i="3"/>
  <c r="H18" i="3"/>
  <c r="G18" i="3"/>
  <c r="H17" i="3"/>
  <c r="G17" i="3"/>
  <c r="H16" i="3"/>
  <c r="G16" i="3"/>
  <c r="H15" i="3"/>
  <c r="G15" i="3"/>
  <c r="H14" i="3"/>
  <c r="G14" i="3"/>
  <c r="H13" i="3"/>
  <c r="G13" i="3"/>
  <c r="H12" i="3"/>
  <c r="G12" i="3"/>
  <c r="H11" i="3"/>
  <c r="G11" i="3"/>
  <c r="H10" i="3"/>
  <c r="G10" i="3"/>
  <c r="H9" i="3"/>
  <c r="G9" i="3"/>
  <c r="H8" i="3"/>
  <c r="G8" i="3"/>
  <c r="H7" i="3"/>
  <c r="G7" i="3"/>
  <c r="H6" i="3"/>
  <c r="G6" i="3"/>
  <c r="H5" i="3"/>
  <c r="G5" i="3"/>
  <c r="H4" i="3"/>
  <c r="G4" i="3"/>
  <c r="H3" i="3"/>
  <c r="G3" i="3"/>
  <c r="H2" i="3"/>
  <c r="G2" i="3"/>
  <c r="N103" i="2"/>
  <c r="Z101" i="2"/>
  <c r="W101" i="2"/>
  <c r="V101" i="2"/>
  <c r="S101" i="2"/>
  <c r="O101" i="2"/>
  <c r="H101" i="2"/>
  <c r="Z100" i="2"/>
  <c r="W100" i="2"/>
  <c r="V100" i="2"/>
  <c r="S100" i="2"/>
  <c r="O100" i="2"/>
  <c r="H100" i="2"/>
  <c r="Z99" i="2"/>
  <c r="W99" i="2"/>
  <c r="V99" i="2"/>
  <c r="S99" i="2"/>
  <c r="O99" i="2"/>
  <c r="H99" i="2"/>
  <c r="Z98" i="2"/>
  <c r="W98" i="2"/>
  <c r="V98" i="2"/>
  <c r="S98" i="2"/>
  <c r="O98" i="2"/>
  <c r="H98" i="2"/>
  <c r="Z97" i="2"/>
  <c r="W97" i="2"/>
  <c r="V97" i="2"/>
  <c r="S97" i="2"/>
  <c r="O97" i="2"/>
  <c r="H97" i="2"/>
  <c r="Z96" i="2"/>
  <c r="W96" i="2"/>
  <c r="V96" i="2"/>
  <c r="S96" i="2"/>
  <c r="O96" i="2"/>
  <c r="H96" i="2"/>
  <c r="Z95" i="2"/>
  <c r="W95" i="2"/>
  <c r="V95" i="2"/>
  <c r="S95" i="2"/>
  <c r="O95" i="2"/>
  <c r="H95" i="2"/>
  <c r="Z94" i="2"/>
  <c r="W94" i="2"/>
  <c r="V94" i="2"/>
  <c r="S94" i="2"/>
  <c r="O94" i="2"/>
  <c r="H94" i="2"/>
  <c r="Z93" i="2"/>
  <c r="W93" i="2"/>
  <c r="V93" i="2"/>
  <c r="S93" i="2"/>
  <c r="O93" i="2"/>
  <c r="H93" i="2"/>
  <c r="Z92" i="2"/>
  <c r="W92" i="2"/>
  <c r="V92" i="2"/>
  <c r="S92" i="2"/>
  <c r="O92" i="2"/>
  <c r="H92" i="2"/>
  <c r="Z91" i="2"/>
  <c r="W91" i="2"/>
  <c r="V91" i="2"/>
  <c r="S91" i="2"/>
  <c r="O91" i="2"/>
  <c r="H91" i="2"/>
  <c r="Z90" i="2"/>
  <c r="W90" i="2"/>
  <c r="V90" i="2"/>
  <c r="S90" i="2"/>
  <c r="O90" i="2"/>
  <c r="H90" i="2"/>
  <c r="Z89" i="2"/>
  <c r="W89" i="2"/>
  <c r="V89" i="2"/>
  <c r="S89" i="2"/>
  <c r="O89" i="2"/>
  <c r="H89" i="2"/>
  <c r="Z88" i="2"/>
  <c r="W88" i="2"/>
  <c r="V88" i="2"/>
  <c r="S88" i="2"/>
  <c r="O88" i="2"/>
  <c r="H88" i="2"/>
  <c r="Z87" i="2"/>
  <c r="W87" i="2"/>
  <c r="V87" i="2"/>
  <c r="S87" i="2"/>
  <c r="O87" i="2"/>
  <c r="H87" i="2"/>
  <c r="Z86" i="2"/>
  <c r="W86" i="2"/>
  <c r="V86" i="2"/>
  <c r="S86" i="2"/>
  <c r="O86" i="2"/>
  <c r="H86" i="2"/>
  <c r="Z85" i="2"/>
  <c r="W85" i="2"/>
  <c r="V85" i="2"/>
  <c r="S85" i="2"/>
  <c r="O85" i="2"/>
  <c r="H85" i="2"/>
  <c r="Z84" i="2"/>
  <c r="W84" i="2"/>
  <c r="V84" i="2"/>
  <c r="S84" i="2"/>
  <c r="O84" i="2"/>
  <c r="H84" i="2"/>
  <c r="Z83" i="2"/>
  <c r="W83" i="2"/>
  <c r="V83" i="2"/>
  <c r="S83" i="2"/>
  <c r="O83" i="2"/>
  <c r="H83" i="2"/>
  <c r="Z82" i="2"/>
  <c r="W82" i="2"/>
  <c r="V82" i="2"/>
  <c r="S82" i="2"/>
  <c r="O82" i="2"/>
  <c r="H82" i="2"/>
  <c r="Z81" i="2"/>
  <c r="W81" i="2"/>
  <c r="V81" i="2"/>
  <c r="S81" i="2"/>
  <c r="O81" i="2"/>
  <c r="H81" i="2"/>
  <c r="Z80" i="2"/>
  <c r="W80" i="2"/>
  <c r="V80" i="2"/>
  <c r="S80" i="2"/>
  <c r="O80" i="2"/>
  <c r="H80" i="2"/>
  <c r="Z79" i="2"/>
  <c r="W79" i="2"/>
  <c r="V79" i="2"/>
  <c r="S79" i="2"/>
  <c r="O79" i="2"/>
  <c r="H79" i="2"/>
  <c r="Z78" i="2"/>
  <c r="W78" i="2"/>
  <c r="V78" i="2"/>
  <c r="S78" i="2"/>
  <c r="O78" i="2"/>
  <c r="H78" i="2"/>
  <c r="Z77" i="2"/>
  <c r="W77" i="2"/>
  <c r="V77" i="2"/>
  <c r="S77" i="2"/>
  <c r="O77" i="2"/>
  <c r="H77" i="2"/>
  <c r="Z76" i="2"/>
  <c r="W76" i="2"/>
  <c r="V76" i="2"/>
  <c r="S76" i="2"/>
  <c r="O76" i="2"/>
  <c r="H76" i="2"/>
  <c r="Z75" i="2"/>
  <c r="W75" i="2"/>
  <c r="V75" i="2"/>
  <c r="S75" i="2"/>
  <c r="O75" i="2"/>
  <c r="H75" i="2"/>
  <c r="Z74" i="2"/>
  <c r="W74" i="2"/>
  <c r="V74" i="2"/>
  <c r="S74" i="2"/>
  <c r="O74" i="2"/>
  <c r="H74" i="2"/>
  <c r="Z73" i="2"/>
  <c r="W73" i="2"/>
  <c r="V73" i="2"/>
  <c r="S73" i="2"/>
  <c r="O73" i="2"/>
  <c r="H73" i="2"/>
  <c r="Z72" i="2"/>
  <c r="W72" i="2"/>
  <c r="V72" i="2"/>
  <c r="S72" i="2"/>
  <c r="O72" i="2"/>
  <c r="H72" i="2"/>
  <c r="Z71" i="2"/>
  <c r="W71" i="2"/>
  <c r="V71" i="2"/>
  <c r="S71" i="2"/>
  <c r="O71" i="2"/>
  <c r="H71" i="2"/>
  <c r="Z70" i="2"/>
  <c r="W70" i="2"/>
  <c r="V70" i="2"/>
  <c r="S70" i="2"/>
  <c r="O70" i="2"/>
  <c r="H70" i="2"/>
  <c r="Z69" i="2"/>
  <c r="W69" i="2"/>
  <c r="V69" i="2"/>
  <c r="S69" i="2"/>
  <c r="O69" i="2"/>
  <c r="H69" i="2"/>
  <c r="Z68" i="2"/>
  <c r="W68" i="2"/>
  <c r="V68" i="2"/>
  <c r="S68" i="2"/>
  <c r="O68" i="2"/>
  <c r="H68" i="2"/>
  <c r="Z67" i="2"/>
  <c r="W67" i="2"/>
  <c r="V67" i="2"/>
  <c r="S67" i="2"/>
  <c r="O67" i="2"/>
  <c r="H67" i="2"/>
  <c r="Z66" i="2"/>
  <c r="W66" i="2"/>
  <c r="V66" i="2"/>
  <c r="S66" i="2"/>
  <c r="O66" i="2"/>
  <c r="H66" i="2"/>
  <c r="Z65" i="2"/>
  <c r="W65" i="2"/>
  <c r="V65" i="2"/>
  <c r="S65" i="2"/>
  <c r="O65" i="2"/>
  <c r="H65" i="2"/>
  <c r="Z64" i="2"/>
  <c r="W64" i="2"/>
  <c r="V64" i="2"/>
  <c r="S64" i="2"/>
  <c r="O64" i="2"/>
  <c r="H64" i="2"/>
  <c r="Z63" i="2"/>
  <c r="W63" i="2"/>
  <c r="V63" i="2"/>
  <c r="S63" i="2"/>
  <c r="O63" i="2"/>
  <c r="H63" i="2"/>
  <c r="Z62" i="2"/>
  <c r="W62" i="2"/>
  <c r="V62" i="2"/>
  <c r="S62" i="2"/>
  <c r="O62" i="2"/>
  <c r="H62" i="2"/>
  <c r="Z61" i="2"/>
  <c r="W61" i="2"/>
  <c r="V61" i="2"/>
  <c r="S61" i="2"/>
  <c r="O61" i="2"/>
  <c r="H61" i="2"/>
  <c r="Z60" i="2"/>
  <c r="W60" i="2"/>
  <c r="V60" i="2"/>
  <c r="S60" i="2"/>
  <c r="O60" i="2"/>
  <c r="H60" i="2"/>
  <c r="Z59" i="2"/>
  <c r="W59" i="2"/>
  <c r="V59" i="2"/>
  <c r="S59" i="2"/>
  <c r="O59" i="2"/>
  <c r="H59" i="2"/>
  <c r="Z58" i="2"/>
  <c r="W58" i="2"/>
  <c r="V58" i="2"/>
  <c r="S58" i="2"/>
  <c r="O58" i="2"/>
  <c r="H58" i="2"/>
  <c r="Z57" i="2"/>
  <c r="W57" i="2"/>
  <c r="V57" i="2"/>
  <c r="S57" i="2"/>
  <c r="O57" i="2"/>
  <c r="H57" i="2"/>
  <c r="Z56" i="2"/>
  <c r="W56" i="2"/>
  <c r="V56" i="2"/>
  <c r="S56" i="2"/>
  <c r="O56" i="2"/>
  <c r="H56" i="2"/>
  <c r="Z55" i="2"/>
  <c r="W55" i="2"/>
  <c r="V55" i="2"/>
  <c r="S55" i="2"/>
  <c r="O55" i="2"/>
  <c r="H55" i="2"/>
  <c r="Z54" i="2"/>
  <c r="W54" i="2"/>
  <c r="V54" i="2"/>
  <c r="S54" i="2"/>
  <c r="O54" i="2"/>
  <c r="H54" i="2"/>
  <c r="Z53" i="2"/>
  <c r="W53" i="2"/>
  <c r="V53" i="2"/>
  <c r="S53" i="2"/>
  <c r="O53" i="2"/>
  <c r="H53" i="2"/>
  <c r="Z52" i="2"/>
  <c r="W52" i="2"/>
  <c r="V52" i="2"/>
  <c r="S52" i="2"/>
  <c r="O52" i="2"/>
  <c r="H52" i="2"/>
  <c r="Z51" i="2"/>
  <c r="W51" i="2"/>
  <c r="V51" i="2"/>
  <c r="S51" i="2"/>
  <c r="O51" i="2"/>
  <c r="H51" i="2"/>
  <c r="Z50" i="2"/>
  <c r="W50" i="2"/>
  <c r="V50" i="2"/>
  <c r="S50" i="2"/>
  <c r="O50" i="2"/>
  <c r="H50" i="2"/>
  <c r="Z49" i="2"/>
  <c r="W49" i="2"/>
  <c r="V49" i="2"/>
  <c r="S49" i="2"/>
  <c r="O49" i="2"/>
  <c r="H49" i="2"/>
  <c r="Z48" i="2"/>
  <c r="W48" i="2"/>
  <c r="V48" i="2"/>
  <c r="S48" i="2"/>
  <c r="O48" i="2"/>
  <c r="H48" i="2"/>
  <c r="Z47" i="2"/>
  <c r="W47" i="2"/>
  <c r="V47" i="2"/>
  <c r="S47" i="2"/>
  <c r="O47" i="2"/>
  <c r="H47" i="2"/>
  <c r="Z46" i="2"/>
  <c r="W46" i="2"/>
  <c r="V46" i="2"/>
  <c r="S46" i="2"/>
  <c r="O46" i="2"/>
  <c r="H46" i="2"/>
  <c r="Z45" i="2"/>
  <c r="W45" i="2"/>
  <c r="V45" i="2"/>
  <c r="S45" i="2"/>
  <c r="O45" i="2"/>
  <c r="H45" i="2"/>
  <c r="Z44" i="2"/>
  <c r="W44" i="2"/>
  <c r="V44" i="2"/>
  <c r="S44" i="2"/>
  <c r="O44" i="2"/>
  <c r="H44" i="2"/>
  <c r="Z43" i="2"/>
  <c r="W43" i="2"/>
  <c r="V43" i="2"/>
  <c r="S43" i="2"/>
  <c r="O43" i="2"/>
  <c r="H43" i="2"/>
  <c r="Z42" i="2"/>
  <c r="W42" i="2"/>
  <c r="V42" i="2"/>
  <c r="S42" i="2"/>
  <c r="O42" i="2"/>
  <c r="H42" i="2"/>
  <c r="Z41" i="2"/>
  <c r="W41" i="2"/>
  <c r="V41" i="2"/>
  <c r="S41" i="2"/>
  <c r="O41" i="2"/>
  <c r="H41" i="2"/>
  <c r="Z40" i="2"/>
  <c r="W40" i="2"/>
  <c r="V40" i="2"/>
  <c r="S40" i="2"/>
  <c r="O40" i="2"/>
  <c r="H40" i="2"/>
  <c r="Z39" i="2"/>
  <c r="W39" i="2"/>
  <c r="V39" i="2"/>
  <c r="S39" i="2"/>
  <c r="O39" i="2"/>
  <c r="H39" i="2"/>
  <c r="Z38" i="2"/>
  <c r="W38" i="2"/>
  <c r="V38" i="2"/>
  <c r="S38" i="2"/>
  <c r="O38" i="2"/>
  <c r="H38" i="2"/>
  <c r="Z37" i="2"/>
  <c r="W37" i="2"/>
  <c r="V37" i="2"/>
  <c r="S37" i="2"/>
  <c r="O37" i="2"/>
  <c r="H37" i="2"/>
  <c r="Z36" i="2"/>
  <c r="W36" i="2"/>
  <c r="V36" i="2"/>
  <c r="S36" i="2"/>
  <c r="O36" i="2"/>
  <c r="H36" i="2"/>
  <c r="Z35" i="2"/>
  <c r="W35" i="2"/>
  <c r="V35" i="2"/>
  <c r="S35" i="2"/>
  <c r="O35" i="2"/>
  <c r="H35" i="2"/>
  <c r="Z34" i="2"/>
  <c r="W34" i="2"/>
  <c r="V34" i="2"/>
  <c r="S34" i="2"/>
  <c r="O34" i="2"/>
  <c r="H34" i="2"/>
  <c r="Z33" i="2"/>
  <c r="W33" i="2"/>
  <c r="V33" i="2"/>
  <c r="S33" i="2"/>
  <c r="O33" i="2"/>
  <c r="H33" i="2"/>
  <c r="Z32" i="2"/>
  <c r="W32" i="2"/>
  <c r="V32" i="2"/>
  <c r="S32" i="2"/>
  <c r="O32" i="2"/>
  <c r="H32" i="2"/>
  <c r="Z31" i="2"/>
  <c r="W31" i="2"/>
  <c r="V31" i="2"/>
  <c r="S31" i="2"/>
  <c r="O31" i="2"/>
  <c r="H31" i="2"/>
  <c r="Z30" i="2"/>
  <c r="W30" i="2"/>
  <c r="V30" i="2"/>
  <c r="S30" i="2"/>
  <c r="O30" i="2"/>
  <c r="H30" i="2"/>
  <c r="Z29" i="2"/>
  <c r="W29" i="2"/>
  <c r="V29" i="2"/>
  <c r="S29" i="2"/>
  <c r="O29" i="2"/>
  <c r="H29" i="2"/>
  <c r="Z28" i="2"/>
  <c r="W28" i="2"/>
  <c r="V28" i="2"/>
  <c r="S28" i="2"/>
  <c r="O28" i="2"/>
  <c r="H28" i="2"/>
  <c r="Z27" i="2"/>
  <c r="W27" i="2"/>
  <c r="V27" i="2"/>
  <c r="S27" i="2"/>
  <c r="O27" i="2"/>
  <c r="H27" i="2"/>
  <c r="Z26" i="2"/>
  <c r="W26" i="2"/>
  <c r="V26" i="2"/>
  <c r="S26" i="2"/>
  <c r="O26" i="2"/>
  <c r="H26" i="2"/>
  <c r="Z25" i="2"/>
  <c r="W25" i="2"/>
  <c r="V25" i="2"/>
  <c r="S25" i="2"/>
  <c r="O25" i="2"/>
  <c r="H25" i="2"/>
  <c r="Z24" i="2"/>
  <c r="W24" i="2"/>
  <c r="V24" i="2"/>
  <c r="S24" i="2"/>
  <c r="O24" i="2"/>
  <c r="H24" i="2"/>
  <c r="Z23" i="2"/>
  <c r="W23" i="2"/>
  <c r="V23" i="2"/>
  <c r="S23" i="2"/>
  <c r="O23" i="2"/>
  <c r="H23" i="2"/>
  <c r="Z22" i="2"/>
  <c r="W22" i="2"/>
  <c r="V22" i="2"/>
  <c r="S22" i="2"/>
  <c r="O22" i="2"/>
  <c r="H22" i="2"/>
  <c r="Z21" i="2"/>
  <c r="W21" i="2"/>
  <c r="V21" i="2"/>
  <c r="S21" i="2"/>
  <c r="O21" i="2"/>
  <c r="H21" i="2"/>
  <c r="Z20" i="2"/>
  <c r="W20" i="2"/>
  <c r="V20" i="2"/>
  <c r="S20" i="2"/>
  <c r="O20" i="2"/>
  <c r="H20" i="2"/>
  <c r="Z19" i="2"/>
  <c r="W19" i="2"/>
  <c r="V19" i="2"/>
  <c r="S19" i="2"/>
  <c r="O19" i="2"/>
  <c r="H19" i="2"/>
  <c r="Z18" i="2"/>
  <c r="W18" i="2"/>
  <c r="V18" i="2"/>
  <c r="S18" i="2"/>
  <c r="O18" i="2"/>
  <c r="K18" i="2"/>
  <c r="H18" i="2"/>
  <c r="Z17" i="2"/>
  <c r="W17" i="2"/>
  <c r="V17" i="2"/>
  <c r="S17" i="2"/>
  <c r="O17" i="2"/>
  <c r="K17" i="2"/>
  <c r="H17" i="2"/>
  <c r="Z16" i="2"/>
  <c r="W16" i="2"/>
  <c r="V16" i="2"/>
  <c r="S16" i="2"/>
  <c r="O16" i="2"/>
  <c r="H16" i="2"/>
  <c r="Z15" i="2"/>
  <c r="W15" i="2"/>
  <c r="V15" i="2"/>
  <c r="S15" i="2"/>
  <c r="O15" i="2"/>
  <c r="J15" i="2"/>
  <c r="H15" i="2"/>
  <c r="Z14" i="2"/>
  <c r="W14" i="2"/>
  <c r="V14" i="2"/>
  <c r="S14" i="2"/>
  <c r="O14" i="2"/>
  <c r="H14" i="2"/>
  <c r="Z13" i="2"/>
  <c r="W13" i="2"/>
  <c r="V13" i="2"/>
  <c r="S13" i="2"/>
  <c r="O13" i="2"/>
  <c r="H13" i="2"/>
  <c r="Z12" i="2"/>
  <c r="W12" i="2"/>
  <c r="V12" i="2"/>
  <c r="S12" i="2"/>
  <c r="O12" i="2"/>
  <c r="H12" i="2"/>
  <c r="Z11" i="2"/>
  <c r="W11" i="2"/>
  <c r="V11" i="2"/>
  <c r="S11" i="2"/>
  <c r="O11" i="2"/>
  <c r="H11" i="2"/>
  <c r="Z10" i="2"/>
  <c r="W10" i="2"/>
  <c r="V10" i="2"/>
  <c r="S10" i="2"/>
  <c r="O10" i="2"/>
  <c r="H10" i="2"/>
  <c r="Z9" i="2"/>
  <c r="W9" i="2"/>
  <c r="V9" i="2"/>
  <c r="S9" i="2"/>
  <c r="O9" i="2"/>
  <c r="H9" i="2"/>
  <c r="Z8" i="2"/>
  <c r="W8" i="2"/>
  <c r="V8" i="2"/>
  <c r="S8" i="2"/>
  <c r="O8" i="2"/>
  <c r="H8" i="2"/>
  <c r="Z7" i="2"/>
  <c r="W7" i="2"/>
  <c r="V7" i="2"/>
  <c r="S7" i="2"/>
  <c r="O7" i="2"/>
  <c r="H7" i="2"/>
  <c r="Z6" i="2"/>
  <c r="W6" i="2"/>
  <c r="V6" i="2"/>
  <c r="S6" i="2"/>
  <c r="O6" i="2"/>
  <c r="H6" i="2"/>
  <c r="Z5" i="2"/>
  <c r="W5" i="2"/>
  <c r="V5" i="2"/>
  <c r="S5" i="2"/>
  <c r="O5" i="2"/>
  <c r="H5" i="2"/>
  <c r="Z4" i="2"/>
  <c r="W4" i="2"/>
  <c r="V4" i="2"/>
  <c r="S4" i="2"/>
  <c r="O4" i="2"/>
  <c r="H4" i="2"/>
  <c r="Z3" i="2"/>
  <c r="W3" i="2"/>
  <c r="V3" i="2"/>
  <c r="S3" i="2"/>
  <c r="O3" i="2"/>
  <c r="H3" i="2"/>
  <c r="Z2" i="2"/>
  <c r="W2" i="2"/>
  <c r="V2" i="2"/>
  <c r="S2" i="2"/>
  <c r="O2" i="2"/>
  <c r="H2" i="2"/>
  <c r="V501" i="1"/>
  <c r="S501" i="1"/>
  <c r="R501" i="1"/>
  <c r="O501" i="1"/>
  <c r="I501" i="1"/>
  <c r="V500" i="1"/>
  <c r="S500" i="1"/>
  <c r="R500" i="1"/>
  <c r="O500" i="1"/>
  <c r="I500" i="1"/>
  <c r="V499" i="1"/>
  <c r="S499" i="1"/>
  <c r="R499" i="1"/>
  <c r="O499" i="1"/>
  <c r="I499" i="1"/>
  <c r="V498" i="1"/>
  <c r="S498" i="1"/>
  <c r="R498" i="1"/>
  <c r="O498" i="1"/>
  <c r="I498" i="1"/>
  <c r="V497" i="1"/>
  <c r="S497" i="1"/>
  <c r="R497" i="1"/>
  <c r="O497" i="1"/>
  <c r="I497" i="1"/>
  <c r="V496" i="1"/>
  <c r="S496" i="1"/>
  <c r="R496" i="1"/>
  <c r="O496" i="1"/>
  <c r="I496" i="1"/>
  <c r="V495" i="1"/>
  <c r="S495" i="1"/>
  <c r="R495" i="1"/>
  <c r="O495" i="1"/>
  <c r="I495" i="1"/>
  <c r="V494" i="1"/>
  <c r="S494" i="1"/>
  <c r="R494" i="1"/>
  <c r="O494" i="1"/>
  <c r="I494" i="1"/>
  <c r="V493" i="1"/>
  <c r="S493" i="1"/>
  <c r="R493" i="1"/>
  <c r="O493" i="1"/>
  <c r="I493" i="1"/>
  <c r="V492" i="1"/>
  <c r="S492" i="1"/>
  <c r="R492" i="1"/>
  <c r="O492" i="1"/>
  <c r="I492" i="1"/>
  <c r="V491" i="1"/>
  <c r="S491" i="1"/>
  <c r="R491" i="1"/>
  <c r="O491" i="1"/>
  <c r="I491" i="1"/>
  <c r="V490" i="1"/>
  <c r="S490" i="1"/>
  <c r="R490" i="1"/>
  <c r="O490" i="1"/>
  <c r="I490" i="1"/>
  <c r="V489" i="1"/>
  <c r="S489" i="1"/>
  <c r="R489" i="1"/>
  <c r="O489" i="1"/>
  <c r="I489" i="1"/>
  <c r="V488" i="1"/>
  <c r="S488" i="1"/>
  <c r="R488" i="1"/>
  <c r="O488" i="1"/>
  <c r="I488" i="1"/>
  <c r="V487" i="1"/>
  <c r="S487" i="1"/>
  <c r="R487" i="1"/>
  <c r="O487" i="1"/>
  <c r="I487" i="1"/>
  <c r="V486" i="1"/>
  <c r="S486" i="1"/>
  <c r="R486" i="1"/>
  <c r="O486" i="1"/>
  <c r="I486" i="1"/>
  <c r="V485" i="1"/>
  <c r="S485" i="1"/>
  <c r="R485" i="1"/>
  <c r="O485" i="1"/>
  <c r="I485" i="1"/>
  <c r="V484" i="1"/>
  <c r="S484" i="1"/>
  <c r="R484" i="1"/>
  <c r="O484" i="1"/>
  <c r="I484" i="1"/>
  <c r="V483" i="1"/>
  <c r="S483" i="1"/>
  <c r="R483" i="1"/>
  <c r="O483" i="1"/>
  <c r="I483" i="1"/>
  <c r="V482" i="1"/>
  <c r="S482" i="1"/>
  <c r="R482" i="1"/>
  <c r="O482" i="1"/>
  <c r="I482" i="1"/>
  <c r="V481" i="1"/>
  <c r="S481" i="1"/>
  <c r="R481" i="1"/>
  <c r="O481" i="1"/>
  <c r="I481" i="1"/>
  <c r="V480" i="1"/>
  <c r="S480" i="1"/>
  <c r="R480" i="1"/>
  <c r="O480" i="1"/>
  <c r="I480" i="1"/>
  <c r="V479" i="1"/>
  <c r="S479" i="1"/>
  <c r="R479" i="1"/>
  <c r="O479" i="1"/>
  <c r="I479" i="1"/>
  <c r="V478" i="1"/>
  <c r="S478" i="1"/>
  <c r="R478" i="1"/>
  <c r="O478" i="1"/>
  <c r="I478" i="1"/>
  <c r="V477" i="1"/>
  <c r="S477" i="1"/>
  <c r="R477" i="1"/>
  <c r="O477" i="1"/>
  <c r="I477" i="1"/>
  <c r="V476" i="1"/>
  <c r="S476" i="1"/>
  <c r="R476" i="1"/>
  <c r="O476" i="1"/>
  <c r="I476" i="1"/>
  <c r="V475" i="1"/>
  <c r="S475" i="1"/>
  <c r="R475" i="1"/>
  <c r="O475" i="1"/>
  <c r="I475" i="1"/>
  <c r="V474" i="1"/>
  <c r="S474" i="1"/>
  <c r="R474" i="1"/>
  <c r="O474" i="1"/>
  <c r="I474" i="1"/>
  <c r="V473" i="1"/>
  <c r="S473" i="1"/>
  <c r="R473" i="1"/>
  <c r="O473" i="1"/>
  <c r="I473" i="1"/>
  <c r="V472" i="1"/>
  <c r="S472" i="1"/>
  <c r="R472" i="1"/>
  <c r="O472" i="1"/>
  <c r="I472" i="1"/>
  <c r="V471" i="1"/>
  <c r="S471" i="1"/>
  <c r="R471" i="1"/>
  <c r="O471" i="1"/>
  <c r="I471" i="1"/>
  <c r="V470" i="1"/>
  <c r="S470" i="1"/>
  <c r="R470" i="1"/>
  <c r="O470" i="1"/>
  <c r="I470" i="1"/>
  <c r="V469" i="1"/>
  <c r="S469" i="1"/>
  <c r="R469" i="1"/>
  <c r="O469" i="1"/>
  <c r="I469" i="1"/>
  <c r="V468" i="1"/>
  <c r="S468" i="1"/>
  <c r="R468" i="1"/>
  <c r="O468" i="1"/>
  <c r="I468" i="1"/>
  <c r="V467" i="1"/>
  <c r="S467" i="1"/>
  <c r="R467" i="1"/>
  <c r="O467" i="1"/>
  <c r="I467" i="1"/>
  <c r="V466" i="1"/>
  <c r="S466" i="1"/>
  <c r="R466" i="1"/>
  <c r="O466" i="1"/>
  <c r="I466" i="1"/>
  <c r="V465" i="1"/>
  <c r="S465" i="1"/>
  <c r="R465" i="1"/>
  <c r="O465" i="1"/>
  <c r="I465" i="1"/>
  <c r="V464" i="1"/>
  <c r="S464" i="1"/>
  <c r="R464" i="1"/>
  <c r="O464" i="1"/>
  <c r="I464" i="1"/>
  <c r="V463" i="1"/>
  <c r="S463" i="1"/>
  <c r="R463" i="1"/>
  <c r="O463" i="1"/>
  <c r="I463" i="1"/>
  <c r="V462" i="1"/>
  <c r="S462" i="1"/>
  <c r="R462" i="1"/>
  <c r="O462" i="1"/>
  <c r="I462" i="1"/>
  <c r="V461" i="1"/>
  <c r="S461" i="1"/>
  <c r="R461" i="1"/>
  <c r="O461" i="1"/>
  <c r="I461" i="1"/>
  <c r="V460" i="1"/>
  <c r="S460" i="1"/>
  <c r="R460" i="1"/>
  <c r="O460" i="1"/>
  <c r="I460" i="1"/>
  <c r="V459" i="1"/>
  <c r="S459" i="1"/>
  <c r="R459" i="1"/>
  <c r="O459" i="1"/>
  <c r="I459" i="1"/>
  <c r="V458" i="1"/>
  <c r="S458" i="1"/>
  <c r="R458" i="1"/>
  <c r="O458" i="1"/>
  <c r="I458" i="1"/>
  <c r="V457" i="1"/>
  <c r="S457" i="1"/>
  <c r="R457" i="1"/>
  <c r="O457" i="1"/>
  <c r="I457" i="1"/>
  <c r="V456" i="1"/>
  <c r="S456" i="1"/>
  <c r="R456" i="1"/>
  <c r="O456" i="1"/>
  <c r="I456" i="1"/>
  <c r="V455" i="1"/>
  <c r="S455" i="1"/>
  <c r="R455" i="1"/>
  <c r="O455" i="1"/>
  <c r="I455" i="1"/>
  <c r="V454" i="1"/>
  <c r="S454" i="1"/>
  <c r="R454" i="1"/>
  <c r="O454" i="1"/>
  <c r="I454" i="1"/>
  <c r="V453" i="1"/>
  <c r="S453" i="1"/>
  <c r="R453" i="1"/>
  <c r="O453" i="1"/>
  <c r="I453" i="1"/>
  <c r="V452" i="1"/>
  <c r="S452" i="1"/>
  <c r="R452" i="1"/>
  <c r="O452" i="1"/>
  <c r="I452" i="1"/>
  <c r="V451" i="1"/>
  <c r="S451" i="1"/>
  <c r="R451" i="1"/>
  <c r="O451" i="1"/>
  <c r="I451" i="1"/>
  <c r="V450" i="1"/>
  <c r="S450" i="1"/>
  <c r="R450" i="1"/>
  <c r="O450" i="1"/>
  <c r="I450" i="1"/>
  <c r="V449" i="1"/>
  <c r="S449" i="1"/>
  <c r="R449" i="1"/>
  <c r="O449" i="1"/>
  <c r="I449" i="1"/>
  <c r="V448" i="1"/>
  <c r="S448" i="1"/>
  <c r="R448" i="1"/>
  <c r="O448" i="1"/>
  <c r="I448" i="1"/>
  <c r="V447" i="1"/>
  <c r="S447" i="1"/>
  <c r="R447" i="1"/>
  <c r="O447" i="1"/>
  <c r="I447" i="1"/>
  <c r="V446" i="1"/>
  <c r="S446" i="1"/>
  <c r="R446" i="1"/>
  <c r="O446" i="1"/>
  <c r="I446" i="1"/>
  <c r="V445" i="1"/>
  <c r="S445" i="1"/>
  <c r="R445" i="1"/>
  <c r="O445" i="1"/>
  <c r="I445" i="1"/>
  <c r="V444" i="1"/>
  <c r="S444" i="1"/>
  <c r="R444" i="1"/>
  <c r="O444" i="1"/>
  <c r="I444" i="1"/>
  <c r="V443" i="1"/>
  <c r="S443" i="1"/>
  <c r="R443" i="1"/>
  <c r="O443" i="1"/>
  <c r="I443" i="1"/>
  <c r="V442" i="1"/>
  <c r="S442" i="1"/>
  <c r="R442" i="1"/>
  <c r="O442" i="1"/>
  <c r="I442" i="1"/>
  <c r="V441" i="1"/>
  <c r="S441" i="1"/>
  <c r="R441" i="1"/>
  <c r="O441" i="1"/>
  <c r="I441" i="1"/>
  <c r="V440" i="1"/>
  <c r="S440" i="1"/>
  <c r="R440" i="1"/>
  <c r="O440" i="1"/>
  <c r="I440" i="1"/>
  <c r="V439" i="1"/>
  <c r="S439" i="1"/>
  <c r="R439" i="1"/>
  <c r="O439" i="1"/>
  <c r="I439" i="1"/>
  <c r="V438" i="1"/>
  <c r="S438" i="1"/>
  <c r="R438" i="1"/>
  <c r="O438" i="1"/>
  <c r="I438" i="1"/>
  <c r="V437" i="1"/>
  <c r="S437" i="1"/>
  <c r="R437" i="1"/>
  <c r="O437" i="1"/>
  <c r="I437" i="1"/>
  <c r="V436" i="1"/>
  <c r="S436" i="1"/>
  <c r="R436" i="1"/>
  <c r="O436" i="1"/>
  <c r="I436" i="1"/>
  <c r="V435" i="1"/>
  <c r="S435" i="1"/>
  <c r="R435" i="1"/>
  <c r="O435" i="1"/>
  <c r="I435" i="1"/>
  <c r="V434" i="1"/>
  <c r="S434" i="1"/>
  <c r="R434" i="1"/>
  <c r="O434" i="1"/>
  <c r="I434" i="1"/>
  <c r="V433" i="1"/>
  <c r="S433" i="1"/>
  <c r="R433" i="1"/>
  <c r="O433" i="1"/>
  <c r="I433" i="1"/>
  <c r="V432" i="1"/>
  <c r="S432" i="1"/>
  <c r="R432" i="1"/>
  <c r="O432" i="1"/>
  <c r="I432" i="1"/>
  <c r="V431" i="1"/>
  <c r="S431" i="1"/>
  <c r="R431" i="1"/>
  <c r="O431" i="1"/>
  <c r="I431" i="1"/>
  <c r="V430" i="1"/>
  <c r="S430" i="1"/>
  <c r="R430" i="1"/>
  <c r="O430" i="1"/>
  <c r="I430" i="1"/>
  <c r="V429" i="1"/>
  <c r="S429" i="1"/>
  <c r="R429" i="1"/>
  <c r="O429" i="1"/>
  <c r="I429" i="1"/>
  <c r="V428" i="1"/>
  <c r="S428" i="1"/>
  <c r="R428" i="1"/>
  <c r="O428" i="1"/>
  <c r="I428" i="1"/>
  <c r="V427" i="1"/>
  <c r="S427" i="1"/>
  <c r="R427" i="1"/>
  <c r="O427" i="1"/>
  <c r="I427" i="1"/>
  <c r="V426" i="1"/>
  <c r="S426" i="1"/>
  <c r="R426" i="1"/>
  <c r="O426" i="1"/>
  <c r="I426" i="1"/>
  <c r="V425" i="1"/>
  <c r="S425" i="1"/>
  <c r="R425" i="1"/>
  <c r="O425" i="1"/>
  <c r="I425" i="1"/>
  <c r="V424" i="1"/>
  <c r="S424" i="1"/>
  <c r="R424" i="1"/>
  <c r="O424" i="1"/>
  <c r="I424" i="1"/>
  <c r="V423" i="1"/>
  <c r="S423" i="1"/>
  <c r="R423" i="1"/>
  <c r="O423" i="1"/>
  <c r="I423" i="1"/>
  <c r="V422" i="1"/>
  <c r="S422" i="1"/>
  <c r="R422" i="1"/>
  <c r="O422" i="1"/>
  <c r="I422" i="1"/>
  <c r="V421" i="1"/>
  <c r="S421" i="1"/>
  <c r="R421" i="1"/>
  <c r="O421" i="1"/>
  <c r="I421" i="1"/>
  <c r="V420" i="1"/>
  <c r="S420" i="1"/>
  <c r="R420" i="1"/>
  <c r="O420" i="1"/>
  <c r="I420" i="1"/>
  <c r="V419" i="1"/>
  <c r="S419" i="1"/>
  <c r="R419" i="1"/>
  <c r="O419" i="1"/>
  <c r="I419" i="1"/>
  <c r="V418" i="1"/>
  <c r="S418" i="1"/>
  <c r="R418" i="1"/>
  <c r="O418" i="1"/>
  <c r="I418" i="1"/>
  <c r="V417" i="1"/>
  <c r="S417" i="1"/>
  <c r="R417" i="1"/>
  <c r="O417" i="1"/>
  <c r="I417" i="1"/>
  <c r="V416" i="1"/>
  <c r="S416" i="1"/>
  <c r="R416" i="1"/>
  <c r="O416" i="1"/>
  <c r="I416" i="1"/>
  <c r="V415" i="1"/>
  <c r="S415" i="1"/>
  <c r="R415" i="1"/>
  <c r="O415" i="1"/>
  <c r="I415" i="1"/>
  <c r="V414" i="1"/>
  <c r="S414" i="1"/>
  <c r="R414" i="1"/>
  <c r="O414" i="1"/>
  <c r="I414" i="1"/>
  <c r="V413" i="1"/>
  <c r="S413" i="1"/>
  <c r="R413" i="1"/>
  <c r="O413" i="1"/>
  <c r="I413" i="1"/>
  <c r="V412" i="1"/>
  <c r="S412" i="1"/>
  <c r="R412" i="1"/>
  <c r="O412" i="1"/>
  <c r="I412" i="1"/>
  <c r="V411" i="1"/>
  <c r="S411" i="1"/>
  <c r="R411" i="1"/>
  <c r="O411" i="1"/>
  <c r="I411" i="1"/>
  <c r="V410" i="1"/>
  <c r="S410" i="1"/>
  <c r="R410" i="1"/>
  <c r="O410" i="1"/>
  <c r="I410" i="1"/>
  <c r="V409" i="1"/>
  <c r="S409" i="1"/>
  <c r="R409" i="1"/>
  <c r="O409" i="1"/>
  <c r="I409" i="1"/>
  <c r="V408" i="1"/>
  <c r="S408" i="1"/>
  <c r="R408" i="1"/>
  <c r="O408" i="1"/>
  <c r="I408" i="1"/>
  <c r="V407" i="1"/>
  <c r="S407" i="1"/>
  <c r="R407" i="1"/>
  <c r="O407" i="1"/>
  <c r="I407" i="1"/>
  <c r="V406" i="1"/>
  <c r="S406" i="1"/>
  <c r="R406" i="1"/>
  <c r="O406" i="1"/>
  <c r="I406" i="1"/>
  <c r="V405" i="1"/>
  <c r="S405" i="1"/>
  <c r="R405" i="1"/>
  <c r="O405" i="1"/>
  <c r="I405" i="1"/>
  <c r="V404" i="1"/>
  <c r="S404" i="1"/>
  <c r="R404" i="1"/>
  <c r="O404" i="1"/>
  <c r="I404" i="1"/>
  <c r="V403" i="1"/>
  <c r="S403" i="1"/>
  <c r="R403" i="1"/>
  <c r="O403" i="1"/>
  <c r="I403" i="1"/>
  <c r="V402" i="1"/>
  <c r="S402" i="1"/>
  <c r="R402" i="1"/>
  <c r="O402" i="1"/>
  <c r="I402" i="1"/>
  <c r="V401" i="1"/>
  <c r="S401" i="1"/>
  <c r="R401" i="1"/>
  <c r="O401" i="1"/>
  <c r="I401" i="1"/>
  <c r="V400" i="1"/>
  <c r="S400" i="1"/>
  <c r="R400" i="1"/>
  <c r="O400" i="1"/>
  <c r="I400" i="1"/>
  <c r="V399" i="1"/>
  <c r="S399" i="1"/>
  <c r="R399" i="1"/>
  <c r="O399" i="1"/>
  <c r="I399" i="1"/>
  <c r="V398" i="1"/>
  <c r="S398" i="1"/>
  <c r="R398" i="1"/>
  <c r="O398" i="1"/>
  <c r="I398" i="1"/>
  <c r="V397" i="1"/>
  <c r="S397" i="1"/>
  <c r="R397" i="1"/>
  <c r="O397" i="1"/>
  <c r="I397" i="1"/>
  <c r="V396" i="1"/>
  <c r="S396" i="1"/>
  <c r="R396" i="1"/>
  <c r="O396" i="1"/>
  <c r="I396" i="1"/>
  <c r="V395" i="1"/>
  <c r="S395" i="1"/>
  <c r="R395" i="1"/>
  <c r="O395" i="1"/>
  <c r="I395" i="1"/>
  <c r="V394" i="1"/>
  <c r="S394" i="1"/>
  <c r="R394" i="1"/>
  <c r="O394" i="1"/>
  <c r="I394" i="1"/>
  <c r="V393" i="1"/>
  <c r="S393" i="1"/>
  <c r="R393" i="1"/>
  <c r="O393" i="1"/>
  <c r="I393" i="1"/>
  <c r="V392" i="1"/>
  <c r="S392" i="1"/>
  <c r="R392" i="1"/>
  <c r="O392" i="1"/>
  <c r="I392" i="1"/>
  <c r="V391" i="1"/>
  <c r="S391" i="1"/>
  <c r="R391" i="1"/>
  <c r="O391" i="1"/>
  <c r="I391" i="1"/>
  <c r="V390" i="1"/>
  <c r="S390" i="1"/>
  <c r="R390" i="1"/>
  <c r="O390" i="1"/>
  <c r="I390" i="1"/>
  <c r="V389" i="1"/>
  <c r="S389" i="1"/>
  <c r="R389" i="1"/>
  <c r="O389" i="1"/>
  <c r="I389" i="1"/>
  <c r="V388" i="1"/>
  <c r="S388" i="1"/>
  <c r="R388" i="1"/>
  <c r="O388" i="1"/>
  <c r="I388" i="1"/>
  <c r="V387" i="1"/>
  <c r="S387" i="1"/>
  <c r="R387" i="1"/>
  <c r="O387" i="1"/>
  <c r="I387" i="1"/>
  <c r="V386" i="1"/>
  <c r="S386" i="1"/>
  <c r="R386" i="1"/>
  <c r="O386" i="1"/>
  <c r="I386" i="1"/>
  <c r="V385" i="1"/>
  <c r="S385" i="1"/>
  <c r="R385" i="1"/>
  <c r="O385" i="1"/>
  <c r="I385" i="1"/>
  <c r="V384" i="1"/>
  <c r="S384" i="1"/>
  <c r="R384" i="1"/>
  <c r="O384" i="1"/>
  <c r="I384" i="1"/>
  <c r="V383" i="1"/>
  <c r="S383" i="1"/>
  <c r="R383" i="1"/>
  <c r="O383" i="1"/>
  <c r="I383" i="1"/>
  <c r="V382" i="1"/>
  <c r="S382" i="1"/>
  <c r="R382" i="1"/>
  <c r="O382" i="1"/>
  <c r="I382" i="1"/>
  <c r="V381" i="1"/>
  <c r="S381" i="1"/>
  <c r="R381" i="1"/>
  <c r="O381" i="1"/>
  <c r="I381" i="1"/>
  <c r="V380" i="1"/>
  <c r="S380" i="1"/>
  <c r="R380" i="1"/>
  <c r="O380" i="1"/>
  <c r="I380" i="1"/>
  <c r="V379" i="1"/>
  <c r="S379" i="1"/>
  <c r="R379" i="1"/>
  <c r="O379" i="1"/>
  <c r="I379" i="1"/>
  <c r="V378" i="1"/>
  <c r="S378" i="1"/>
  <c r="R378" i="1"/>
  <c r="O378" i="1"/>
  <c r="I378" i="1"/>
  <c r="V377" i="1"/>
  <c r="S377" i="1"/>
  <c r="R377" i="1"/>
  <c r="O377" i="1"/>
  <c r="I377" i="1"/>
  <c r="V376" i="1"/>
  <c r="S376" i="1"/>
  <c r="R376" i="1"/>
  <c r="O376" i="1"/>
  <c r="I376" i="1"/>
  <c r="V375" i="1"/>
  <c r="S375" i="1"/>
  <c r="R375" i="1"/>
  <c r="O375" i="1"/>
  <c r="I375" i="1"/>
  <c r="V374" i="1"/>
  <c r="S374" i="1"/>
  <c r="R374" i="1"/>
  <c r="O374" i="1"/>
  <c r="I374" i="1"/>
  <c r="V373" i="1"/>
  <c r="S373" i="1"/>
  <c r="R373" i="1"/>
  <c r="O373" i="1"/>
  <c r="I373" i="1"/>
  <c r="V372" i="1"/>
  <c r="S372" i="1"/>
  <c r="R372" i="1"/>
  <c r="O372" i="1"/>
  <c r="I372" i="1"/>
  <c r="V371" i="1"/>
  <c r="S371" i="1"/>
  <c r="R371" i="1"/>
  <c r="O371" i="1"/>
  <c r="I371" i="1"/>
  <c r="V370" i="1"/>
  <c r="S370" i="1"/>
  <c r="R370" i="1"/>
  <c r="O370" i="1"/>
  <c r="I370" i="1"/>
  <c r="V369" i="1"/>
  <c r="S369" i="1"/>
  <c r="R369" i="1"/>
  <c r="O369" i="1"/>
  <c r="I369" i="1"/>
  <c r="V368" i="1"/>
  <c r="S368" i="1"/>
  <c r="R368" i="1"/>
  <c r="O368" i="1"/>
  <c r="I368" i="1"/>
  <c r="V367" i="1"/>
  <c r="S367" i="1"/>
  <c r="R367" i="1"/>
  <c r="O367" i="1"/>
  <c r="I367" i="1"/>
  <c r="V366" i="1"/>
  <c r="S366" i="1"/>
  <c r="R366" i="1"/>
  <c r="O366" i="1"/>
  <c r="I366" i="1"/>
  <c r="V365" i="1"/>
  <c r="S365" i="1"/>
  <c r="R365" i="1"/>
  <c r="O365" i="1"/>
  <c r="I365" i="1"/>
  <c r="V364" i="1"/>
  <c r="S364" i="1"/>
  <c r="R364" i="1"/>
  <c r="O364" i="1"/>
  <c r="I364" i="1"/>
  <c r="V363" i="1"/>
  <c r="S363" i="1"/>
  <c r="R363" i="1"/>
  <c r="O363" i="1"/>
  <c r="I363" i="1"/>
  <c r="V362" i="1"/>
  <c r="S362" i="1"/>
  <c r="R362" i="1"/>
  <c r="O362" i="1"/>
  <c r="I362" i="1"/>
  <c r="V361" i="1"/>
  <c r="S361" i="1"/>
  <c r="R361" i="1"/>
  <c r="O361" i="1"/>
  <c r="I361" i="1"/>
  <c r="V360" i="1"/>
  <c r="S360" i="1"/>
  <c r="R360" i="1"/>
  <c r="O360" i="1"/>
  <c r="I360" i="1"/>
  <c r="V359" i="1"/>
  <c r="S359" i="1"/>
  <c r="R359" i="1"/>
  <c r="O359" i="1"/>
  <c r="I359" i="1"/>
  <c r="V358" i="1"/>
  <c r="S358" i="1"/>
  <c r="R358" i="1"/>
  <c r="O358" i="1"/>
  <c r="I358" i="1"/>
  <c r="V357" i="1"/>
  <c r="S357" i="1"/>
  <c r="R357" i="1"/>
  <c r="O357" i="1"/>
  <c r="I357" i="1"/>
  <c r="V356" i="1"/>
  <c r="S356" i="1"/>
  <c r="R356" i="1"/>
  <c r="O356" i="1"/>
  <c r="I356" i="1"/>
  <c r="V355" i="1"/>
  <c r="S355" i="1"/>
  <c r="R355" i="1"/>
  <c r="O355" i="1"/>
  <c r="I355" i="1"/>
  <c r="V354" i="1"/>
  <c r="S354" i="1"/>
  <c r="R354" i="1"/>
  <c r="O354" i="1"/>
  <c r="I354" i="1"/>
  <c r="V353" i="1"/>
  <c r="S353" i="1"/>
  <c r="R353" i="1"/>
  <c r="O353" i="1"/>
  <c r="I353" i="1"/>
  <c r="V352" i="1"/>
  <c r="S352" i="1"/>
  <c r="R352" i="1"/>
  <c r="O352" i="1"/>
  <c r="I352" i="1"/>
  <c r="V351" i="1"/>
  <c r="S351" i="1"/>
  <c r="R351" i="1"/>
  <c r="O351" i="1"/>
  <c r="I351" i="1"/>
  <c r="V350" i="1"/>
  <c r="S350" i="1"/>
  <c r="R350" i="1"/>
  <c r="O350" i="1"/>
  <c r="I350" i="1"/>
  <c r="V349" i="1"/>
  <c r="S349" i="1"/>
  <c r="R349" i="1"/>
  <c r="O349" i="1"/>
  <c r="I349" i="1"/>
  <c r="V348" i="1"/>
  <c r="S348" i="1"/>
  <c r="R348" i="1"/>
  <c r="O348" i="1"/>
  <c r="I348" i="1"/>
  <c r="V347" i="1"/>
  <c r="S347" i="1"/>
  <c r="R347" i="1"/>
  <c r="O347" i="1"/>
  <c r="I347" i="1"/>
  <c r="V346" i="1"/>
  <c r="S346" i="1"/>
  <c r="R346" i="1"/>
  <c r="O346" i="1"/>
  <c r="I346" i="1"/>
  <c r="V345" i="1"/>
  <c r="S345" i="1"/>
  <c r="R345" i="1"/>
  <c r="O345" i="1"/>
  <c r="I345" i="1"/>
  <c r="V344" i="1"/>
  <c r="S344" i="1"/>
  <c r="R344" i="1"/>
  <c r="O344" i="1"/>
  <c r="I344" i="1"/>
  <c r="V343" i="1"/>
  <c r="S343" i="1"/>
  <c r="R343" i="1"/>
  <c r="O343" i="1"/>
  <c r="I343" i="1"/>
  <c r="V342" i="1"/>
  <c r="S342" i="1"/>
  <c r="R342" i="1"/>
  <c r="O342" i="1"/>
  <c r="I342" i="1"/>
  <c r="V341" i="1"/>
  <c r="S341" i="1"/>
  <c r="R341" i="1"/>
  <c r="O341" i="1"/>
  <c r="I341" i="1"/>
  <c r="V340" i="1"/>
  <c r="S340" i="1"/>
  <c r="R340" i="1"/>
  <c r="O340" i="1"/>
  <c r="I340" i="1"/>
  <c r="V339" i="1"/>
  <c r="S339" i="1"/>
  <c r="R339" i="1"/>
  <c r="O339" i="1"/>
  <c r="I339" i="1"/>
  <c r="V338" i="1"/>
  <c r="S338" i="1"/>
  <c r="R338" i="1"/>
  <c r="O338" i="1"/>
  <c r="I338" i="1"/>
  <c r="V337" i="1"/>
  <c r="S337" i="1"/>
  <c r="R337" i="1"/>
  <c r="O337" i="1"/>
  <c r="I337" i="1"/>
  <c r="V336" i="1"/>
  <c r="S336" i="1"/>
  <c r="R336" i="1"/>
  <c r="O336" i="1"/>
  <c r="I336" i="1"/>
  <c r="V335" i="1"/>
  <c r="S335" i="1"/>
  <c r="R335" i="1"/>
  <c r="O335" i="1"/>
  <c r="I335" i="1"/>
  <c r="V334" i="1"/>
  <c r="S334" i="1"/>
  <c r="R334" i="1"/>
  <c r="O334" i="1"/>
  <c r="I334" i="1"/>
  <c r="V333" i="1"/>
  <c r="S333" i="1"/>
  <c r="R333" i="1"/>
  <c r="O333" i="1"/>
  <c r="I333" i="1"/>
  <c r="V332" i="1"/>
  <c r="S332" i="1"/>
  <c r="R332" i="1"/>
  <c r="O332" i="1"/>
  <c r="I332" i="1"/>
  <c r="V331" i="1"/>
  <c r="S331" i="1"/>
  <c r="R331" i="1"/>
  <c r="O331" i="1"/>
  <c r="I331" i="1"/>
  <c r="V330" i="1"/>
  <c r="S330" i="1"/>
  <c r="R330" i="1"/>
  <c r="O330" i="1"/>
  <c r="I330" i="1"/>
  <c r="V329" i="1"/>
  <c r="S329" i="1"/>
  <c r="R329" i="1"/>
  <c r="O329" i="1"/>
  <c r="I329" i="1"/>
  <c r="V328" i="1"/>
  <c r="S328" i="1"/>
  <c r="R328" i="1"/>
  <c r="O328" i="1"/>
  <c r="I328" i="1"/>
  <c r="V327" i="1"/>
  <c r="S327" i="1"/>
  <c r="R327" i="1"/>
  <c r="O327" i="1"/>
  <c r="I327" i="1"/>
  <c r="V326" i="1"/>
  <c r="S326" i="1"/>
  <c r="R326" i="1"/>
  <c r="O326" i="1"/>
  <c r="I326" i="1"/>
  <c r="V325" i="1"/>
  <c r="S325" i="1"/>
  <c r="R325" i="1"/>
  <c r="O325" i="1"/>
  <c r="I325" i="1"/>
  <c r="V324" i="1"/>
  <c r="S324" i="1"/>
  <c r="R324" i="1"/>
  <c r="O324" i="1"/>
  <c r="I324" i="1"/>
  <c r="V323" i="1"/>
  <c r="S323" i="1"/>
  <c r="R323" i="1"/>
  <c r="O323" i="1"/>
  <c r="I323" i="1"/>
  <c r="V322" i="1"/>
  <c r="S322" i="1"/>
  <c r="R322" i="1"/>
  <c r="O322" i="1"/>
  <c r="I322" i="1"/>
  <c r="V321" i="1"/>
  <c r="S321" i="1"/>
  <c r="R321" i="1"/>
  <c r="O321" i="1"/>
  <c r="I321" i="1"/>
  <c r="V320" i="1"/>
  <c r="S320" i="1"/>
  <c r="R320" i="1"/>
  <c r="O320" i="1"/>
  <c r="I320" i="1"/>
  <c r="V319" i="1"/>
  <c r="S319" i="1"/>
  <c r="R319" i="1"/>
  <c r="O319" i="1"/>
  <c r="I319" i="1"/>
  <c r="V318" i="1"/>
  <c r="S318" i="1"/>
  <c r="R318" i="1"/>
  <c r="O318" i="1"/>
  <c r="I318" i="1"/>
  <c r="V317" i="1"/>
  <c r="S317" i="1"/>
  <c r="R317" i="1"/>
  <c r="O317" i="1"/>
  <c r="I317" i="1"/>
  <c r="V316" i="1"/>
  <c r="S316" i="1"/>
  <c r="R316" i="1"/>
  <c r="O316" i="1"/>
  <c r="I316" i="1"/>
  <c r="V315" i="1"/>
  <c r="S315" i="1"/>
  <c r="R315" i="1"/>
  <c r="O315" i="1"/>
  <c r="I315" i="1"/>
  <c r="V314" i="1"/>
  <c r="S314" i="1"/>
  <c r="R314" i="1"/>
  <c r="O314" i="1"/>
  <c r="I314" i="1"/>
  <c r="V313" i="1"/>
  <c r="S313" i="1"/>
  <c r="R313" i="1"/>
  <c r="O313" i="1"/>
  <c r="I313" i="1"/>
  <c r="V312" i="1"/>
  <c r="S312" i="1"/>
  <c r="R312" i="1"/>
  <c r="O312" i="1"/>
  <c r="I312" i="1"/>
  <c r="V311" i="1"/>
  <c r="S311" i="1"/>
  <c r="R311" i="1"/>
  <c r="O311" i="1"/>
  <c r="I311" i="1"/>
  <c r="V310" i="1"/>
  <c r="S310" i="1"/>
  <c r="R310" i="1"/>
  <c r="O310" i="1"/>
  <c r="I310" i="1"/>
  <c r="V309" i="1"/>
  <c r="S309" i="1"/>
  <c r="R309" i="1"/>
  <c r="O309" i="1"/>
  <c r="I309" i="1"/>
  <c r="V308" i="1"/>
  <c r="S308" i="1"/>
  <c r="R308" i="1"/>
  <c r="O308" i="1"/>
  <c r="I308" i="1"/>
  <c r="V307" i="1"/>
  <c r="S307" i="1"/>
  <c r="R307" i="1"/>
  <c r="O307" i="1"/>
  <c r="I307" i="1"/>
  <c r="V306" i="1"/>
  <c r="S306" i="1"/>
  <c r="R306" i="1"/>
  <c r="O306" i="1"/>
  <c r="I306" i="1"/>
  <c r="V305" i="1"/>
  <c r="S305" i="1"/>
  <c r="R305" i="1"/>
  <c r="O305" i="1"/>
  <c r="I305" i="1"/>
  <c r="V304" i="1"/>
  <c r="S304" i="1"/>
  <c r="R304" i="1"/>
  <c r="O304" i="1"/>
  <c r="I304" i="1"/>
  <c r="V303" i="1"/>
  <c r="S303" i="1"/>
  <c r="R303" i="1"/>
  <c r="O303" i="1"/>
  <c r="I303" i="1"/>
  <c r="V302" i="1"/>
  <c r="S302" i="1"/>
  <c r="R302" i="1"/>
  <c r="O302" i="1"/>
  <c r="I302" i="1"/>
  <c r="V301" i="1"/>
  <c r="S301" i="1"/>
  <c r="R301" i="1"/>
  <c r="O301" i="1"/>
  <c r="I301" i="1"/>
  <c r="V300" i="1"/>
  <c r="S300" i="1"/>
  <c r="R300" i="1"/>
  <c r="O300" i="1"/>
  <c r="I300" i="1"/>
  <c r="V299" i="1"/>
  <c r="S299" i="1"/>
  <c r="R299" i="1"/>
  <c r="O299" i="1"/>
  <c r="I299" i="1"/>
  <c r="V298" i="1"/>
  <c r="S298" i="1"/>
  <c r="R298" i="1"/>
  <c r="O298" i="1"/>
  <c r="I298" i="1"/>
  <c r="V297" i="1"/>
  <c r="S297" i="1"/>
  <c r="R297" i="1"/>
  <c r="O297" i="1"/>
  <c r="I297" i="1"/>
  <c r="V296" i="1"/>
  <c r="S296" i="1"/>
  <c r="R296" i="1"/>
  <c r="O296" i="1"/>
  <c r="I296" i="1"/>
  <c r="V295" i="1"/>
  <c r="S295" i="1"/>
  <c r="R295" i="1"/>
  <c r="O295" i="1"/>
  <c r="I295" i="1"/>
  <c r="V294" i="1"/>
  <c r="S294" i="1"/>
  <c r="R294" i="1"/>
  <c r="O294" i="1"/>
  <c r="I294" i="1"/>
  <c r="V293" i="1"/>
  <c r="S293" i="1"/>
  <c r="R293" i="1"/>
  <c r="O293" i="1"/>
  <c r="I293" i="1"/>
  <c r="V292" i="1"/>
  <c r="S292" i="1"/>
  <c r="R292" i="1"/>
  <c r="O292" i="1"/>
  <c r="I292" i="1"/>
  <c r="V291" i="1"/>
  <c r="S291" i="1"/>
  <c r="R291" i="1"/>
  <c r="O291" i="1"/>
  <c r="I291" i="1"/>
  <c r="V290" i="1"/>
  <c r="S290" i="1"/>
  <c r="R290" i="1"/>
  <c r="O290" i="1"/>
  <c r="I290" i="1"/>
  <c r="V289" i="1"/>
  <c r="S289" i="1"/>
  <c r="R289" i="1"/>
  <c r="O289" i="1"/>
  <c r="I289" i="1"/>
  <c r="V288" i="1"/>
  <c r="S288" i="1"/>
  <c r="R288" i="1"/>
  <c r="O288" i="1"/>
  <c r="I288" i="1"/>
  <c r="V287" i="1"/>
  <c r="S287" i="1"/>
  <c r="R287" i="1"/>
  <c r="O287" i="1"/>
  <c r="I287" i="1"/>
  <c r="V286" i="1"/>
  <c r="S286" i="1"/>
  <c r="R286" i="1"/>
  <c r="O286" i="1"/>
  <c r="I286" i="1"/>
  <c r="V285" i="1"/>
  <c r="S285" i="1"/>
  <c r="R285" i="1"/>
  <c r="O285" i="1"/>
  <c r="I285" i="1"/>
  <c r="V284" i="1"/>
  <c r="S284" i="1"/>
  <c r="R284" i="1"/>
  <c r="O284" i="1"/>
  <c r="I284" i="1"/>
  <c r="V283" i="1"/>
  <c r="S283" i="1"/>
  <c r="R283" i="1"/>
  <c r="O283" i="1"/>
  <c r="I283" i="1"/>
  <c r="V282" i="1"/>
  <c r="S282" i="1"/>
  <c r="R282" i="1"/>
  <c r="O282" i="1"/>
  <c r="I282" i="1"/>
  <c r="V281" i="1"/>
  <c r="S281" i="1"/>
  <c r="R281" i="1"/>
  <c r="O281" i="1"/>
  <c r="I281" i="1"/>
  <c r="V280" i="1"/>
  <c r="S280" i="1"/>
  <c r="R280" i="1"/>
  <c r="O280" i="1"/>
  <c r="I280" i="1"/>
  <c r="V279" i="1"/>
  <c r="S279" i="1"/>
  <c r="R279" i="1"/>
  <c r="O279" i="1"/>
  <c r="I279" i="1"/>
  <c r="V278" i="1"/>
  <c r="S278" i="1"/>
  <c r="R278" i="1"/>
  <c r="O278" i="1"/>
  <c r="I278" i="1"/>
  <c r="V277" i="1"/>
  <c r="S277" i="1"/>
  <c r="R277" i="1"/>
  <c r="O277" i="1"/>
  <c r="I277" i="1"/>
  <c r="V276" i="1"/>
  <c r="S276" i="1"/>
  <c r="R276" i="1"/>
  <c r="O276" i="1"/>
  <c r="I276" i="1"/>
  <c r="V275" i="1"/>
  <c r="S275" i="1"/>
  <c r="R275" i="1"/>
  <c r="O275" i="1"/>
  <c r="I275" i="1"/>
  <c r="V274" i="1"/>
  <c r="S274" i="1"/>
  <c r="R274" i="1"/>
  <c r="O274" i="1"/>
  <c r="I274" i="1"/>
  <c r="V273" i="1"/>
  <c r="S273" i="1"/>
  <c r="R273" i="1"/>
  <c r="O273" i="1"/>
  <c r="I273" i="1"/>
  <c r="V272" i="1"/>
  <c r="S272" i="1"/>
  <c r="R272" i="1"/>
  <c r="O272" i="1"/>
  <c r="I272" i="1"/>
  <c r="V271" i="1"/>
  <c r="S271" i="1"/>
  <c r="R271" i="1"/>
  <c r="O271" i="1"/>
  <c r="I271" i="1"/>
  <c r="V270" i="1"/>
  <c r="S270" i="1"/>
  <c r="R270" i="1"/>
  <c r="O270" i="1"/>
  <c r="I270" i="1"/>
  <c r="V269" i="1"/>
  <c r="S269" i="1"/>
  <c r="R269" i="1"/>
  <c r="O269" i="1"/>
  <c r="I269" i="1"/>
  <c r="V268" i="1"/>
  <c r="S268" i="1"/>
  <c r="R268" i="1"/>
  <c r="O268" i="1"/>
  <c r="I268" i="1"/>
  <c r="V267" i="1"/>
  <c r="S267" i="1"/>
  <c r="R267" i="1"/>
  <c r="O267" i="1"/>
  <c r="I267" i="1"/>
  <c r="V266" i="1"/>
  <c r="S266" i="1"/>
  <c r="R266" i="1"/>
  <c r="O266" i="1"/>
  <c r="I266" i="1"/>
  <c r="V265" i="1"/>
  <c r="S265" i="1"/>
  <c r="R265" i="1"/>
  <c r="O265" i="1"/>
  <c r="I265" i="1"/>
  <c r="V264" i="1"/>
  <c r="S264" i="1"/>
  <c r="R264" i="1"/>
  <c r="O264" i="1"/>
  <c r="I264" i="1"/>
  <c r="V263" i="1"/>
  <c r="S263" i="1"/>
  <c r="R263" i="1"/>
  <c r="O263" i="1"/>
  <c r="I263" i="1"/>
  <c r="V262" i="1"/>
  <c r="S262" i="1"/>
  <c r="R262" i="1"/>
  <c r="O262" i="1"/>
  <c r="I262" i="1"/>
  <c r="V261" i="1"/>
  <c r="S261" i="1"/>
  <c r="R261" i="1"/>
  <c r="O261" i="1"/>
  <c r="I261" i="1"/>
  <c r="V260" i="1"/>
  <c r="S260" i="1"/>
  <c r="R260" i="1"/>
  <c r="O260" i="1"/>
  <c r="I260" i="1"/>
  <c r="V259" i="1"/>
  <c r="S259" i="1"/>
  <c r="R259" i="1"/>
  <c r="O259" i="1"/>
  <c r="I259" i="1"/>
  <c r="V258" i="1"/>
  <c r="S258" i="1"/>
  <c r="R258" i="1"/>
  <c r="O258" i="1"/>
  <c r="I258" i="1"/>
  <c r="V257" i="1"/>
  <c r="S257" i="1"/>
  <c r="R257" i="1"/>
  <c r="O257" i="1"/>
  <c r="I257" i="1"/>
  <c r="V256" i="1"/>
  <c r="S256" i="1"/>
  <c r="R256" i="1"/>
  <c r="O256" i="1"/>
  <c r="I256" i="1"/>
  <c r="V255" i="1"/>
  <c r="S255" i="1"/>
  <c r="R255" i="1"/>
  <c r="O255" i="1"/>
  <c r="I255" i="1"/>
  <c r="V254" i="1"/>
  <c r="S254" i="1"/>
  <c r="R254" i="1"/>
  <c r="O254" i="1"/>
  <c r="I254" i="1"/>
  <c r="V253" i="1"/>
  <c r="S253" i="1"/>
  <c r="R253" i="1"/>
  <c r="O253" i="1"/>
  <c r="I253" i="1"/>
  <c r="V252" i="1"/>
  <c r="S252" i="1"/>
  <c r="R252" i="1"/>
  <c r="O252" i="1"/>
  <c r="I252" i="1"/>
  <c r="V251" i="1"/>
  <c r="S251" i="1"/>
  <c r="R251" i="1"/>
  <c r="O251" i="1"/>
  <c r="I251" i="1"/>
  <c r="V250" i="1"/>
  <c r="S250" i="1"/>
  <c r="R250" i="1"/>
  <c r="O250" i="1"/>
  <c r="I250" i="1"/>
  <c r="V249" i="1"/>
  <c r="S249" i="1"/>
  <c r="R249" i="1"/>
  <c r="O249" i="1"/>
  <c r="I249" i="1"/>
  <c r="V248" i="1"/>
  <c r="S248" i="1"/>
  <c r="R248" i="1"/>
  <c r="O248" i="1"/>
  <c r="I248" i="1"/>
  <c r="V247" i="1"/>
  <c r="S247" i="1"/>
  <c r="R247" i="1"/>
  <c r="O247" i="1"/>
  <c r="I247" i="1"/>
  <c r="V246" i="1"/>
  <c r="S246" i="1"/>
  <c r="R246" i="1"/>
  <c r="O246" i="1"/>
  <c r="I246" i="1"/>
  <c r="V245" i="1"/>
  <c r="S245" i="1"/>
  <c r="R245" i="1"/>
  <c r="O245" i="1"/>
  <c r="I245" i="1"/>
  <c r="V244" i="1"/>
  <c r="S244" i="1"/>
  <c r="R244" i="1"/>
  <c r="O244" i="1"/>
  <c r="I244" i="1"/>
  <c r="V243" i="1"/>
  <c r="S243" i="1"/>
  <c r="R243" i="1"/>
  <c r="O243" i="1"/>
  <c r="I243" i="1"/>
  <c r="V242" i="1"/>
  <c r="S242" i="1"/>
  <c r="R242" i="1"/>
  <c r="O242" i="1"/>
  <c r="I242" i="1"/>
  <c r="V241" i="1"/>
  <c r="S241" i="1"/>
  <c r="R241" i="1"/>
  <c r="O241" i="1"/>
  <c r="I241" i="1"/>
  <c r="V240" i="1"/>
  <c r="S240" i="1"/>
  <c r="R240" i="1"/>
  <c r="O240" i="1"/>
  <c r="I240" i="1"/>
  <c r="V239" i="1"/>
  <c r="S239" i="1"/>
  <c r="R239" i="1"/>
  <c r="O239" i="1"/>
  <c r="I239" i="1"/>
  <c r="V238" i="1"/>
  <c r="S238" i="1"/>
  <c r="R238" i="1"/>
  <c r="O238" i="1"/>
  <c r="I238" i="1"/>
  <c r="V237" i="1"/>
  <c r="S237" i="1"/>
  <c r="R237" i="1"/>
  <c r="O237" i="1"/>
  <c r="I237" i="1"/>
  <c r="V236" i="1"/>
  <c r="S236" i="1"/>
  <c r="R236" i="1"/>
  <c r="O236" i="1"/>
  <c r="I236" i="1"/>
  <c r="V235" i="1"/>
  <c r="S235" i="1"/>
  <c r="R235" i="1"/>
  <c r="O235" i="1"/>
  <c r="I235" i="1"/>
  <c r="V234" i="1"/>
  <c r="S234" i="1"/>
  <c r="R234" i="1"/>
  <c r="O234" i="1"/>
  <c r="I234" i="1"/>
  <c r="V233" i="1"/>
  <c r="S233" i="1"/>
  <c r="R233" i="1"/>
  <c r="O233" i="1"/>
  <c r="I233" i="1"/>
  <c r="V232" i="1"/>
  <c r="S232" i="1"/>
  <c r="R232" i="1"/>
  <c r="O232" i="1"/>
  <c r="I232" i="1"/>
  <c r="V231" i="1"/>
  <c r="S231" i="1"/>
  <c r="R231" i="1"/>
  <c r="O231" i="1"/>
  <c r="I231" i="1"/>
  <c r="V230" i="1"/>
  <c r="S230" i="1"/>
  <c r="R230" i="1"/>
  <c r="O230" i="1"/>
  <c r="I230" i="1"/>
  <c r="V229" i="1"/>
  <c r="S229" i="1"/>
  <c r="R229" i="1"/>
  <c r="O229" i="1"/>
  <c r="I229" i="1"/>
  <c r="V228" i="1"/>
  <c r="S228" i="1"/>
  <c r="R228" i="1"/>
  <c r="O228" i="1"/>
  <c r="I228" i="1"/>
  <c r="V227" i="1"/>
  <c r="S227" i="1"/>
  <c r="R227" i="1"/>
  <c r="O227" i="1"/>
  <c r="I227" i="1"/>
  <c r="V226" i="1"/>
  <c r="S226" i="1"/>
  <c r="R226" i="1"/>
  <c r="O226" i="1"/>
  <c r="I226" i="1"/>
  <c r="V225" i="1"/>
  <c r="S225" i="1"/>
  <c r="R225" i="1"/>
  <c r="O225" i="1"/>
  <c r="I225" i="1"/>
  <c r="V224" i="1"/>
  <c r="S224" i="1"/>
  <c r="R224" i="1"/>
  <c r="O224" i="1"/>
  <c r="I224" i="1"/>
  <c r="V223" i="1"/>
  <c r="S223" i="1"/>
  <c r="R223" i="1"/>
  <c r="O223" i="1"/>
  <c r="I223" i="1"/>
  <c r="V222" i="1"/>
  <c r="S222" i="1"/>
  <c r="R222" i="1"/>
  <c r="O222" i="1"/>
  <c r="I222" i="1"/>
  <c r="V221" i="1"/>
  <c r="S221" i="1"/>
  <c r="R221" i="1"/>
  <c r="O221" i="1"/>
  <c r="I221" i="1"/>
  <c r="V220" i="1"/>
  <c r="S220" i="1"/>
  <c r="R220" i="1"/>
  <c r="O220" i="1"/>
  <c r="I220" i="1"/>
  <c r="V219" i="1"/>
  <c r="S219" i="1"/>
  <c r="R219" i="1"/>
  <c r="O219" i="1"/>
  <c r="I219" i="1"/>
  <c r="V218" i="1"/>
  <c r="S218" i="1"/>
  <c r="R218" i="1"/>
  <c r="O218" i="1"/>
  <c r="I218" i="1"/>
  <c r="V217" i="1"/>
  <c r="S217" i="1"/>
  <c r="R217" i="1"/>
  <c r="O217" i="1"/>
  <c r="I217" i="1"/>
  <c r="V216" i="1"/>
  <c r="S216" i="1"/>
  <c r="R216" i="1"/>
  <c r="O216" i="1"/>
  <c r="I216" i="1"/>
  <c r="V215" i="1"/>
  <c r="S215" i="1"/>
  <c r="R215" i="1"/>
  <c r="O215" i="1"/>
  <c r="I215" i="1"/>
  <c r="V214" i="1"/>
  <c r="S214" i="1"/>
  <c r="R214" i="1"/>
  <c r="O214" i="1"/>
  <c r="I214" i="1"/>
  <c r="V213" i="1"/>
  <c r="S213" i="1"/>
  <c r="R213" i="1"/>
  <c r="O213" i="1"/>
  <c r="I213" i="1"/>
  <c r="V212" i="1"/>
  <c r="S212" i="1"/>
  <c r="R212" i="1"/>
  <c r="O212" i="1"/>
  <c r="I212" i="1"/>
  <c r="V211" i="1"/>
  <c r="S211" i="1"/>
  <c r="R211" i="1"/>
  <c r="O211" i="1"/>
  <c r="I211" i="1"/>
  <c r="V210" i="1"/>
  <c r="S210" i="1"/>
  <c r="R210" i="1"/>
  <c r="O210" i="1"/>
  <c r="I210" i="1"/>
  <c r="V209" i="1"/>
  <c r="S209" i="1"/>
  <c r="R209" i="1"/>
  <c r="O209" i="1"/>
  <c r="I209" i="1"/>
  <c r="V208" i="1"/>
  <c r="S208" i="1"/>
  <c r="R208" i="1"/>
  <c r="O208" i="1"/>
  <c r="I208" i="1"/>
  <c r="V207" i="1"/>
  <c r="S207" i="1"/>
  <c r="R207" i="1"/>
  <c r="O207" i="1"/>
  <c r="I207" i="1"/>
  <c r="V206" i="1"/>
  <c r="S206" i="1"/>
  <c r="R206" i="1"/>
  <c r="O206" i="1"/>
  <c r="I206" i="1"/>
  <c r="V205" i="1"/>
  <c r="S205" i="1"/>
  <c r="R205" i="1"/>
  <c r="O205" i="1"/>
  <c r="I205" i="1"/>
  <c r="V204" i="1"/>
  <c r="S204" i="1"/>
  <c r="R204" i="1"/>
  <c r="O204" i="1"/>
  <c r="I204" i="1"/>
  <c r="V203" i="1"/>
  <c r="S203" i="1"/>
  <c r="R203" i="1"/>
  <c r="O203" i="1"/>
  <c r="I203" i="1"/>
  <c r="V202" i="1"/>
  <c r="S202" i="1"/>
  <c r="R202" i="1"/>
  <c r="O202" i="1"/>
  <c r="I202" i="1"/>
  <c r="V201" i="1"/>
  <c r="S201" i="1"/>
  <c r="R201" i="1"/>
  <c r="O201" i="1"/>
  <c r="I201" i="1"/>
  <c r="V200" i="1"/>
  <c r="S200" i="1"/>
  <c r="R200" i="1"/>
  <c r="O200" i="1"/>
  <c r="I200" i="1"/>
  <c r="V199" i="1"/>
  <c r="S199" i="1"/>
  <c r="R199" i="1"/>
  <c r="O199" i="1"/>
  <c r="I199" i="1"/>
  <c r="V198" i="1"/>
  <c r="S198" i="1"/>
  <c r="R198" i="1"/>
  <c r="O198" i="1"/>
  <c r="I198" i="1"/>
  <c r="V197" i="1"/>
  <c r="S197" i="1"/>
  <c r="R197" i="1"/>
  <c r="O197" i="1"/>
  <c r="I197" i="1"/>
  <c r="V196" i="1"/>
  <c r="S196" i="1"/>
  <c r="R196" i="1"/>
  <c r="O196" i="1"/>
  <c r="I196" i="1"/>
  <c r="V195" i="1"/>
  <c r="S195" i="1"/>
  <c r="R195" i="1"/>
  <c r="O195" i="1"/>
  <c r="I195" i="1"/>
  <c r="V194" i="1"/>
  <c r="S194" i="1"/>
  <c r="R194" i="1"/>
  <c r="O194" i="1"/>
  <c r="I194" i="1"/>
  <c r="V193" i="1"/>
  <c r="S193" i="1"/>
  <c r="R193" i="1"/>
  <c r="O193" i="1"/>
  <c r="I193" i="1"/>
  <c r="V192" i="1"/>
  <c r="S192" i="1"/>
  <c r="R192" i="1"/>
  <c r="O192" i="1"/>
  <c r="I192" i="1"/>
  <c r="V191" i="1"/>
  <c r="S191" i="1"/>
  <c r="R191" i="1"/>
  <c r="O191" i="1"/>
  <c r="I191" i="1"/>
  <c r="V190" i="1"/>
  <c r="S190" i="1"/>
  <c r="R190" i="1"/>
  <c r="O190" i="1"/>
  <c r="I190" i="1"/>
  <c r="V189" i="1"/>
  <c r="S189" i="1"/>
  <c r="R189" i="1"/>
  <c r="O189" i="1"/>
  <c r="I189" i="1"/>
  <c r="V188" i="1"/>
  <c r="S188" i="1"/>
  <c r="R188" i="1"/>
  <c r="O188" i="1"/>
  <c r="I188" i="1"/>
  <c r="V187" i="1"/>
  <c r="S187" i="1"/>
  <c r="R187" i="1"/>
  <c r="O187" i="1"/>
  <c r="I187" i="1"/>
  <c r="V186" i="1"/>
  <c r="S186" i="1"/>
  <c r="R186" i="1"/>
  <c r="O186" i="1"/>
  <c r="I186" i="1"/>
  <c r="V185" i="1"/>
  <c r="S185" i="1"/>
  <c r="R185" i="1"/>
  <c r="O185" i="1"/>
  <c r="I185" i="1"/>
  <c r="V184" i="1"/>
  <c r="S184" i="1"/>
  <c r="R184" i="1"/>
  <c r="O184" i="1"/>
  <c r="I184" i="1"/>
  <c r="V183" i="1"/>
  <c r="S183" i="1"/>
  <c r="R183" i="1"/>
  <c r="O183" i="1"/>
  <c r="I183" i="1"/>
  <c r="V182" i="1"/>
  <c r="S182" i="1"/>
  <c r="R182" i="1"/>
  <c r="O182" i="1"/>
  <c r="I182" i="1"/>
  <c r="V181" i="1"/>
  <c r="S181" i="1"/>
  <c r="R181" i="1"/>
  <c r="O181" i="1"/>
  <c r="I181" i="1"/>
  <c r="V180" i="1"/>
  <c r="S180" i="1"/>
  <c r="R180" i="1"/>
  <c r="O180" i="1"/>
  <c r="I180" i="1"/>
  <c r="V179" i="1"/>
  <c r="S179" i="1"/>
  <c r="R179" i="1"/>
  <c r="O179" i="1"/>
  <c r="I179" i="1"/>
  <c r="V178" i="1"/>
  <c r="S178" i="1"/>
  <c r="R178" i="1"/>
  <c r="O178" i="1"/>
  <c r="I178" i="1"/>
  <c r="V177" i="1"/>
  <c r="S177" i="1"/>
  <c r="R177" i="1"/>
  <c r="O177" i="1"/>
  <c r="I177" i="1"/>
  <c r="V176" i="1"/>
  <c r="S176" i="1"/>
  <c r="R176" i="1"/>
  <c r="O176" i="1"/>
  <c r="I176" i="1"/>
  <c r="V175" i="1"/>
  <c r="S175" i="1"/>
  <c r="R175" i="1"/>
  <c r="O175" i="1"/>
  <c r="I175" i="1"/>
  <c r="V174" i="1"/>
  <c r="S174" i="1"/>
  <c r="R174" i="1"/>
  <c r="O174" i="1"/>
  <c r="I174" i="1"/>
  <c r="V173" i="1"/>
  <c r="S173" i="1"/>
  <c r="R173" i="1"/>
  <c r="O173" i="1"/>
  <c r="I173" i="1"/>
  <c r="V172" i="1"/>
  <c r="S172" i="1"/>
  <c r="R172" i="1"/>
  <c r="O172" i="1"/>
  <c r="I172" i="1"/>
  <c r="V171" i="1"/>
  <c r="S171" i="1"/>
  <c r="R171" i="1"/>
  <c r="O171" i="1"/>
  <c r="I171" i="1"/>
  <c r="V170" i="1"/>
  <c r="S170" i="1"/>
  <c r="R170" i="1"/>
  <c r="O170" i="1"/>
  <c r="I170" i="1"/>
  <c r="V169" i="1"/>
  <c r="S169" i="1"/>
  <c r="R169" i="1"/>
  <c r="O169" i="1"/>
  <c r="I169" i="1"/>
  <c r="V168" i="1"/>
  <c r="S168" i="1"/>
  <c r="R168" i="1"/>
  <c r="O168" i="1"/>
  <c r="I168" i="1"/>
  <c r="V167" i="1"/>
  <c r="S167" i="1"/>
  <c r="R167" i="1"/>
  <c r="O167" i="1"/>
  <c r="I167" i="1"/>
  <c r="V166" i="1"/>
  <c r="S166" i="1"/>
  <c r="R166" i="1"/>
  <c r="O166" i="1"/>
  <c r="I166" i="1"/>
  <c r="V165" i="1"/>
  <c r="S165" i="1"/>
  <c r="R165" i="1"/>
  <c r="O165" i="1"/>
  <c r="I165" i="1"/>
  <c r="V164" i="1"/>
  <c r="S164" i="1"/>
  <c r="R164" i="1"/>
  <c r="O164" i="1"/>
  <c r="I164" i="1"/>
  <c r="V163" i="1"/>
  <c r="S163" i="1"/>
  <c r="R163" i="1"/>
  <c r="O163" i="1"/>
  <c r="I163" i="1"/>
  <c r="V162" i="1"/>
  <c r="S162" i="1"/>
  <c r="R162" i="1"/>
  <c r="O162" i="1"/>
  <c r="I162" i="1"/>
  <c r="V161" i="1"/>
  <c r="S161" i="1"/>
  <c r="R161" i="1"/>
  <c r="O161" i="1"/>
  <c r="I161" i="1"/>
  <c r="V160" i="1"/>
  <c r="S160" i="1"/>
  <c r="R160" i="1"/>
  <c r="O160" i="1"/>
  <c r="I160" i="1"/>
  <c r="V159" i="1"/>
  <c r="S159" i="1"/>
  <c r="R159" i="1"/>
  <c r="O159" i="1"/>
  <c r="I159" i="1"/>
  <c r="V158" i="1"/>
  <c r="S158" i="1"/>
  <c r="R158" i="1"/>
  <c r="O158" i="1"/>
  <c r="I158" i="1"/>
  <c r="V157" i="1"/>
  <c r="S157" i="1"/>
  <c r="R157" i="1"/>
  <c r="O157" i="1"/>
  <c r="I157" i="1"/>
  <c r="V156" i="1"/>
  <c r="S156" i="1"/>
  <c r="R156" i="1"/>
  <c r="O156" i="1"/>
  <c r="I156" i="1"/>
  <c r="V155" i="1"/>
  <c r="S155" i="1"/>
  <c r="R155" i="1"/>
  <c r="O155" i="1"/>
  <c r="I155" i="1"/>
  <c r="V154" i="1"/>
  <c r="S154" i="1"/>
  <c r="R154" i="1"/>
  <c r="O154" i="1"/>
  <c r="I154" i="1"/>
  <c r="V153" i="1"/>
  <c r="S153" i="1"/>
  <c r="R153" i="1"/>
  <c r="O153" i="1"/>
  <c r="I153" i="1"/>
  <c r="V152" i="1"/>
  <c r="S152" i="1"/>
  <c r="R152" i="1"/>
  <c r="O152" i="1"/>
  <c r="I152" i="1"/>
  <c r="V151" i="1"/>
  <c r="S151" i="1"/>
  <c r="R151" i="1"/>
  <c r="O151" i="1"/>
  <c r="I151" i="1"/>
  <c r="V150" i="1"/>
  <c r="S150" i="1"/>
  <c r="R150" i="1"/>
  <c r="O150" i="1"/>
  <c r="I150" i="1"/>
  <c r="V149" i="1"/>
  <c r="S149" i="1"/>
  <c r="R149" i="1"/>
  <c r="O149" i="1"/>
  <c r="I149" i="1"/>
  <c r="V148" i="1"/>
  <c r="S148" i="1"/>
  <c r="R148" i="1"/>
  <c r="O148" i="1"/>
  <c r="I148" i="1"/>
  <c r="V147" i="1"/>
  <c r="S147" i="1"/>
  <c r="R147" i="1"/>
  <c r="O147" i="1"/>
  <c r="I147" i="1"/>
  <c r="V146" i="1"/>
  <c r="S146" i="1"/>
  <c r="R146" i="1"/>
  <c r="O146" i="1"/>
  <c r="I146" i="1"/>
  <c r="V145" i="1"/>
  <c r="S145" i="1"/>
  <c r="R145" i="1"/>
  <c r="O145" i="1"/>
  <c r="I145" i="1"/>
  <c r="V144" i="1"/>
  <c r="S144" i="1"/>
  <c r="R144" i="1"/>
  <c r="O144" i="1"/>
  <c r="I144" i="1"/>
  <c r="V143" i="1"/>
  <c r="S143" i="1"/>
  <c r="R143" i="1"/>
  <c r="O143" i="1"/>
  <c r="I143" i="1"/>
  <c r="V142" i="1"/>
  <c r="S142" i="1"/>
  <c r="R142" i="1"/>
  <c r="O142" i="1"/>
  <c r="I142" i="1"/>
  <c r="V141" i="1"/>
  <c r="S141" i="1"/>
  <c r="R141" i="1"/>
  <c r="O141" i="1"/>
  <c r="I141" i="1"/>
  <c r="V140" i="1"/>
  <c r="S140" i="1"/>
  <c r="R140" i="1"/>
  <c r="O140" i="1"/>
  <c r="I140" i="1"/>
  <c r="V139" i="1"/>
  <c r="S139" i="1"/>
  <c r="R139" i="1"/>
  <c r="O139" i="1"/>
  <c r="I139" i="1"/>
  <c r="V138" i="1"/>
  <c r="S138" i="1"/>
  <c r="R138" i="1"/>
  <c r="O138" i="1"/>
  <c r="I138" i="1"/>
  <c r="V137" i="1"/>
  <c r="S137" i="1"/>
  <c r="R137" i="1"/>
  <c r="O137" i="1"/>
  <c r="I137" i="1"/>
  <c r="V136" i="1"/>
  <c r="S136" i="1"/>
  <c r="R136" i="1"/>
  <c r="O136" i="1"/>
  <c r="I136" i="1"/>
  <c r="V135" i="1"/>
  <c r="S135" i="1"/>
  <c r="R135" i="1"/>
  <c r="O135" i="1"/>
  <c r="I135" i="1"/>
  <c r="V134" i="1"/>
  <c r="S134" i="1"/>
  <c r="R134" i="1"/>
  <c r="O134" i="1"/>
  <c r="I134" i="1"/>
  <c r="V133" i="1"/>
  <c r="S133" i="1"/>
  <c r="R133" i="1"/>
  <c r="O133" i="1"/>
  <c r="I133" i="1"/>
  <c r="V132" i="1"/>
  <c r="S132" i="1"/>
  <c r="R132" i="1"/>
  <c r="O132" i="1"/>
  <c r="I132" i="1"/>
  <c r="V131" i="1"/>
  <c r="S131" i="1"/>
  <c r="R131" i="1"/>
  <c r="O131" i="1"/>
  <c r="I131" i="1"/>
  <c r="V130" i="1"/>
  <c r="S130" i="1"/>
  <c r="R130" i="1"/>
  <c r="O130" i="1"/>
  <c r="I130" i="1"/>
  <c r="V129" i="1"/>
  <c r="S129" i="1"/>
  <c r="R129" i="1"/>
  <c r="O129" i="1"/>
  <c r="I129" i="1"/>
  <c r="V128" i="1"/>
  <c r="S128" i="1"/>
  <c r="R128" i="1"/>
  <c r="O128" i="1"/>
  <c r="I128" i="1"/>
  <c r="V127" i="1"/>
  <c r="S127" i="1"/>
  <c r="R127" i="1"/>
  <c r="O127" i="1"/>
  <c r="I127" i="1"/>
  <c r="V126" i="1"/>
  <c r="S126" i="1"/>
  <c r="R126" i="1"/>
  <c r="O126" i="1"/>
  <c r="I126" i="1"/>
  <c r="V125" i="1"/>
  <c r="S125" i="1"/>
  <c r="R125" i="1"/>
  <c r="O125" i="1"/>
  <c r="I125" i="1"/>
  <c r="V124" i="1"/>
  <c r="S124" i="1"/>
  <c r="R124" i="1"/>
  <c r="O124" i="1"/>
  <c r="I124" i="1"/>
  <c r="V123" i="1"/>
  <c r="S123" i="1"/>
  <c r="R123" i="1"/>
  <c r="O123" i="1"/>
  <c r="I123" i="1"/>
  <c r="V122" i="1"/>
  <c r="S122" i="1"/>
  <c r="R122" i="1"/>
  <c r="O122" i="1"/>
  <c r="I122" i="1"/>
  <c r="V121" i="1"/>
  <c r="S121" i="1"/>
  <c r="R121" i="1"/>
  <c r="O121" i="1"/>
  <c r="I121" i="1"/>
  <c r="V120" i="1"/>
  <c r="S120" i="1"/>
  <c r="R120" i="1"/>
  <c r="O120" i="1"/>
  <c r="I120" i="1"/>
  <c r="V119" i="1"/>
  <c r="S119" i="1"/>
  <c r="R119" i="1"/>
  <c r="O119" i="1"/>
  <c r="I119" i="1"/>
  <c r="V118" i="1"/>
  <c r="S118" i="1"/>
  <c r="R118" i="1"/>
  <c r="O118" i="1"/>
  <c r="I118" i="1"/>
  <c r="V117" i="1"/>
  <c r="S117" i="1"/>
  <c r="R117" i="1"/>
  <c r="O117" i="1"/>
  <c r="I117" i="1"/>
  <c r="V116" i="1"/>
  <c r="S116" i="1"/>
  <c r="R116" i="1"/>
  <c r="O116" i="1"/>
  <c r="I116" i="1"/>
  <c r="V115" i="1"/>
  <c r="S115" i="1"/>
  <c r="R115" i="1"/>
  <c r="O115" i="1"/>
  <c r="I115" i="1"/>
  <c r="V114" i="1"/>
  <c r="S114" i="1"/>
  <c r="R114" i="1"/>
  <c r="O114" i="1"/>
  <c r="I114" i="1"/>
  <c r="V113" i="1"/>
  <c r="S113" i="1"/>
  <c r="R113" i="1"/>
  <c r="O113" i="1"/>
  <c r="I113" i="1"/>
  <c r="V112" i="1"/>
  <c r="S112" i="1"/>
  <c r="R112" i="1"/>
  <c r="O112" i="1"/>
  <c r="I112" i="1"/>
  <c r="V111" i="1"/>
  <c r="S111" i="1"/>
  <c r="R111" i="1"/>
  <c r="O111" i="1"/>
  <c r="I111" i="1"/>
  <c r="V110" i="1"/>
  <c r="S110" i="1"/>
  <c r="R110" i="1"/>
  <c r="O110" i="1"/>
  <c r="I110" i="1"/>
  <c r="V109" i="1"/>
  <c r="S109" i="1"/>
  <c r="R109" i="1"/>
  <c r="O109" i="1"/>
  <c r="I109" i="1"/>
  <c r="V108" i="1"/>
  <c r="S108" i="1"/>
  <c r="R108" i="1"/>
  <c r="O108" i="1"/>
  <c r="I108" i="1"/>
  <c r="V107" i="1"/>
  <c r="S107" i="1"/>
  <c r="R107" i="1"/>
  <c r="O107" i="1"/>
  <c r="I107" i="1"/>
  <c r="V106" i="1"/>
  <c r="S106" i="1"/>
  <c r="R106" i="1"/>
  <c r="O106" i="1"/>
  <c r="I106" i="1"/>
  <c r="V105" i="1"/>
  <c r="S105" i="1"/>
  <c r="R105" i="1"/>
  <c r="O105" i="1"/>
  <c r="I105" i="1"/>
  <c r="V104" i="1"/>
  <c r="S104" i="1"/>
  <c r="R104" i="1"/>
  <c r="O104" i="1"/>
  <c r="I104" i="1"/>
  <c r="V103" i="1"/>
  <c r="S103" i="1"/>
  <c r="R103" i="1"/>
  <c r="O103" i="1"/>
  <c r="I103" i="1"/>
  <c r="V102" i="1"/>
  <c r="S102" i="1"/>
  <c r="R102" i="1"/>
  <c r="O102" i="1"/>
  <c r="I102" i="1"/>
  <c r="V101" i="1"/>
  <c r="S101" i="1"/>
  <c r="R101" i="1"/>
  <c r="O101" i="1"/>
  <c r="I101" i="1"/>
  <c r="V100" i="1"/>
  <c r="S100" i="1"/>
  <c r="R100" i="1"/>
  <c r="O100" i="1"/>
  <c r="I100" i="1"/>
  <c r="V99" i="1"/>
  <c r="S99" i="1"/>
  <c r="R99" i="1"/>
  <c r="O99" i="1"/>
  <c r="I99" i="1"/>
  <c r="V98" i="1"/>
  <c r="S98" i="1"/>
  <c r="R98" i="1"/>
  <c r="O98" i="1"/>
  <c r="I98" i="1"/>
  <c r="V97" i="1"/>
  <c r="S97" i="1"/>
  <c r="R97" i="1"/>
  <c r="O97" i="1"/>
  <c r="I97" i="1"/>
  <c r="V96" i="1"/>
  <c r="S96" i="1"/>
  <c r="R96" i="1"/>
  <c r="O96" i="1"/>
  <c r="I96" i="1"/>
  <c r="V95" i="1"/>
  <c r="S95" i="1"/>
  <c r="R95" i="1"/>
  <c r="O95" i="1"/>
  <c r="I95" i="1"/>
  <c r="V94" i="1"/>
  <c r="S94" i="1"/>
  <c r="R94" i="1"/>
  <c r="O94" i="1"/>
  <c r="I94" i="1"/>
  <c r="V93" i="1"/>
  <c r="S93" i="1"/>
  <c r="R93" i="1"/>
  <c r="O93" i="1"/>
  <c r="I93" i="1"/>
  <c r="V92" i="1"/>
  <c r="S92" i="1"/>
  <c r="R92" i="1"/>
  <c r="O92" i="1"/>
  <c r="I92" i="1"/>
  <c r="V91" i="1"/>
  <c r="S91" i="1"/>
  <c r="R91" i="1"/>
  <c r="O91" i="1"/>
  <c r="I91" i="1"/>
  <c r="V90" i="1"/>
  <c r="S90" i="1"/>
  <c r="R90" i="1"/>
  <c r="O90" i="1"/>
  <c r="I90" i="1"/>
  <c r="V89" i="1"/>
  <c r="S89" i="1"/>
  <c r="R89" i="1"/>
  <c r="O89" i="1"/>
  <c r="I89" i="1"/>
  <c r="V88" i="1"/>
  <c r="S88" i="1"/>
  <c r="R88" i="1"/>
  <c r="O88" i="1"/>
  <c r="I88" i="1"/>
  <c r="V87" i="1"/>
  <c r="S87" i="1"/>
  <c r="R87" i="1"/>
  <c r="O87" i="1"/>
  <c r="I87" i="1"/>
  <c r="V86" i="1"/>
  <c r="S86" i="1"/>
  <c r="R86" i="1"/>
  <c r="O86" i="1"/>
  <c r="I86" i="1"/>
  <c r="V85" i="1"/>
  <c r="S85" i="1"/>
  <c r="R85" i="1"/>
  <c r="O85" i="1"/>
  <c r="I85" i="1"/>
  <c r="V84" i="1"/>
  <c r="S84" i="1"/>
  <c r="R84" i="1"/>
  <c r="O84" i="1"/>
  <c r="I84" i="1"/>
  <c r="V83" i="1"/>
  <c r="S83" i="1"/>
  <c r="R83" i="1"/>
  <c r="O83" i="1"/>
  <c r="I83" i="1"/>
  <c r="V82" i="1"/>
  <c r="S82" i="1"/>
  <c r="R82" i="1"/>
  <c r="O82" i="1"/>
  <c r="I82" i="1"/>
  <c r="V81" i="1"/>
  <c r="S81" i="1"/>
  <c r="R81" i="1"/>
  <c r="O81" i="1"/>
  <c r="I81" i="1"/>
  <c r="V80" i="1"/>
  <c r="S80" i="1"/>
  <c r="R80" i="1"/>
  <c r="O80" i="1"/>
  <c r="I80" i="1"/>
  <c r="V79" i="1"/>
  <c r="S79" i="1"/>
  <c r="R79" i="1"/>
  <c r="O79" i="1"/>
  <c r="I79" i="1"/>
  <c r="V78" i="1"/>
  <c r="S78" i="1"/>
  <c r="R78" i="1"/>
  <c r="O78" i="1"/>
  <c r="I78" i="1"/>
  <c r="V77" i="1"/>
  <c r="S77" i="1"/>
  <c r="R77" i="1"/>
  <c r="O77" i="1"/>
  <c r="I77" i="1"/>
  <c r="V76" i="1"/>
  <c r="S76" i="1"/>
  <c r="R76" i="1"/>
  <c r="O76" i="1"/>
  <c r="I76" i="1"/>
  <c r="V75" i="1"/>
  <c r="S75" i="1"/>
  <c r="R75" i="1"/>
  <c r="O75" i="1"/>
  <c r="I75" i="1"/>
  <c r="V74" i="1"/>
  <c r="S74" i="1"/>
  <c r="R74" i="1"/>
  <c r="O74" i="1"/>
  <c r="I74" i="1"/>
  <c r="V73" i="1"/>
  <c r="S73" i="1"/>
  <c r="R73" i="1"/>
  <c r="O73" i="1"/>
  <c r="I73" i="1"/>
  <c r="V72" i="1"/>
  <c r="S72" i="1"/>
  <c r="R72" i="1"/>
  <c r="O72" i="1"/>
  <c r="I72" i="1"/>
  <c r="V71" i="1"/>
  <c r="S71" i="1"/>
  <c r="R71" i="1"/>
  <c r="O71" i="1"/>
  <c r="I71" i="1"/>
  <c r="V70" i="1"/>
  <c r="S70" i="1"/>
  <c r="R70" i="1"/>
  <c r="O70" i="1"/>
  <c r="I70" i="1"/>
  <c r="V69" i="1"/>
  <c r="S69" i="1"/>
  <c r="R69" i="1"/>
  <c r="O69" i="1"/>
  <c r="I69" i="1"/>
  <c r="V68" i="1"/>
  <c r="S68" i="1"/>
  <c r="R68" i="1"/>
  <c r="O68" i="1"/>
  <c r="I68" i="1"/>
  <c r="V67" i="1"/>
  <c r="S67" i="1"/>
  <c r="R67" i="1"/>
  <c r="O67" i="1"/>
  <c r="I67" i="1"/>
  <c r="V66" i="1"/>
  <c r="S66" i="1"/>
  <c r="R66" i="1"/>
  <c r="O66" i="1"/>
  <c r="I66" i="1"/>
  <c r="V65" i="1"/>
  <c r="S65" i="1"/>
  <c r="R65" i="1"/>
  <c r="O65" i="1"/>
  <c r="I65" i="1"/>
  <c r="V64" i="1"/>
  <c r="S64" i="1"/>
  <c r="R64" i="1"/>
  <c r="O64" i="1"/>
  <c r="I64" i="1"/>
  <c r="V63" i="1"/>
  <c r="S63" i="1"/>
  <c r="R63" i="1"/>
  <c r="O63" i="1"/>
  <c r="I63" i="1"/>
  <c r="V62" i="1"/>
  <c r="S62" i="1"/>
  <c r="R62" i="1"/>
  <c r="O62" i="1"/>
  <c r="I62" i="1"/>
  <c r="V61" i="1"/>
  <c r="S61" i="1"/>
  <c r="R61" i="1"/>
  <c r="O61" i="1"/>
  <c r="I61" i="1"/>
  <c r="V60" i="1"/>
  <c r="S60" i="1"/>
  <c r="R60" i="1"/>
  <c r="O60" i="1"/>
  <c r="I60" i="1"/>
  <c r="V59" i="1"/>
  <c r="S59" i="1"/>
  <c r="R59" i="1"/>
  <c r="O59" i="1"/>
  <c r="I59" i="1"/>
  <c r="V58" i="1"/>
  <c r="S58" i="1"/>
  <c r="R58" i="1"/>
  <c r="O58" i="1"/>
  <c r="I58" i="1"/>
  <c r="V57" i="1"/>
  <c r="S57" i="1"/>
  <c r="R57" i="1"/>
  <c r="O57" i="1"/>
  <c r="I57" i="1"/>
  <c r="V56" i="1"/>
  <c r="S56" i="1"/>
  <c r="R56" i="1"/>
  <c r="O56" i="1"/>
  <c r="I56" i="1"/>
  <c r="V55" i="1"/>
  <c r="S55" i="1"/>
  <c r="R55" i="1"/>
  <c r="O55" i="1"/>
  <c r="I55" i="1"/>
  <c r="V54" i="1"/>
  <c r="S54" i="1"/>
  <c r="R54" i="1"/>
  <c r="O54" i="1"/>
  <c r="I54" i="1"/>
  <c r="V53" i="1"/>
  <c r="S53" i="1"/>
  <c r="R53" i="1"/>
  <c r="O53" i="1"/>
  <c r="I53" i="1"/>
  <c r="V52" i="1"/>
  <c r="S52" i="1"/>
  <c r="R52" i="1"/>
  <c r="O52" i="1"/>
  <c r="I52" i="1"/>
  <c r="V51" i="1"/>
  <c r="S51" i="1"/>
  <c r="R51" i="1"/>
  <c r="O51" i="1"/>
  <c r="I51" i="1"/>
  <c r="V50" i="1"/>
  <c r="S50" i="1"/>
  <c r="R50" i="1"/>
  <c r="O50" i="1"/>
  <c r="I50" i="1"/>
  <c r="V49" i="1"/>
  <c r="S49" i="1"/>
  <c r="R49" i="1"/>
  <c r="O49" i="1"/>
  <c r="I49" i="1"/>
  <c r="V48" i="1"/>
  <c r="S48" i="1"/>
  <c r="R48" i="1"/>
  <c r="O48" i="1"/>
  <c r="I48" i="1"/>
  <c r="V47" i="1"/>
  <c r="S47" i="1"/>
  <c r="R47" i="1"/>
  <c r="O47" i="1"/>
  <c r="I47" i="1"/>
  <c r="V46" i="1"/>
  <c r="S46" i="1"/>
  <c r="R46" i="1"/>
  <c r="O46" i="1"/>
  <c r="I46" i="1"/>
  <c r="V45" i="1"/>
  <c r="S45" i="1"/>
  <c r="R45" i="1"/>
  <c r="O45" i="1"/>
  <c r="I45" i="1"/>
  <c r="V44" i="1"/>
  <c r="S44" i="1"/>
  <c r="R44" i="1"/>
  <c r="O44" i="1"/>
  <c r="I44" i="1"/>
  <c r="V43" i="1"/>
  <c r="S43" i="1"/>
  <c r="R43" i="1"/>
  <c r="O43" i="1"/>
  <c r="I43" i="1"/>
  <c r="V42" i="1"/>
  <c r="S42" i="1"/>
  <c r="R42" i="1"/>
  <c r="O42" i="1"/>
  <c r="I42" i="1"/>
  <c r="V41" i="1"/>
  <c r="S41" i="1"/>
  <c r="R41" i="1"/>
  <c r="O41" i="1"/>
  <c r="I41" i="1"/>
  <c r="V40" i="1"/>
  <c r="S40" i="1"/>
  <c r="R40" i="1"/>
  <c r="O40" i="1"/>
  <c r="I40" i="1"/>
  <c r="V39" i="1"/>
  <c r="S39" i="1"/>
  <c r="R39" i="1"/>
  <c r="O39" i="1"/>
  <c r="I39" i="1"/>
  <c r="V38" i="1"/>
  <c r="S38" i="1"/>
  <c r="R38" i="1"/>
  <c r="O38" i="1"/>
  <c r="I38" i="1"/>
  <c r="V37" i="1"/>
  <c r="S37" i="1"/>
  <c r="R37" i="1"/>
  <c r="O37" i="1"/>
  <c r="I37" i="1"/>
  <c r="V36" i="1"/>
  <c r="S36" i="1"/>
  <c r="R36" i="1"/>
  <c r="O36" i="1"/>
  <c r="I36" i="1"/>
  <c r="V35" i="1"/>
  <c r="S35" i="1"/>
  <c r="R35" i="1"/>
  <c r="O35" i="1"/>
  <c r="I35" i="1"/>
  <c r="V34" i="1"/>
  <c r="S34" i="1"/>
  <c r="R34" i="1"/>
  <c r="O34" i="1"/>
  <c r="I34" i="1"/>
  <c r="V33" i="1"/>
  <c r="S33" i="1"/>
  <c r="R33" i="1"/>
  <c r="O33" i="1"/>
  <c r="I33" i="1"/>
  <c r="V32" i="1"/>
  <c r="S32" i="1"/>
  <c r="R32" i="1"/>
  <c r="O32" i="1"/>
  <c r="I32" i="1"/>
  <c r="V31" i="1"/>
  <c r="S31" i="1"/>
  <c r="R31" i="1"/>
  <c r="O31" i="1"/>
  <c r="I31" i="1"/>
  <c r="V30" i="1"/>
  <c r="S30" i="1"/>
  <c r="R30" i="1"/>
  <c r="O30" i="1"/>
  <c r="I30" i="1"/>
  <c r="V29" i="1"/>
  <c r="S29" i="1"/>
  <c r="R29" i="1"/>
  <c r="O29" i="1"/>
  <c r="I29" i="1"/>
  <c r="V28" i="1"/>
  <c r="S28" i="1"/>
  <c r="R28" i="1"/>
  <c r="O28" i="1"/>
  <c r="I28" i="1"/>
  <c r="V27" i="1"/>
  <c r="S27" i="1"/>
  <c r="R27" i="1"/>
  <c r="O27" i="1"/>
  <c r="I27" i="1"/>
  <c r="V26" i="1"/>
  <c r="S26" i="1"/>
  <c r="R26" i="1"/>
  <c r="O26" i="1"/>
  <c r="I26" i="1"/>
  <c r="V25" i="1"/>
  <c r="S25" i="1"/>
  <c r="R25" i="1"/>
  <c r="O25" i="1"/>
  <c r="I25" i="1"/>
  <c r="V24" i="1"/>
  <c r="S24" i="1"/>
  <c r="R24" i="1"/>
  <c r="O24" i="1"/>
  <c r="I24" i="1"/>
  <c r="V23" i="1"/>
  <c r="S23" i="1"/>
  <c r="R23" i="1"/>
  <c r="O23" i="1"/>
  <c r="I23" i="1"/>
  <c r="V22" i="1"/>
  <c r="S22" i="1"/>
  <c r="R22" i="1"/>
  <c r="O22" i="1"/>
  <c r="I22" i="1"/>
  <c r="V21" i="1"/>
  <c r="S21" i="1"/>
  <c r="R21" i="1"/>
  <c r="O21" i="1"/>
  <c r="I21" i="1"/>
  <c r="V20" i="1"/>
  <c r="S20" i="1"/>
  <c r="R20" i="1"/>
  <c r="O20" i="1"/>
  <c r="I20" i="1"/>
  <c r="V19" i="1"/>
  <c r="S19" i="1"/>
  <c r="R19" i="1"/>
  <c r="O19" i="1"/>
  <c r="I19" i="1"/>
  <c r="V18" i="1"/>
  <c r="S18" i="1"/>
  <c r="R18" i="1"/>
  <c r="O18" i="1"/>
  <c r="I18" i="1"/>
  <c r="V17" i="1"/>
  <c r="S17" i="1"/>
  <c r="R17" i="1"/>
  <c r="O17" i="1"/>
  <c r="I17" i="1"/>
  <c r="V16" i="1"/>
  <c r="S16" i="1"/>
  <c r="R16" i="1"/>
  <c r="O16" i="1"/>
  <c r="I16" i="1"/>
  <c r="V15" i="1"/>
  <c r="S15" i="1"/>
  <c r="R15" i="1"/>
  <c r="O15" i="1"/>
  <c r="I15" i="1"/>
  <c r="V14" i="1"/>
  <c r="S14" i="1"/>
  <c r="R14" i="1"/>
  <c r="O14" i="1"/>
  <c r="I14" i="1"/>
  <c r="V13" i="1"/>
  <c r="S13" i="1"/>
  <c r="R13" i="1"/>
  <c r="O13" i="1"/>
  <c r="K13" i="1"/>
  <c r="I13" i="1"/>
  <c r="V12" i="1"/>
  <c r="S12" i="1"/>
  <c r="R12" i="1"/>
  <c r="O12" i="1"/>
  <c r="I12" i="1"/>
  <c r="V11" i="1"/>
  <c r="S11" i="1"/>
  <c r="R11" i="1"/>
  <c r="O11" i="1"/>
  <c r="I11" i="1"/>
  <c r="V10" i="1"/>
  <c r="S10" i="1"/>
  <c r="R10" i="1"/>
  <c r="O10" i="1"/>
  <c r="I10" i="1"/>
  <c r="V9" i="1"/>
  <c r="S9" i="1"/>
  <c r="R9" i="1"/>
  <c r="O9" i="1"/>
  <c r="I9" i="1"/>
  <c r="V8" i="1"/>
  <c r="S8" i="1"/>
  <c r="R8" i="1"/>
  <c r="O8" i="1"/>
  <c r="I8" i="1"/>
  <c r="V7" i="1"/>
  <c r="S7" i="1"/>
  <c r="R7" i="1"/>
  <c r="O7" i="1"/>
  <c r="I7" i="1"/>
  <c r="V6" i="1"/>
  <c r="S6" i="1"/>
  <c r="R6" i="1"/>
  <c r="O6" i="1"/>
  <c r="I6" i="1"/>
  <c r="V5" i="1"/>
  <c r="S5" i="1"/>
  <c r="R5" i="1"/>
  <c r="O5" i="1"/>
  <c r="I5" i="1"/>
  <c r="V4" i="1"/>
  <c r="S4" i="1"/>
  <c r="R4" i="1"/>
  <c r="O4" i="1"/>
  <c r="I4" i="1"/>
  <c r="V3" i="1"/>
  <c r="S3" i="1"/>
  <c r="R3" i="1"/>
  <c r="O3" i="1"/>
  <c r="I3" i="1"/>
  <c r="V2" i="1"/>
  <c r="S2" i="1"/>
  <c r="R2" i="1"/>
  <c r="O2"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A957BD-E735-4233-B276-9A40092F80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D7967A-4BF6-4B81-A02D-4658206C31FB}" name="WorksheetConnection_Ecommerce_Sales_Dataset_updated.xlsx!Table621" type="102" refreshedVersion="8" minRefreshableVersion="5">
    <extLst>
      <ext xmlns:x15="http://schemas.microsoft.com/office/spreadsheetml/2010/11/main" uri="{DE250136-89BD-433C-8126-D09CA5730AF9}">
        <x15:connection id="Table621" autoDelete="1">
          <x15:rangePr sourceName="_xlcn.WorksheetConnection_Ecommerce_Sales_Dataset_updated.xlsxTable621"/>
        </x15:connection>
      </ext>
    </extLst>
  </connection>
  <connection id="3" xr16:uid="{C0CFF952-0759-4F09-B66C-49F29C96D7A4}" name="WorksheetConnection_Sheet1!$A$1:$I$101" type="102" refreshedVersion="8" minRefreshableVersion="5">
    <extLst>
      <ext xmlns:x15="http://schemas.microsoft.com/office/spreadsheetml/2010/11/main" uri="{DE250136-89BD-433C-8126-D09CA5730AF9}">
        <x15:connection id="Range" autoDelete="1">
          <x15:rangePr sourceName="_xlcn.WorksheetConnection_Sheet1A1I1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<sst xmlns="http://schemas.openxmlformats.org/spreadsheetml/2006/main" count="43380" uniqueCount="4054">
  <si>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</si>
  <si>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</si>
  <si>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</si>
  <si>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</si>
  <si>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</si>
  <si>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</si>
  <si>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</si>
  <si>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</si>
  <si>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</si>
  <si>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</si>
  <si>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</si>
  <si>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</si>
  <si>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</si>
  <si>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</si>
  <si>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</si>
  <si>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</si>
  <si>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</si>
  <si>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</si>
  <si>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</si>
  <si>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</si>
  <si>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</si>
  <si>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</si>
  <si>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</si>
  <si>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</si>
  <si>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</si>
  <si>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</si>
  <si>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</si>
  <si>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</si>
  <si>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</si>
  <si>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</si>
  <si>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</si>
  <si>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</si>
  <si>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</si>
  <si>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</si>
  <si>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</si>
  <si>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</si>
  <si>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</si>
  <si>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</si>
  <si>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</si>
  <si>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</si>
  <si>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</si>
  <si>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</si>
  <si>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</si>
  <si>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</si>
  <si>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</si>
  <si>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</si>
  <si>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</si>
  <si>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</si>
  <si>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</si>
  <si>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</si>
  <si>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</si>
  <si>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</si>
  <si>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</si>
  <si>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</si>
  <si>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</si>
  <si>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</si>
  <si>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</si>
  <si>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</si>
  <si>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</si>
  <si>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</si>
  <si>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</si>
  <si>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</si>
  <si>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</si>
  <si>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</si>
  <si>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</si>
  <si>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</si>
  <si>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</si>
  <si>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</si>
  <si>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</si>
  <si>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</si>
  <si>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</si>
  <si>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</si>
  <si>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</si>
  <si>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</si>
  <si>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</si>
  <si>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</si>
  <si>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</si>
  <si>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</si>
  <si>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</si>
  <si>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</si>
  <si>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</si>
  <si>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</si>
  <si>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</si>
  <si>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</si>
  <si>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</si>
  <si>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</si>
  <si>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</si>
  <si>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</si>
  <si>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</si>
  <si>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</si>
  <si>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</si>
  <si>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</si>
  <si>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</si>
  <si>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</si>
  <si>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</si>
  <si>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</si>
  <si>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</si>
  <si>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</si>
  <si>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</si>
  <si>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</si>
  <si>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</si>
  <si>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</si>
  <si>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</si>
  <si>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</si>
  <si>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</si>
  <si>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</si>
  <si>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</si>
  <si>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</si>
  <si>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</si>
  <si>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</si>
  <si>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</si>
  <si>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</si>
  <si>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</si>
  <si>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</si>
  <si>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</si>
  <si>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</si>
  <si>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</si>
  <si>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</si>
  <si>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</si>
  <si>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</si>
  <si>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</si>
  <si>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</si>
  <si>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</si>
  <si>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</si>
  <si>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</si>
  <si>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</si>
  <si>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</si>
  <si>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</si>
  <si>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</si>
  <si>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</si>
  <si>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</si>
  <si>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</si>
  <si>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</si>
  <si>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</si>
  <si>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</si>
  <si>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</si>
  <si>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</si>
  <si>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</si>
  <si>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</si>
  <si>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</si>
  <si>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</si>
  <si>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</si>
  <si>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</si>
  <si>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</si>
  <si>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</si>
  <si>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</si>
  <si>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</si>
  <si>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</si>
  <si>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</si>
  <si>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</si>
  <si>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</si>
  <si>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</si>
  <si>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</si>
  <si>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</si>
  <si>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</si>
  <si>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</si>
  <si>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</si>
  <si>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</si>
  <si>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</si>
  <si>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</si>
  <si>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</si>
  <si>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</si>
  <si>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</si>
  <si>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</si>
  <si>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</si>
  <si>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</si>
  <si>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</si>
  <si>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</si>
  <si>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</si>
  <si>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</si>
  <si>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</si>
  <si>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</si>
  <si>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</si>
  <si>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</si>
  <si>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</si>
  <si>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</si>
  <si>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</si>
  <si>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</si>
  <si>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</si>
  <si>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</si>
  <si>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</si>
  <si>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</si>
  <si>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</si>
  <si>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</si>
  <si>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</si>
  <si>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</si>
  <si>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</si>
  <si>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</si>
  <si>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</si>
  <si>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</si>
  <si>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</si>
  <si>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</si>
  <si>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</si>
  <si>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</si>
  <si>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</si>
  <si>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</si>
  <si>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</si>
  <si>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</si>
  <si>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</si>
  <si>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</si>
  <si>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</si>
  <si>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</si>
  <si>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</si>
  <si>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</si>
  <si>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</si>
  <si>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</si>
  <si>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</si>
  <si>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</si>
  <si>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</si>
  <si>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</si>
  <si>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</si>
  <si>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</si>
  <si>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</si>
  <si>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</si>
  <si>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</si>
  <si>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</si>
  <si>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</si>
  <si>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</si>
  <si>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</si>
  <si>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</si>
  <si>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</si>
  <si>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</si>
  <si>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</si>
  <si>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</si>
  <si>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</si>
  <si>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</si>
  <si>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</si>
  <si>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</si>
  <si>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</si>
  <si>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</si>
  <si>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</si>
  <si>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</si>
  <si>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</si>
  <si>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</si>
  <si>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</si>
  <si>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</si>
  <si>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</si>
  <si>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</si>
  <si>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</si>
  <si>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</si>
  <si>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</si>
  <si>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</si>
  <si>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</si>
  <si>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</si>
  <si>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</si>
  <si>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</si>
  <si>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</si>
  <si>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</si>
  <si>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</si>
  <si>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</si>
  <si>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</si>
  <si>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</si>
  <si>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</si>
  <si>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</si>
  <si>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</si>
  <si>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</si>
  <si>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</si>
  <si>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</si>
  <si>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</si>
  <si>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</si>
  <si>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</si>
  <si>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</si>
  <si>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</si>
  <si>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</si>
  <si>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</si>
  <si>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</si>
  <si>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</si>
  <si>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</si>
  <si>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</si>
  <si>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</si>
  <si>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</si>
  <si>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</si>
  <si>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</si>
  <si>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</si>
  <si>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</si>
  <si>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</si>
  <si>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</si>
  <si>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</si>
  <si>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</si>
  <si>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</si>
  <si>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</si>
  <si>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</si>
  <si>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</si>
  <si>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</si>
  <si>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</si>
  <si>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</si>
  <si>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</si>
  <si>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</si>
  <si>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</si>
  <si>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</si>
  <si>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</si>
  <si>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</si>
  <si>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</si>
  <si>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</si>
  <si>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</si>
  <si>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</si>
  <si>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</si>
  <si>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</si>
  <si>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</si>
  <si>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</si>
  <si>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</si>
  <si>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</si>
  <si>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</si>
  <si>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</si>
  <si>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</si>
  <si>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</si>
  <si>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</si>
  <si>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</si>
  <si>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</si>
  <si>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</si>
  <si>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</si>
  <si>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</si>
  <si>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</si>
  <si>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</si>
  <si>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</si>
  <si>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</si>
  <si>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</si>
  <si>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</si>
  <si>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</si>
  <si>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</si>
  <si>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</si>
  <si>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</si>
  <si>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</si>
  <si>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</si>
  <si>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</si>
  <si>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</si>
  <si>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</si>
  <si>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</si>
  <si>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</si>
  <si>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</si>
  <si>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</si>
  <si>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</si>
  <si>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</si>
  <si>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</si>
  <si>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</si>
  <si>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</si>
  <si>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</si>
  <si>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</si>
  <si>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</si>
  <si>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</si>
  <si>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</si>
  <si>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</si>
  <si>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</si>
  <si>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</si>
  <si>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</si>
  <si>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</si>
  <si>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</si>
  <si>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</si>
  <si>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</si>
  <si>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</si>
  <si>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</si>
  <si>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</si>
  <si>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</si>
  <si>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</si>
  <si>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</si>
  <si>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</si>
  <si>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</si>
  <si>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</si>
  <si>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</si>
  <si>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</si>
  <si>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</si>
  <si>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</si>
  <si>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</si>
  <si>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</si>
  <si>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</si>
  <si>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</si>
  <si>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</si>
  <si>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</si>
  <si>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</si>
  <si>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</si>
  <si>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</si>
  <si>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</si>
  <si>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</si>
  <si>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</si>
  <si>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</si>
  <si>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</si>
  <si>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</si>
  <si>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</si>
  <si>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</si>
  <si>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</si>
  <si>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</si>
  <si>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</si>
  <si>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</si>
  <si>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</si>
  <si>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</si>
  <si>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</si>
  <si>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</si>
  <si>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</si>
  <si>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</si>
  <si>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</si>
  <si>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</si>
  <si>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</si>
  <si>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</si>
  <si>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</si>
  <si>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</si>
  <si>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</si>
  <si>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</si>
  <si>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</si>
  <si>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</si>
  <si>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</si>
  <si>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</si>
  <si>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</si>
  <si>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</si>
  <si>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</si>
  <si>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</si>
  <si>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</si>
  <si>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</si>
  <si>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</si>
  <si>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</si>
  <si>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</si>
  <si>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</si>
  <si>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</si>
  <si>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</si>
  <si>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</si>
  <si>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</si>
  <si>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</si>
  <si>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</si>
  <si>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</si>
  <si>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</si>
  <si>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</si>
  <si>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</si>
  <si>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</si>
  <si>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</si>
  <si>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</si>
  <si>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</si>
  <si>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</si>
  <si>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</si>
  <si>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</si>
  <si>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</si>
  <si>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</si>
  <si>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</si>
  <si>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</si>
  <si>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</si>
  <si>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</si>
  <si>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</si>
  <si>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</si>
  <si>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</si>
  <si>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</si>
  <si>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</si>
  <si>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</si>
  <si>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</si>
  <si>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</si>
  <si>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</si>
  <si>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</si>
  <si>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</si>
  <si>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</si>
  <si>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</si>
  <si>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</si>
  <si>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</si>
  <si>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</si>
  <si>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</si>
  <si>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</si>
  <si>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</si>
  <si>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</si>
  <si>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</si>
  <si>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</si>
  <si>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</si>
  <si>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</si>
  <si>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</si>
  <si>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</si>
  <si>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</si>
  <si>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</si>
  <si>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</si>
  <si>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</si>
  <si>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</si>
  <si>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</si>
  <si>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</si>
  <si>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</si>
  <si>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</si>
  <si>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</si>
  <si>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</si>
  <si>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</si>
  <si>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</si>
  <si>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</si>
  <si>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</si>
  <si>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</si>
  <si>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</si>
  <si>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</si>
  <si>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</si>
  <si>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</si>
  <si>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</si>
  <si>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</si>
  <si>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</si>
  <si>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</si>
  <si>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</si>
  <si>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</si>
  <si>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</si>
  <si>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</si>
  <si>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</si>
  <si>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</si>
  <si>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</si>
  <si>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</si>
  <si>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</si>
  <si>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</si>
  <si>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</si>
  <si>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</si>
  <si>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</si>
  <si>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</si>
  <si>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</si>
  <si>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</si>
  <si>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</si>
  <si>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</si>
  <si>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</si>
  <si>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</si>
  <si>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</si>
  <si>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</si>
  <si>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</si>
  <si>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</si>
  <si>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</si>
  <si>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</si>
  <si>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</si>
  <si>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</si>
  <si>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</si>
  <si>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</si>
  <si>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</si>
  <si>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</si>
  <si>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</si>
  <si>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</si>
  <si>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</si>
  <si>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</si>
  <si>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</si>
  <si>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</si>
  <si>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</si>
  <si>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</si>
  <si>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</si>
  <si>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</si>
  <si>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</si>
  <si>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</si>
  <si>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</si>
  <si>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</si>
  <si>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</si>
  <si>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</si>
  <si>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</si>
  <si>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</si>
  <si>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</si>
  <si>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</si>
  <si>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</si>
  <si>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</si>
  <si>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</si>
  <si>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</si>
  <si>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</si>
  <si>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</si>
  <si>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</si>
  <si>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</si>
  <si>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</si>
  <si>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</si>
  <si>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</si>
  <si>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</si>
  <si>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</si>
  <si>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</si>
  <si>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</si>
  <si>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</si>
  <si>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</si>
  <si>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</si>
  <si>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</si>
  <si>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</si>
  <si>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</si>
  <si>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</si>
  <si>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</si>
  <si>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</si>
  <si>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</si>
  <si>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</si>
  <si>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</si>
  <si>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</si>
  <si>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</si>
  <si>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</si>
  <si>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</si>
  <si>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</si>
  <si>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</si>
  <si>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</si>
  <si>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</si>
  <si>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</si>
  <si>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</si>
  <si>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</si>
  <si>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</si>
  <si>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</si>
  <si>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</si>
  <si>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</si>
  <si>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</si>
  <si>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</si>
  <si>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</si>
  <si>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</si>
  <si>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</si>
  <si>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</si>
  <si>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</si>
  <si>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</si>
  <si>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</si>
  <si>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</si>
  <si>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</si>
  <si>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</si>
  <si>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</si>
  <si>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</si>
  <si>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</si>
  <si>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</si>
  <si>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</si>
  <si>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</si>
  <si>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</si>
  <si>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</si>
  <si>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</si>
  <si>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</si>
  <si>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</si>
  <si>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</si>
  <si>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</si>
  <si>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</si>
  <si>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</si>
  <si>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</si>
  <si>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</si>
  <si>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</si>
  <si>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</si>
  <si>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</si>
  <si>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</si>
  <si>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</si>
  <si>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</si>
  <si>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</si>
  <si>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</si>
  <si>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</si>
  <si>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</si>
  <si>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</si>
  <si>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</si>
  <si>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</si>
  <si>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</si>
  <si>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</si>
  <si>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</si>
  <si>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</si>
  <si>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</si>
  <si>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</si>
  <si>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</si>
  <si>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</si>
  <si>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</si>
  <si>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</si>
  <si>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</si>
  <si>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</si>
  <si>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</si>
  <si>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</si>
  <si>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</si>
  <si>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</si>
  <si>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</si>
  <si>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</si>
  <si>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</si>
  <si>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</si>
  <si>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</si>
  <si>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</si>
  <si>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</si>
  <si>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</si>
  <si>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</si>
  <si>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</si>
  <si>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</si>
  <si>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</si>
  <si>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</si>
  <si>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</si>
  <si>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</si>
  <si>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</si>
  <si>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</si>
  <si>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</si>
  <si>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</si>
  <si>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</si>
  <si>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</si>
  <si>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</si>
  <si>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</si>
  <si>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</si>
  <si>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</si>
  <si>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</si>
  <si>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</si>
  <si>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</si>
  <si>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</si>
  <si>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</si>
  <si>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</si>
  <si>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</si>
  <si>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</si>
  <si>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</si>
  <si>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</si>
  <si>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</si>
  <si>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</si>
  <si>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</si>
  <si>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</si>
  <si>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</si>
  <si>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</si>
  <si>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</si>
  <si>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</si>
  <si>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</si>
  <si>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</si>
  <si>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</si>
  <si>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</si>
  <si>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</si>
  <si>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</si>
  <si>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</si>
  <si>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</si>
  <si>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</si>
  <si>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</si>
  <si>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</si>
  <si>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</si>
  <si>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</si>
  <si>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</si>
  <si>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</si>
  <si>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</si>
  <si>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</si>
  <si>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</si>
  <si>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</si>
  <si>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</si>
  <si>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</si>
  <si>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</si>
  <si>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</si>
  <si>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</si>
  <si>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</si>
  <si>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</si>
  <si>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</si>
  <si>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</si>
  <si>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</si>
  <si>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</si>
  <si>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</si>
  <si>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</si>
  <si>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</si>
  <si>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</si>
  <si>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</si>
  <si>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</si>
  <si>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</si>
  <si>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</si>
  <si>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</si>
  <si>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</si>
  <si>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</si>
  <si>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</si>
  <si>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</si>
  <si>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</si>
  <si>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</si>
  <si>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</si>
  <si>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</si>
  <si>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</si>
  <si>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</si>
  <si>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</si>
  <si>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</si>
  <si>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</si>
  <si>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</si>
  <si>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</si>
  <si>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</si>
  <si>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</si>
  <si>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</si>
  <si>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</si>
  <si>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</si>
  <si>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</si>
  <si>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</si>
  <si>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</si>
  <si>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</si>
  <si>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</si>
  <si>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</si>
  <si>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</si>
  <si>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</si>
  <si>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</si>
  <si>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</si>
  <si>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</si>
  <si>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</si>
  <si>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</si>
  <si>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</si>
  <si>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</si>
  <si>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</si>
  <si>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</si>
  <si>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</si>
  <si>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</si>
  <si>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</si>
  <si>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</si>
  <si>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</si>
  <si>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</si>
  <si>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</si>
  <si>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</si>
  <si>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</si>
  <si>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</si>
  <si>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</si>
  <si>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</si>
  <si>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</si>
  <si>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</si>
  <si>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</si>
  <si>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</si>
  <si>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</si>
  <si>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</si>
  <si>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</si>
  <si>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</si>
  <si>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</si>
  <si>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</si>
  <si>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</si>
  <si>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</si>
  <si>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</si>
  <si>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</si>
  <si>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</si>
  <si>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</si>
  <si>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</si>
  <si>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</si>
  <si>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</si>
  <si>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</si>
  <si>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</si>
  <si>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</si>
  <si>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</si>
  <si>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</si>
  <si>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</si>
  <si>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</si>
  <si>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</si>
  <si>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</si>
  <si>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</si>
  <si>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</si>
  <si>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</si>
  <si>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</si>
  <si>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</si>
  <si>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</si>
  <si>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</si>
  <si>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</si>
  <si>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</si>
  <si>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</si>
  <si>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</si>
  <si>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</si>
  <si>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</si>
  <si>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</si>
  <si>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</si>
  <si>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</si>
  <si>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</si>
  <si>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</si>
  <si>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</si>
  <si>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</si>
  <si>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</si>
  <si>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</si>
  <si>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</si>
  <si>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</si>
  <si>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</si>
  <si>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</si>
  <si>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</si>
  <si>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</si>
  <si>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</si>
  <si>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</si>
  <si>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</si>
  <si>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</si>
  <si>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</si>
  <si>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</si>
  <si>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</si>
  <si>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</si>
  <si>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</si>
  <si>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</si>
  <si>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</si>
  <si>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</si>
  <si>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</si>
  <si>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</si>
  <si>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</si>
  <si>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</si>
  <si>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</si>
  <si>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</si>
  <si>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</si>
  <si>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</si>
  <si>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</si>
  <si>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</si>
  <si>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</si>
  <si>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</si>
  <si>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</si>
  <si>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</si>
  <si>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</si>
  <si>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</si>
  <si>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</si>
  <si>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</si>
  <si>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</si>
  <si>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</si>
  <si>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</si>
  <si>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</si>
  <si>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</si>
  <si>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</si>
  <si>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</si>
  <si>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</si>
  <si>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</si>
  <si>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</si>
  <si>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</si>
  <si>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</si>
  <si>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</si>
  <si>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</si>
  <si>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</si>
  <si>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</si>
  <si>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</si>
  <si>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</si>
  <si>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</si>
  <si>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</si>
  <si>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</si>
  <si>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</si>
  <si>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</si>
  <si>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</si>
  <si>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</si>
  <si>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</si>
  <si>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</si>
  <si>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</si>
  <si>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</si>
  <si>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</si>
  <si>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</si>
  <si>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</si>
  <si>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</si>
  <si>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</si>
  <si>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</si>
  <si>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</si>
  <si>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</si>
  <si>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</si>
  <si>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</si>
  <si>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</si>
  <si>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</si>
  <si>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</si>
  <si>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</si>
  <si>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</si>
  <si>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</si>
  <si>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</si>
  <si>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</si>
  <si>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</si>
  <si>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</si>
  <si>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</si>
  <si>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</si>
  <si>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</si>
  <si>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</si>
  <si>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</si>
  <si>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</si>
  <si>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</si>
  <si>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</si>
  <si>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</si>
  <si>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</si>
  <si>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</si>
  <si>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</si>
  <si>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</si>
  <si>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</si>
  <si>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</si>
  <si>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</si>
  <si>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</si>
  <si>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</si>
  <si>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</si>
  <si>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</si>
  <si>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</si>
  <si>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</si>
  <si>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</si>
  <si>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</si>
  <si>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</si>
  <si>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</si>
  <si>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</si>
  <si>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</si>
  <si>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</si>
  <si>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</si>
  <si>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</si>
  <si>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</si>
  <si>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</si>
  <si>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</si>
  <si>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</si>
  <si>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</si>
  <si>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</si>
  <si>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</si>
  <si>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</si>
  <si>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</si>
  <si>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</si>
  <si>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</si>
  <si>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</si>
  <si>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</si>
  <si>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</si>
  <si>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</si>
  <si>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</si>
  <si>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</si>
  <si>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</si>
  <si>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</si>
  <si>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</si>
  <si>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</si>
  <si>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</si>
  <si>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</si>
  <si>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</si>
  <si>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</si>
  <si>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</si>
  <si>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</si>
  <si>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</si>
  <si>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</si>
  <si>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</si>
  <si>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</si>
  <si>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</si>
  <si>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</si>
  <si>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</si>
  <si>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</si>
  <si>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</si>
  <si>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</si>
  <si>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</si>
  <si>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</si>
  <si>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</si>
  <si>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</si>
  <si>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</si>
  <si>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</si>
  <si>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</si>
  <si>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</si>
  <si>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</si>
  <si>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</si>
  <si>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</si>
  <si>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</si>
  <si>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</si>
  <si>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</si>
  <si>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</si>
  <si>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</si>
  <si>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</si>
  <si>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</si>
  <si>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</si>
  <si>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</si>
  <si>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</si>
  <si>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</si>
  <si>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</si>
  <si>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</si>
  <si>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</si>
  <si>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</si>
  <si>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</si>
  <si>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</si>
  <si>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</si>
  <si>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</si>
  <si>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</si>
  <si>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</si>
  <si>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</si>
  <si>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</si>
  <si>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</si>
  <si>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</si>
  <si>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</si>
  <si>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</si>
  <si>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</si>
  <si>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</si>
  <si>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</si>
  <si>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</si>
  <si>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</si>
  <si>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</si>
  <si>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</si>
  <si>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</si>
  <si>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</si>
  <si>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</si>
  <si>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</si>
  <si>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</si>
  <si>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</si>
  <si>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</si>
  <si>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</si>
  <si>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</si>
  <si>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</si>
  <si>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</si>
  <si>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</si>
  <si>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</si>
  <si>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</si>
  <si>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</si>
  <si>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</si>
  <si>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</si>
  <si>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</si>
  <si>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</si>
  <si>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</si>
  <si>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</si>
  <si>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</si>
  <si>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</si>
  <si>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</si>
  <si>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</si>
  <si>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</si>
  <si>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</si>
  <si>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</si>
  <si>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</si>
  <si>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</si>
  <si>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</si>
  <si>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</si>
  <si>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</si>
  <si>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</si>
  <si>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</si>
  <si>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</si>
  <si>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</si>
  <si>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</si>
  <si>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</si>
  <si>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</si>
  <si>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</si>
  <si>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</si>
  <si>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</si>
  <si>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</si>
  <si>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</si>
  <si>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</si>
  <si>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</si>
  <si>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</si>
  <si>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</si>
  <si>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</si>
  <si>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</si>
  <si>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</si>
  <si>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</si>
  <si>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</si>
  <si>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</si>
  <si>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</si>
  <si>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</si>
  <si>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</si>
  <si>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</si>
  <si>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</si>
  <si>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</si>
  <si>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</si>
  <si>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</si>
  <si>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</si>
  <si>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</si>
  <si>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</si>
  <si>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</si>
  <si>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</si>
  <si>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</si>
  <si>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</si>
  <si>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</si>
  <si>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</si>
  <si>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</si>
  <si>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</si>
  <si>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</si>
  <si>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</si>
  <si>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</si>
  <si>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</si>
  <si>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</si>
  <si>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</si>
  <si>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</si>
  <si>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</si>
  <si>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</si>
  <si>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</si>
  <si>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</si>
  <si>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</si>
  <si>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</si>
  <si>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</si>
  <si>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</si>
  <si>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</si>
  <si>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</si>
  <si>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</si>
  <si>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</si>
  <si>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</si>
  <si>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</si>
  <si>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</si>
  <si>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</si>
  <si>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</si>
  <si>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</si>
  <si>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</si>
  <si>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</si>
  <si>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</si>
  <si>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</si>
  <si>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</si>
  <si>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</si>
  <si>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</si>
  <si>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</si>
  <si>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</si>
  <si>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</si>
  <si>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</si>
  <si>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</si>
  <si>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</si>
  <si>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</si>
  <si>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</si>
  <si>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</si>
  <si>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</si>
  <si>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</si>
  <si>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</si>
  <si>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</si>
  <si>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</si>
  <si>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</si>
  <si>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</si>
  <si>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</si>
  <si>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</si>
  <si>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</si>
  <si>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</si>
  <si>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</si>
  <si>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</si>
  <si>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</si>
  <si>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</si>
  <si>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</si>
  <si>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</si>
  <si>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</si>
  <si>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</si>
  <si>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</si>
  <si>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</si>
  <si>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</si>
  <si>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</si>
  <si>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</si>
  <si>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</si>
  <si>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</si>
  <si>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</si>
  <si>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</si>
  <si>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</si>
  <si>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</si>
  <si>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</si>
  <si>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</si>
  <si>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</si>
  <si>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</si>
  <si>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</si>
  <si>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</si>
  <si>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</si>
  <si>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</si>
  <si>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</si>
  <si>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</si>
  <si>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</si>
  <si>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</si>
  <si>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</si>
  <si>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</si>
  <si>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</si>
  <si>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</si>
  <si>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</si>
  <si>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</si>
  <si>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</si>
  <si>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</si>
  <si>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</si>
  <si>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</si>
  <si>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</si>
  <si>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</si>
  <si>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</si>
  <si>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</si>
  <si>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</si>
  <si>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</si>
  <si>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</si>
  <si>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</si>
  <si>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</si>
  <si>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</si>
  <si>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</si>
  <si>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</si>
  <si>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</si>
  <si>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</si>
  <si>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</si>
  <si>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</si>
  <si>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</si>
  <si>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</si>
  <si>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</si>
  <si>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</si>
  <si>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</si>
  <si>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</si>
  <si>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</si>
  <si>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</si>
  <si>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</si>
  <si>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</si>
  <si>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</si>
  <si>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</si>
  <si>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</si>
  <si>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</si>
  <si>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</si>
  <si>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</si>
  <si>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</si>
  <si>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</si>
  <si>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</si>
  <si>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</si>
  <si>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</si>
  <si>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</si>
  <si>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</si>
  <si>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</si>
  <si>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</si>
  <si>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</si>
  <si>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</si>
  <si>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</si>
  <si>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</si>
  <si>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</si>
  <si>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</si>
  <si>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</si>
  <si>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</si>
  <si>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</si>
  <si>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</si>
  <si>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</si>
  <si>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</si>
  <si>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</si>
  <si>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</si>
  <si>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</si>
  <si>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</si>
  <si>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</si>
  <si>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</si>
  <si>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</si>
  <si>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</si>
  <si>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</si>
  <si>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</si>
  <si>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</si>
  <si>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</si>
  <si>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</si>
  <si>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</si>
  <si>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</si>
  <si>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</si>
  <si>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</si>
  <si>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</si>
  <si>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</si>
  <si>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</si>
  <si>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</si>
  <si>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</si>
  <si>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</si>
  <si>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</si>
  <si>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</si>
  <si>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</si>
  <si>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</si>
  <si>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</si>
  <si>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</si>
  <si>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</si>
  <si>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</si>
  <si>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</si>
  <si>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</si>
  <si>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</si>
  <si>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</si>
  <si>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</si>
  <si>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</si>
  <si>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</si>
  <si>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</si>
  <si>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</si>
  <si>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</si>
  <si>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</si>
  <si>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</si>
  <si>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</si>
  <si>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</si>
  <si>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</si>
  <si>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</si>
  <si>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</si>
  <si>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</si>
  <si>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</si>
  <si>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</si>
  <si>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</si>
  <si>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</si>
  <si>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</si>
  <si>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</si>
  <si>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</si>
  <si>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</si>
  <si>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</si>
  <si>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</si>
  <si>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</si>
  <si>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</si>
  <si>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</si>
  <si>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</si>
  <si>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</si>
  <si>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</si>
  <si>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</si>
  <si>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</si>
  <si>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</si>
  <si>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</si>
  <si>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</si>
  <si>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</si>
  <si>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</si>
  <si>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</si>
  <si>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</si>
  <si>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</si>
  <si>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</si>
  <si>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</si>
  <si>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</si>
  <si>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</si>
  <si>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</si>
  <si>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</si>
  <si>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</si>
  <si>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</si>
  <si>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</si>
  <si>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</si>
  <si>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</si>
  <si>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</si>
  <si>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</si>
  <si>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</si>
  <si>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</si>
  <si>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</si>
  <si>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</si>
  <si>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</si>
  <si>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</si>
  <si>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</si>
  <si>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</si>
  <si>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</si>
  <si>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</si>
  <si>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</si>
  <si>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</si>
  <si>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</si>
  <si>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</si>
  <si>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</si>
  <si>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</si>
  <si>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</si>
  <si>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</si>
  <si>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</si>
  <si>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</si>
  <si>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</si>
  <si>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</si>
  <si>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</si>
  <si>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</si>
  <si>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</si>
  <si>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</si>
  <si>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</si>
  <si>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</si>
  <si>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</si>
  <si>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</si>
  <si>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</si>
  <si>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</si>
  <si>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</si>
  <si>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</si>
  <si>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</si>
  <si>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</si>
  <si>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</si>
  <si>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</si>
  <si>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</si>
  <si>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</si>
  <si>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</si>
  <si>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</si>
  <si>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</si>
  <si>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</si>
  <si>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</si>
  <si>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</si>
  <si>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</si>
  <si>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</si>
  <si>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</si>
  <si>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</si>
  <si>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</si>
  <si>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</si>
  <si>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</si>
  <si>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</si>
  <si>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</si>
  <si>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</si>
  <si>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</si>
  <si>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</si>
  <si>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</si>
  <si>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</si>
  <si>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</si>
  <si>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</si>
  <si>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</si>
  <si>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</si>
  <si>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</si>
  <si>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</si>
  <si>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</si>
  <si>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</si>
  <si>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</si>
  <si>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</si>
  <si>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</si>
  <si>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</si>
  <si>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</si>
  <si>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</si>
  <si>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</si>
  <si>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</si>
  <si>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</si>
  <si>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</si>
  <si>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</si>
  <si>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</si>
  <si>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</si>
  <si>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</si>
  <si>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</si>
  <si>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</si>
  <si>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</si>
  <si>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</si>
  <si>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</si>
  <si>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</si>
  <si>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</si>
  <si>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</si>
  <si>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</si>
  <si>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</si>
  <si>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</si>
  <si>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</si>
  <si>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</si>
  <si>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</si>
  <si>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</si>
  <si>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</si>
  <si>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</si>
  <si>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</si>
  <si>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</si>
  <si>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</si>
  <si>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</si>
  <si>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</si>
  <si>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</si>
  <si>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</si>
  <si>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</si>
  <si>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</si>
  <si>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</si>
  <si>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</si>
  <si>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</si>
  <si>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</si>
  <si>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</si>
  <si>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</si>
  <si>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</si>
  <si>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</si>
  <si>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</si>
  <si>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</si>
  <si>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</si>
  <si>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</si>
  <si>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</si>
  <si>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</si>
  <si>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</si>
  <si>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</si>
  <si>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</si>
  <si>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</si>
  <si>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</si>
  <si>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</si>
  <si>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</si>
  <si>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</si>
  <si>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</si>
  <si>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</si>
  <si>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</si>
  <si>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</si>
  <si>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</si>
  <si>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</si>
  <si>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</si>
  <si>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</si>
  <si>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</si>
  <si>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</si>
  <si>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</si>
  <si>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</si>
  <si>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</si>
  <si>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</si>
  <si>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</si>
  <si>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</si>
  <si>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</si>
  <si>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</si>
  <si>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</si>
  <si>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</si>
  <si>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</si>
  <si>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</si>
  <si>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</si>
  <si>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</si>
  <si>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</si>
  <si>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</si>
  <si>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</si>
  <si>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</si>
  <si>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</si>
  <si>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</si>
  <si>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</si>
  <si>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</si>
  <si>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</si>
  <si>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</si>
  <si>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</si>
  <si>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</si>
  <si>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</si>
  <si>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</si>
  <si>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</si>
  <si>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</si>
  <si>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</si>
  <si>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</si>
  <si>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</si>
  <si>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</si>
  <si>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</si>
  <si>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</si>
  <si>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</si>
  <si>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</si>
  <si>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</si>
  <si>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</si>
  <si>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</si>
  <si>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</si>
  <si>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</si>
  <si>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</si>
  <si>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</si>
  <si>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</si>
  <si>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</si>
  <si>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</si>
  <si>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</si>
  <si>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</si>
  <si>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</si>
  <si>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</si>
  <si>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</si>
  <si>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</si>
  <si>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</si>
  <si>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</si>
  <si>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</si>
  <si>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</si>
  <si>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</si>
  <si>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</si>
  <si>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</si>
  <si>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</si>
  <si>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</si>
  <si>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</si>
  <si>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</si>
  <si>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</si>
  <si>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</si>
  <si>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</si>
  <si>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</si>
  <si>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</si>
  <si>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</si>
  <si>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</si>
  <si>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</si>
  <si>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</si>
  <si>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</si>
  <si>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</si>
  <si>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</si>
  <si>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</si>
  <si>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</si>
  <si>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</si>
  <si>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</si>
  <si>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</si>
  <si>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</si>
  <si>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</si>
  <si>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</si>
  <si>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</si>
  <si>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</si>
  <si>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</si>
  <si>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</si>
  <si>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</si>
  <si>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</si>
  <si>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</si>
  <si>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</si>
  <si>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</si>
  <si>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</si>
  <si>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</si>
  <si>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</si>
  <si>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</si>
  <si>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</si>
  <si>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</si>
  <si>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</si>
  <si>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</si>
  <si>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</si>
  <si>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</si>
  <si>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</si>
  <si>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</si>
  <si>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</si>
  <si>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</si>
  <si>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</si>
  <si>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</si>
  <si>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</si>
  <si>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</si>
  <si>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</si>
  <si>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</si>
  <si>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</si>
  <si>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</si>
  <si>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</si>
  <si>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</si>
  <si>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</si>
  <si>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</si>
  <si>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</si>
  <si>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</si>
  <si>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</si>
  <si>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</si>
  <si>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</si>
  <si>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</si>
  <si>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</si>
  <si>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</si>
  <si>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</si>
  <si>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</si>
  <si>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</si>
  <si>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</si>
  <si>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</si>
  <si>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</si>
  <si>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</si>
  <si>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</si>
  <si>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</si>
  <si>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</si>
  <si>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</si>
  <si>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</si>
  <si>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</si>
  <si>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</si>
  <si>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</si>
  <si>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</si>
  <si>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</si>
  <si>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</si>
  <si>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</si>
  <si>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</si>
  <si>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</si>
  <si>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</si>
  <si>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</si>
  <si>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</si>
  <si>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</si>
  <si>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</si>
  <si>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</si>
  <si>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</si>
  <si>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</si>
  <si>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</si>
  <si>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</si>
  <si>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</si>
  <si>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</si>
  <si>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</si>
  <si>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</si>
  <si>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</si>
  <si>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</si>
  <si>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</si>
  <si>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</si>
  <si>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</si>
  <si>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</si>
  <si>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</si>
  <si>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</si>
  <si>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</si>
  <si>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</si>
  <si>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</si>
  <si>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</si>
  <si>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</si>
  <si>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</si>
  <si>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</si>
  <si>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</si>
  <si>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</si>
  <si>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</si>
  <si>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</si>
  <si>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</si>
  <si>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</si>
  <si>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</si>
  <si>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</si>
  <si>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</si>
  <si>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</si>
  <si>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</si>
  <si>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</si>
  <si>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</si>
  <si>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</si>
  <si>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</si>
  <si>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</si>
  <si>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</si>
  <si>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</si>
  <si>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</si>
  <si>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</si>
  <si>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</si>
  <si>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</si>
  <si>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</si>
  <si>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</si>
  <si>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</si>
  <si>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</si>
  <si>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</si>
  <si>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</si>
  <si>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</si>
  <si>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</si>
  <si>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</si>
  <si>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</si>
  <si>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</si>
  <si>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</si>
  <si>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</si>
  <si>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</si>
  <si>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</si>
  <si>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</si>
  <si>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</si>
  <si>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</si>
  <si>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</si>
  <si>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</si>
  <si>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</si>
  <si>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</si>
  <si>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</si>
  <si>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</si>
  <si>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</si>
  <si>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</si>
  <si>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</si>
  <si>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</si>
  <si>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</si>
  <si>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</si>
  <si>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</si>
  <si>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</si>
  <si>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</si>
  <si>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</si>
  <si>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</si>
  <si>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</si>
  <si>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</si>
  <si>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</si>
  <si>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</si>
  <si>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</si>
  <si>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</si>
  <si>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</si>
  <si>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</si>
  <si>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</si>
  <si>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</si>
  <si>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</si>
  <si>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</si>
  <si>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</si>
  <si>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</si>
  <si>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</si>
  <si>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</si>
  <si>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</si>
  <si>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</si>
  <si>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</si>
  <si>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</si>
  <si>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</si>
  <si>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</si>
  <si>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</si>
  <si>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</si>
  <si>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</si>
  <si>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</si>
  <si>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</si>
  <si>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</si>
  <si>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</si>
  <si>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</si>
  <si>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</si>
  <si>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</si>
  <si>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</si>
  <si>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</si>
  <si>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</si>
  <si>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</si>
  <si>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</si>
  <si>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</si>
  <si>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</si>
  <si>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</si>
  <si>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</si>
  <si>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</si>
  <si>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</si>
  <si>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</si>
  <si>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</si>
  <si>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</si>
  <si>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</si>
  <si>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</si>
  <si>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</si>
  <si>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</si>
  <si>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</si>
  <si>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</si>
  <si>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</si>
  <si>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</si>
  <si>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</si>
  <si>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</si>
  <si>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</si>
  <si>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</si>
  <si>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</si>
  <si>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</si>
  <si>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</si>
  <si>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</si>
  <si>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</si>
  <si>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</si>
  <si>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</si>
  <si>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</si>
  <si>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</si>
  <si>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</si>
  <si>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</si>
  <si>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</si>
  <si>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</si>
  <si>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</si>
  <si>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</si>
  <si>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</si>
  <si>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</si>
  <si>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</si>
  <si>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</si>
  <si>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</si>
  <si>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</si>
  <si>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</si>
  <si>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</si>
  <si>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</si>
  <si>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</si>
  <si>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</si>
  <si>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</si>
  <si>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</si>
  <si>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</si>
  <si>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</si>
  <si>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</si>
  <si>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</si>
  <si>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</si>
  <si>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</si>
  <si>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</si>
  <si>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</si>
  <si>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</si>
  <si>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</si>
  <si>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</si>
  <si>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</si>
  <si>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</si>
  <si>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</si>
  <si>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</si>
  <si>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</si>
  <si>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</si>
  <si>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</si>
  <si>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</si>
  <si>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</si>
  <si>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</si>
  <si>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</si>
  <si>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</si>
  <si>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</si>
  <si>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</si>
  <si>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</si>
  <si>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</si>
  <si>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</si>
  <si>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</si>
  <si>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</si>
  <si>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</si>
  <si>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</si>
  <si>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</si>
  <si>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</si>
  <si>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</si>
  <si>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</si>
  <si>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</si>
  <si>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</si>
  <si>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</si>
  <si>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</si>
  <si>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</si>
  <si>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</si>
  <si>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</si>
  <si>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</si>
  <si>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</si>
  <si>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</si>
  <si>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</si>
  <si>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</si>
  <si>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</si>
  <si>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</si>
  <si>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</si>
  <si>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</si>
  <si>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</si>
  <si>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</si>
  <si>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</si>
  <si>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</si>
  <si>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</si>
  <si>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</si>
  <si>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</si>
  <si>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</si>
  <si>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</si>
  <si>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</si>
  <si>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</si>
  <si>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</si>
  <si>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</si>
  <si>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</si>
  <si>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</si>
  <si>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</si>
  <si>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</si>
  <si>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</si>
  <si>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</si>
  <si>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</si>
  <si>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</si>
  <si>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</si>
  <si>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</si>
  <si>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</si>
  <si>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</si>
  <si>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</si>
  <si>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</si>
  <si>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</si>
  <si>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</si>
  <si>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</si>
  <si>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</si>
  <si>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</si>
  <si>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</si>
  <si>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</si>
  <si>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</si>
  <si>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</si>
  <si>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</si>
  <si>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</si>
  <si>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</si>
  <si>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</si>
  <si>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</si>
  <si>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</si>
  <si>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</si>
  <si>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</si>
  <si>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</si>
  <si>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</si>
  <si>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</si>
  <si>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</si>
  <si>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</si>
  <si>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</si>
  <si>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</si>
  <si>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</si>
  <si>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</si>
  <si>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</si>
  <si>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</si>
  <si>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</si>
  <si>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</si>
  <si>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</si>
  <si>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</si>
  <si>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</si>
  <si>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</si>
  <si>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</si>
  <si>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</si>
  <si>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</si>
  <si>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</si>
  <si>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</si>
  <si>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</si>
  <si>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</si>
  <si>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</si>
  <si>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</si>
  <si>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</si>
  <si>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</si>
  <si>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</si>
  <si>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</si>
  <si>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</si>
  <si>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</si>
  <si>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</si>
  <si>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</si>
  <si>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</si>
  <si>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</si>
  <si>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</si>
  <si>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</si>
  <si>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</si>
  <si>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</si>
  <si>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</si>
  <si>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</si>
  <si>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</si>
  <si>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</si>
  <si>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</si>
  <si>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</si>
  <si>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</si>
  <si>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</si>
  <si>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</si>
  <si>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</si>
  <si>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</si>
  <si>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</si>
  <si>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</si>
  <si>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</si>
  <si>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</si>
  <si>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</si>
  <si>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</si>
  <si>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</si>
  <si>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</si>
  <si>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</si>
  <si>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</si>
  <si>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</si>
  <si>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</si>
  <si>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</si>
  <si>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</si>
  <si>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</si>
  <si>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</si>
  <si>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</si>
  <si>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</si>
  <si>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</si>
  <si>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</si>
  <si>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</si>
  <si>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</si>
  <si>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</si>
  <si>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</si>
  <si>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</si>
  <si>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</si>
  <si>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</si>
  <si>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</si>
  <si>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</si>
  <si>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</si>
  <si>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</si>
  <si>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</si>
  <si>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</si>
  <si>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</si>
  <si>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</si>
  <si>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</si>
  <si>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</si>
  <si>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</si>
  <si>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</si>
  <si>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</si>
  <si>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</si>
  <si>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</si>
  <si>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</si>
  <si>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</si>
  <si>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</si>
  <si>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</si>
  <si>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</si>
  <si>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</si>
  <si>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</si>
  <si>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</si>
  <si>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</si>
  <si>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</si>
  <si>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</si>
  <si>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</si>
  <si>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</si>
  <si>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</si>
  <si>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</si>
  <si>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</si>
  <si>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</si>
  <si>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</si>
  <si>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</si>
  <si>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</si>
  <si>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</si>
  <si>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</si>
  <si>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</si>
  <si>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</si>
  <si>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</si>
  <si>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</si>
  <si>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</si>
  <si>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</si>
  <si>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</si>
  <si>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</si>
  <si>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</si>
  <si>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</si>
  <si>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</si>
  <si>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</si>
  <si>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</si>
  <si>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</si>
  <si>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</si>
  <si>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</si>
  <si>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</si>
  <si>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</si>
  <si>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</si>
  <si>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</si>
  <si>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</si>
  <si>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</si>
  <si>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</si>
  <si>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</si>
  <si>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</si>
  <si>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</si>
  <si>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</si>
  <si>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</si>
  <si>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</si>
  <si>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</si>
  <si>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</si>
  <si>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</si>
  <si>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</si>
  <si>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</si>
  <si>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</si>
  <si>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</si>
  <si>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</si>
  <si>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</si>
  <si>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</si>
  <si>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</si>
  <si>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</si>
  <si>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</si>
  <si>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</si>
  <si>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</si>
  <si>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</si>
  <si>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</si>
  <si>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</si>
  <si>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</si>
  <si>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</si>
  <si>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</si>
  <si>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</si>
  <si>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</si>
  <si>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</si>
  <si>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</si>
  <si>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</si>
  <si>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</si>
  <si>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</si>
  <si>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</si>
  <si>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</si>
  <si>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</si>
  <si>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</si>
  <si>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</si>
  <si>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</si>
  <si>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</si>
  <si>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</si>
  <si>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</si>
  <si>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</si>
  <si>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</si>
  <si>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</si>
  <si>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</si>
  <si>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</si>
  <si>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</si>
  <si>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</si>
  <si>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</si>
  <si>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</si>
  <si>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</si>
  <si>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</si>
  <si>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</si>
  <si>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</si>
  <si>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</si>
  <si>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</si>
  <si>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</si>
  <si>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</si>
  <si>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</si>
  <si>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</si>
  <si>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</si>
  <si>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</si>
  <si>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</si>
  <si>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</si>
  <si>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</si>
  <si>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</si>
  <si>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</si>
  <si>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</si>
  <si>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</si>
  <si>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</si>
  <si>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</si>
  <si>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</si>
  <si>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</si>
  <si>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</si>
  <si>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</si>
  <si>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</si>
  <si>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</si>
  <si>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</si>
  <si>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</si>
  <si>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</si>
  <si>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</si>
  <si>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</si>
  <si>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</si>
  <si>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</si>
  <si>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</si>
  <si>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</si>
  <si>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</si>
  <si>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</si>
  <si>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</si>
  <si>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</si>
  <si>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</si>
  <si>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</si>
  <si>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</si>
  <si>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</si>
  <si>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</si>
  <si>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</si>
  <si>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</si>
  <si>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</si>
  <si>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</si>
  <si>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</si>
  <si>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</si>
  <si>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</si>
  <si>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</si>
  <si>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</si>
  <si>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</si>
  <si>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</si>
  <si>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</si>
  <si>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</si>
  <si>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</si>
  <si>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</si>
  <si>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</si>
  <si>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</si>
  <si>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</si>
  <si>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</si>
  <si>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</si>
  <si>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</si>
  <si>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</si>
  <si>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</si>
  <si>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</si>
  <si>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</si>
  <si>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</si>
  <si>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</si>
  <si>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</si>
  <si>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</si>
  <si>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</si>
  <si>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</si>
  <si>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</si>
  <si>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</si>
  <si>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</si>
  <si>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</si>
  <si>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</si>
  <si>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</si>
  <si>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</si>
  <si>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</si>
  <si>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</si>
  <si>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</si>
  <si>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</si>
  <si>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</si>
  <si>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</si>
  <si>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</si>
  <si>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</si>
  <si>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</si>
  <si>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</si>
  <si>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</si>
  <si>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</si>
  <si>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</si>
  <si>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</si>
  <si>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</si>
  <si>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</si>
  <si>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</si>
  <si>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</si>
  <si>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</si>
  <si>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</si>
  <si>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</si>
  <si>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</si>
  <si>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</si>
  <si>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</si>
  <si>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</si>
  <si>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</si>
  <si>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</si>
  <si>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</si>
  <si>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</si>
  <si>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</si>
  <si>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</si>
  <si>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</si>
  <si>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</si>
  <si>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</si>
  <si>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</si>
  <si>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</si>
  <si>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</si>
  <si>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</si>
  <si>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</si>
  <si>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</si>
  <si>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</si>
  <si>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</si>
  <si>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</si>
  <si>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</si>
  <si>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</si>
  <si>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</si>
  <si>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</si>
  <si>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</si>
  <si>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</si>
  <si>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</si>
  <si>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</si>
  <si>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</si>
  <si>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</si>
  <si>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</si>
  <si>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</si>
  <si>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</si>
  <si>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</si>
  <si>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</si>
  <si>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</si>
  <si>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</si>
  <si>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</si>
  <si>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</si>
  <si>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</si>
  <si>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</si>
  <si>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</si>
  <si>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</si>
  <si>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</si>
  <si>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</si>
  <si>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</si>
  <si>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</si>
  <si>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</si>
  <si>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</si>
  <si>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</si>
  <si>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</si>
  <si>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</si>
  <si>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</si>
  <si>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</si>
  <si>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</si>
  <si>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</si>
  <si>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</si>
  <si>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</si>
  <si>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</si>
  <si>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</si>
  <si>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</si>
  <si>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</si>
  <si>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</si>
  <si>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</si>
  <si>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</si>
  <si>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</si>
  <si>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</si>
  <si>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</si>
  <si>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</si>
  <si>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</si>
  <si>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</si>
  <si>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</si>
  <si>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</si>
  <si>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</si>
  <si>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</si>
  <si>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</si>
  <si>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</si>
  <si>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</si>
  <si>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</si>
  <si>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</si>
  <si>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</si>
  <si>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</si>
  <si>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</si>
  <si>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</si>
  <si>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</si>
  <si>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</si>
  <si>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</si>
  <si>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</si>
  <si>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</si>
  <si>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</si>
  <si>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</si>
  <si>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</si>
  <si>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</si>
  <si>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</si>
  <si>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</si>
  <si>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</si>
  <si>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</si>
  <si>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</si>
  <si>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</si>
  <si>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</si>
  <si>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</si>
  <si>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</si>
  <si>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</si>
  <si>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</si>
  <si>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</si>
  <si>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</si>
  <si>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</si>
  <si>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</si>
  <si>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</si>
  <si>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</si>
  <si>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</si>
  <si>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</si>
  <si>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</si>
  <si>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</si>
  <si>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</si>
  <si>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</si>
  <si>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</si>
  <si>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</si>
  <si>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</si>
  <si>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</si>
  <si>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</si>
  <si>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</si>
  <si>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</si>
  <si>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</si>
  <si>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</si>
  <si>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</si>
  <si>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</si>
  <si>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</si>
  <si>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</si>
  <si>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</si>
  <si>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</si>
  <si>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</si>
  <si>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</si>
  <si>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</si>
  <si>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</si>
  <si>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</si>
  <si>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</si>
  <si>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</si>
  <si>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</si>
  <si>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</si>
  <si>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</si>
  <si>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</si>
  <si>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</si>
  <si>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</si>
  <si>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</si>
  <si>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</si>
  <si>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</si>
  <si>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</si>
  <si>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</si>
  <si>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</si>
  <si>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</si>
  <si>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</si>
  <si>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</si>
  <si>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</si>
  <si>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</si>
  <si>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</si>
  <si>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</si>
  <si>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</si>
  <si>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</si>
  <si>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</si>
  <si>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</si>
  <si>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</si>
  <si>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</si>
  <si>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</si>
  <si>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</si>
  <si>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</si>
  <si>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</si>
  <si>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</si>
  <si>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</si>
  <si>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</si>
  <si>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</si>
  <si>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</si>
  <si>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</si>
  <si>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</si>
  <si>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</si>
  <si>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</si>
  <si>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</si>
  <si>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</si>
  <si>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</si>
  <si>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</si>
  <si>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</si>
  <si>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</si>
  <si>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</si>
  <si>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</si>
  <si>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</si>
  <si>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</si>
  <si>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</si>
  <si>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</si>
  <si>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</si>
  <si>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</si>
  <si>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</si>
  <si>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</si>
  <si>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</si>
  <si>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</si>
  <si>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</si>
  <si>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</si>
  <si>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</si>
  <si>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</si>
  <si>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</si>
  <si>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</si>
  <si>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</si>
  <si>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</si>
  <si>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</si>
  <si>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</si>
  <si>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</si>
  <si>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</si>
  <si>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</si>
  <si>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</si>
  <si>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</si>
  <si>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</si>
  <si>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</si>
  <si>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</si>
  <si>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</si>
  <si>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</si>
  <si>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</si>
  <si>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</si>
  <si>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</si>
  <si>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</si>
  <si>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</si>
  <si>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</si>
  <si>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</si>
  <si>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</si>
  <si>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</si>
  <si>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</si>
  <si>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</si>
  <si>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</si>
  <si>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</si>
  <si>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</si>
  <si>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</si>
  <si>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</si>
  <si>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</si>
  <si>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</si>
  <si>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</si>
  <si>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</si>
  <si>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</si>
  <si>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</si>
  <si>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</si>
  <si>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</si>
  <si>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</si>
  <si>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</si>
  <si>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</si>
  <si>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</si>
  <si>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</si>
  <si>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</si>
  <si>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</si>
  <si>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</si>
  <si>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</si>
  <si>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</si>
  <si>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</si>
  <si>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</si>
  <si>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</si>
  <si>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</si>
  <si>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</si>
  <si>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</si>
  <si>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</si>
  <si>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</si>
  <si>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</si>
  <si>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</si>
  <si>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</si>
  <si>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</si>
  <si>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</si>
  <si>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</si>
  <si>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</si>
  <si>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</si>
  <si>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</si>
  <si>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</si>
  <si>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</si>
  <si>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</si>
  <si>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</si>
  <si>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</si>
  <si>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</si>
  <si>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</si>
  <si>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</si>
  <si>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</si>
  <si>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</si>
  <si>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</si>
  <si>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</si>
  <si>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</si>
  <si>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</si>
  <si>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</si>
  <si>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</si>
  <si>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</si>
  <si>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</si>
  <si>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</si>
  <si>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</si>
  <si>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</si>
  <si>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</si>
  <si>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</si>
  <si>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</si>
  <si>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</si>
  <si>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</si>
  <si>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</si>
  <si>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</si>
  <si>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</si>
  <si>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</si>
  <si>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</si>
  <si>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</si>
  <si>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</si>
  <si>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</si>
  <si>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</si>
  <si>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</si>
  <si>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</si>
  <si>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</si>
  <si>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</si>
  <si>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</si>
  <si>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</si>
  <si>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</si>
  <si>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</si>
  <si>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</si>
  <si>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</si>
  <si>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</si>
  <si>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</si>
  <si>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</si>
  <si>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</si>
  <si>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</si>
  <si>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</si>
  <si>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</si>
  <si>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</si>
  <si>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</si>
  <si>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</si>
  <si>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</si>
  <si>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</si>
  <si>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</si>
  <si>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</si>
  <si>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</si>
  <si>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</si>
  <si>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</si>
  <si>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</si>
  <si>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</si>
  <si>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</si>
  <si>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</si>
  <si>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</si>
  <si>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</si>
  <si>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</si>
  <si>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</si>
  <si>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</si>
  <si>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</si>
  <si>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</si>
  <si>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</si>
  <si>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</si>
  <si>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</si>
  <si>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</si>
  <si>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</si>
  <si>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</si>
  <si>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</si>
  <si>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</si>
  <si>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</si>
  <si>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</si>
  <si>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</si>
  <si>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</si>
  <si>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</si>
  <si>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</si>
  <si>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</si>
  <si>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</si>
  <si>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</si>
  <si>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</si>
  <si>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</si>
  <si>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</si>
  <si>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</si>
  <si>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</si>
  <si>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</si>
  <si>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</si>
  <si>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</si>
  <si>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</si>
  <si>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</si>
  <si>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</si>
  <si>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</si>
  <si>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</si>
  <si>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</si>
  <si>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</si>
  <si>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</si>
  <si>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</si>
  <si>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</si>
  <si>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</si>
  <si>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</si>
  <si>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</si>
  <si>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</si>
  <si>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</si>
  <si>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</si>
  <si>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</si>
  <si>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</si>
  <si>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</si>
  <si>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</si>
  <si>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</si>
  <si>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</si>
  <si>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</si>
  <si>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</si>
  <si>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</si>
  <si>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</si>
  <si>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</si>
  <si>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</si>
  <si>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</si>
  <si>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</si>
  <si>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</si>
  <si>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</si>
  <si>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</si>
  <si>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</si>
  <si>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</si>
  <si>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</si>
  <si>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</si>
  <si>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</si>
  <si>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</si>
  <si>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</si>
  <si>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</si>
  <si>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</si>
  <si>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</si>
  <si>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</si>
  <si>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</si>
  <si>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</si>
  <si>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</si>
  <si>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</si>
  <si>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</si>
  <si>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</si>
  <si>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</si>
  <si>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</si>
  <si>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</si>
  <si>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</si>
  <si>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</si>
  <si>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</si>
  <si>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</si>
  <si>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</si>
  <si>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</si>
  <si>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</si>
  <si>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</si>
  <si>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</si>
  <si>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</si>
  <si>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</si>
  <si>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</si>
  <si>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</si>
  <si>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</si>
  <si>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</si>
  <si>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</si>
  <si>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</si>
  <si>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</si>
  <si>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</si>
  <si>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</si>
  <si>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</si>
  <si>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</si>
  <si>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</si>
  <si>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</si>
  <si>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</si>
  <si>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</si>
  <si>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</si>
  <si>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</si>
  <si>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</si>
  <si>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</si>
  <si>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</si>
  <si>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</si>
  <si>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</si>
  <si>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</si>
  <si>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</si>
  <si>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</si>
  <si>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</si>
  <si>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</si>
  <si>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</si>
  <si>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</si>
  <si>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</si>
  <si>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</si>
  <si>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</si>
  <si>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</si>
  <si>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</si>
  <si>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</si>
  <si>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</si>
  <si>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</si>
  <si>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</si>
  <si>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</si>
  <si>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</si>
  <si>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</si>
  <si>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</si>
  <si>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</si>
  <si>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</si>
  <si>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</si>
  <si>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</si>
  <si>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</si>
  <si>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</si>
  <si>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</si>
  <si>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</si>
  <si>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</si>
  <si>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</si>
  <si>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</si>
  <si>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</si>
  <si>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</si>
  <si>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</si>
  <si>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</si>
  <si>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</si>
  <si>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</si>
  <si>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</si>
  <si>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</si>
  <si>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</si>
  <si>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</si>
  <si>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</si>
  <si>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</si>
  <si>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</si>
  <si>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</si>
  <si>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</si>
  <si>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</si>
  <si>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</si>
  <si>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</si>
  <si>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</si>
  <si>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</si>
  <si>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</si>
  <si>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</si>
  <si>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</si>
  <si>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</si>
  <si>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</si>
  <si>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</si>
  <si>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</si>
  <si>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</si>
  <si>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</si>
  <si>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</si>
  <si>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</si>
  <si>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</si>
  <si>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</si>
  <si>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</si>
  <si>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</si>
  <si>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</si>
  <si>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</si>
  <si>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</si>
  <si>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</si>
  <si>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</si>
  <si>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</si>
  <si>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</si>
  <si>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</si>
  <si>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</si>
  <si>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</si>
  <si>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</si>
  <si>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</si>
  <si>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</si>
  <si>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</si>
  <si>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</si>
  <si>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</si>
  <si>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</si>
  <si>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</si>
  <si>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</si>
  <si>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</si>
  <si>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</si>
  <si>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</si>
  <si>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</si>
  <si>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</si>
  <si>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</si>
  <si>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</si>
  <si>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</si>
  <si>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</si>
  <si>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</si>
  <si>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</si>
  <si>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</si>
  <si>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</si>
  <si>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</si>
  <si>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</si>
  <si>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</si>
  <si>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</si>
  <si>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</si>
  <si>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</si>
  <si>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</si>
  <si>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</si>
  <si>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</si>
  <si>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</si>
  <si>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</si>
  <si>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</si>
  <si>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</si>
  <si>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</si>
  <si>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</si>
  <si>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</si>
  <si>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</si>
  <si>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</si>
  <si>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</si>
  <si>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</si>
  <si>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</si>
  <si>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</si>
  <si>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</si>
  <si>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</si>
  <si>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</si>
  <si>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</si>
  <si>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</si>
  <si>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</si>
  <si>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</si>
  <si>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</si>
  <si>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</si>
  <si>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</si>
  <si>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</si>
  <si>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</si>
  <si>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</si>
  <si>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</si>
  <si>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</si>
  <si>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</si>
  <si>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</si>
  <si>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</si>
  <si>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</si>
  <si>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</si>
  <si>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</si>
  <si>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</si>
  <si>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</si>
  <si>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</si>
  <si>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</si>
  <si>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</si>
  <si>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</si>
  <si>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</si>
  <si>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</si>
  <si>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</si>
  <si>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</si>
  <si>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</si>
  <si>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</si>
  <si>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</si>
  <si>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</si>
  <si>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</si>
  <si>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</si>
  <si>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</si>
  <si>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</si>
  <si>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</si>
  <si>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</si>
  <si>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</si>
  <si>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</si>
  <si>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</si>
  <si>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</si>
  <si>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</si>
  <si>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</si>
  <si>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</si>
  <si>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</si>
  <si>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</si>
  <si>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</si>
  <si>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</si>
  <si>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</si>
  <si>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</si>
  <si>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</si>
  <si>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</si>
  <si>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</si>
  <si>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</si>
  <si>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</si>
  <si>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</si>
  <si>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</si>
  <si>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</si>
  <si>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</si>
  <si>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</si>
  <si>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</si>
  <si>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</si>
  <si>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</si>
  <si>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</si>
  <si>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</si>
  <si>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</si>
  <si>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</si>
  <si>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</si>
  <si>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</si>
  <si>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</si>
  <si>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</si>
  <si>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</si>
  <si>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</si>
  <si>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</si>
  <si>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</si>
  <si>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</si>
  <si>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</si>
  <si>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</si>
  <si>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</si>
  <si>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</si>
  <si>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</si>
  <si>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</si>
  <si>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</si>
  <si>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</si>
  <si>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</si>
  <si>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</si>
  <si>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</si>
  <si>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</si>
  <si>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</si>
  <si>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</si>
  <si>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</si>
  <si>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</si>
  <si>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</si>
  <si>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</si>
  <si>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</si>
  <si>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</si>
  <si>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</si>
  <si>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</si>
  <si>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</si>
  <si>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</si>
  <si>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</si>
  <si>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</si>
  <si>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</si>
  <si>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</si>
  <si>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</si>
  <si>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</si>
  <si>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</si>
  <si>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</si>
  <si>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</si>
  <si>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</si>
  <si>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</si>
  <si>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</si>
  <si>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</si>
  <si>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</si>
  <si>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</si>
  <si>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</si>
  <si>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</si>
  <si>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</si>
  <si>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</si>
  <si>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</si>
  <si>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</si>
  <si>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</si>
  <si>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</si>
  <si>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</si>
  <si>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</si>
  <si>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</si>
  <si>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</si>
  <si>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</si>
  <si>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</si>
  <si>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</si>
  <si>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</si>
  <si>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</si>
  <si>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</si>
  <si>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</si>
  <si>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</si>
  <si>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</si>
  <si>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</si>
  <si>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</si>
  <si>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</si>
  <si>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</si>
  <si>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</si>
  <si>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</si>
  <si>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</si>
  <si>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</si>
  <si>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</si>
  <si>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</si>
  <si>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</si>
  <si>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</si>
  <si>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</si>
  <si>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</si>
  <si>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</si>
  <si>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</si>
  <si>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</si>
  <si>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</si>
  <si>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</si>
  <si>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</si>
  <si>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</si>
  <si>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</si>
  <si>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</si>
  <si>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</si>
  <si>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</si>
  <si>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</si>
  <si>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</si>
  <si>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</si>
  <si>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</si>
  <si>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</si>
  <si>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</si>
  <si>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</si>
  <si>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</si>
  <si>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</si>
  <si>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</si>
  <si>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</si>
  <si>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</si>
  <si>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</si>
  <si>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</si>
  <si>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</si>
  <si>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</si>
  <si>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</si>
  <si>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</si>
  <si>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</si>
  <si>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</si>
  <si>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</si>
  <si>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</si>
  <si>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</si>
  <si>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</si>
  <si>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</si>
  <si>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</si>
  <si>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</si>
  <si>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</si>
  <si>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</si>
  <si>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</si>
  <si>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</si>
  <si>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</si>
  <si>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</si>
  <si>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</si>
  <si>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</si>
  <si>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</si>
  <si>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</si>
  <si>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</si>
  <si>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</si>
  <si>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</si>
  <si>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</si>
  <si>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</si>
  <si>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</si>
  <si>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</si>
  <si>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</si>
  <si>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</si>
  <si>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</si>
  <si>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</si>
  <si>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</si>
  <si>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</si>
  <si>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</si>
  <si>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</si>
  <si>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</si>
  <si>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</si>
  <si>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</si>
  <si>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</si>
  <si>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</si>
  <si>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</si>
  <si>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</si>
  <si>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</si>
  <si>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</si>
  <si>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</si>
  <si>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</si>
  <si>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</si>
  <si>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</si>
  <si>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</si>
  <si>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</si>
  <si>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</si>
  <si>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</si>
  <si>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</si>
  <si>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</si>
  <si>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</si>
  <si>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</si>
  <si>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</si>
  <si>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</si>
  <si>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</si>
  <si>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</si>
  <si>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</si>
  <si>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</si>
  <si>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</si>
  <si>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</si>
  <si>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</si>
  <si>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</si>
  <si>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</si>
  <si>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</si>
  <si>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</si>
  <si>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</si>
  <si>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</si>
  <si>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</si>
  <si>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</si>
  <si>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</si>
  <si>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</si>
  <si>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</si>
  <si>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</si>
  <si>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</si>
  <si>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</si>
  <si>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</si>
  <si>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</si>
  <si>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</si>
  <si>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</si>
  <si>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</si>
  <si>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</si>
  <si>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</si>
  <si>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</si>
  <si>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</si>
  <si>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</si>
  <si>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</si>
  <si>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</si>
  <si>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</si>
  <si>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</si>
  <si>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</si>
  <si>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</si>
  <si>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</si>
  <si>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</si>
  <si>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</si>
  <si>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</si>
  <si>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</si>
  <si>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</si>
  <si>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</si>
  <si>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</si>
  <si>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</si>
  <si>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</si>
  <si>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</si>
  <si>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</si>
  <si>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</si>
  <si>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</si>
  <si>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</si>
  <si>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</si>
  <si>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</si>
  <si>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</si>
  <si>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</si>
  <si>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</si>
  <si>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</si>
  <si>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</si>
  <si>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</si>
  <si>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</si>
  <si>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</si>
  <si>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</si>
  <si>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</si>
  <si>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</si>
  <si>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</si>
  <si>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</si>
  <si>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</si>
  <si>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</si>
  <si>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</si>
  <si>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</si>
  <si>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</si>
  <si>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</si>
  <si>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</si>
  <si>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</si>
  <si>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</si>
  <si>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</si>
  <si>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</si>
  <si>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</si>
  <si>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</si>
  <si>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</si>
  <si>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</si>
  <si>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</si>
  <si>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</si>
  <si>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</si>
  <si>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</si>
  <si>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</si>
  <si>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</si>
  <si>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</si>
  <si>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</si>
  <si>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</si>
  <si>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</si>
  <si>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</si>
  <si>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</si>
  <si>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</si>
  <si>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</si>
  <si>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</si>
  <si>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</si>
  <si>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</si>
  <si>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</si>
  <si>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</si>
  <si>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</si>
  <si>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</si>
  <si>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</si>
  <si>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</si>
  <si>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</si>
  <si>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</si>
  <si>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</si>
  <si>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</si>
  <si>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</si>
  <si>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</si>
  <si>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</si>
  <si>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</si>
  <si>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</si>
  <si>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</si>
  <si>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</si>
  <si>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</si>
  <si>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</si>
  <si>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</si>
  <si>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</si>
  <si>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</si>
  <si>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</si>
  <si>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</si>
  <si>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</si>
  <si>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</si>
  <si>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</si>
  <si>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</si>
  <si>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</si>
  <si>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</si>
  <si>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</si>
  <si>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</si>
  <si>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</si>
  <si>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</si>
  <si>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</si>
  <si>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</si>
  <si>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</si>
  <si>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</si>
  <si>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</si>
  <si>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</si>
  <si>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</si>
  <si>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</si>
  <si>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</si>
  <si>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</si>
  <si>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</si>
  <si>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</si>
  <si>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</si>
  <si>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</si>
  <si>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</si>
  <si>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</si>
  <si>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</si>
  <si>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</si>
  <si>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</si>
  <si>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</si>
  <si>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</si>
  <si>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</si>
  <si>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</si>
  <si>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</si>
  <si>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</si>
  <si>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</si>
  <si>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</si>
  <si>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</si>
  <si>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</si>
  <si>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</si>
  <si>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</si>
  <si>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</si>
  <si>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</si>
  <si>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</si>
  <si>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</si>
  <si>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</si>
  <si>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</si>
  <si>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</si>
  <si>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</si>
  <si>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</si>
  <si>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</si>
  <si>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</si>
  <si>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</si>
  <si>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</si>
  <si>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</si>
  <si>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</si>
  <si>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</si>
  <si>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</si>
  <si>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</si>
  <si>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</si>
  <si>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</si>
  <si>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</si>
  <si>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</si>
  <si>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</si>
  <si>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</si>
  <si>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</si>
  <si>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</si>
  <si>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</si>
  <si>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</si>
  <si>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</si>
  <si>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</si>
  <si>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</si>
  <si>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</si>
  <si>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</si>
  <si>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</si>
  <si>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</si>
  <si>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</si>
  <si>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</si>
  <si>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</si>
  <si>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</si>
  <si>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</si>
  <si>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</si>
  <si>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</si>
  <si>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</si>
  <si>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</si>
  <si>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</si>
  <si>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</si>
  <si>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</si>
  <si>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</si>
  <si>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</si>
  <si>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</si>
  <si>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</si>
  <si>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</si>
  <si>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</si>
  <si>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</si>
  <si>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</si>
  <si>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</si>
  <si>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</si>
  <si>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</si>
  <si>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</si>
  <si>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</si>
  <si>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</si>
  <si>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</si>
  <si>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</si>
  <si>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</si>
  <si>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</si>
  <si>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</si>
  <si>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</si>
  <si>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</si>
  <si>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</si>
  <si>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</si>
  <si>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</si>
  <si>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</si>
  <si>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</si>
  <si>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</si>
  <si>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</si>
  <si>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</si>
  <si>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</si>
  <si>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</si>
  <si>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</si>
  <si>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</si>
  <si>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</si>
  <si>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</si>
  <si>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</si>
  <si>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</si>
  <si>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</si>
  <si>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</si>
  <si>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</si>
  <si>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</si>
  <si>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</si>
  <si>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</si>
  <si>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</si>
  <si>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</si>
  <si>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</si>
  <si>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</si>
  <si>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</si>
  <si>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</si>
  <si>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</si>
  <si>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</si>
  <si>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</si>
  <si>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</si>
  <si>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</si>
  <si>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</si>
  <si>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</si>
  <si>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</si>
  <si>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</si>
  <si>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</si>
  <si>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</si>
  <si>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</si>
  <si>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</si>
  <si>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</si>
  <si>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</si>
  <si>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</si>
  <si>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</si>
  <si>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</si>
  <si>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</si>
  <si>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</si>
  <si>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</si>
  <si>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</si>
  <si>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</si>
  <si>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</si>
  <si>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</si>
  <si>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</si>
  <si>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</si>
  <si>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</si>
  <si>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</si>
  <si>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</si>
  <si>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</si>
  <si>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</si>
  <si>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</si>
  <si>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</si>
  <si>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</si>
  <si>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</si>
  <si>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</si>
  <si>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</si>
  <si>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</si>
  <si>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</si>
  <si>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</si>
  <si>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</si>
  <si>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</si>
  <si>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</si>
  <si>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</si>
  <si>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</si>
  <si>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</si>
  <si>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</si>
  <si>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</si>
  <si>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</si>
  <si>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</si>
  <si>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</si>
  <si>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</si>
  <si>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</si>
  <si>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</si>
  <si>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</si>
  <si>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</si>
  <si>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</si>
  <si>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</si>
  <si>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</si>
  <si>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</si>
  <si>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</si>
  <si>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</si>
  <si>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</si>
  <si>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</si>
  <si>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</si>
  <si>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</si>
  <si>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</si>
  <si>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</si>
  <si>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</si>
  <si>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</si>
  <si>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</si>
  <si>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</si>
  <si>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</si>
  <si>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</si>
  <si>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</si>
  <si>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</si>
  <si>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</si>
  <si>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</si>
  <si>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</si>
  <si>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</si>
  <si>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</si>
  <si>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</si>
  <si>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</si>
  <si>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</si>
  <si>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</si>
  <si>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</si>
  <si>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</si>
  <si>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</si>
  <si>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</si>
  <si>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</si>
  <si>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</si>
  <si>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</si>
  <si>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</si>
  <si>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</si>
  <si>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</si>
  <si>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</si>
  <si>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</si>
  <si>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</si>
  <si>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</si>
  <si>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</si>
  <si>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</si>
  <si>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</si>
  <si>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</si>
  <si>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</si>
  <si>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</si>
  <si>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</si>
  <si>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</si>
  <si>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</si>
  <si>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</si>
  <si>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</si>
  <si>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</si>
  <si>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</si>
  <si>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</si>
  <si>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</si>
  <si>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</si>
  <si>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</si>
  <si>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</si>
  <si>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</si>
  <si>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</si>
  <si>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</si>
  <si>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</si>
  <si>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</si>
  <si>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</si>
  <si>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</si>
  <si>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</si>
  <si>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</si>
  <si>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</si>
  <si>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</si>
  <si>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</si>
  <si>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</si>
  <si>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</si>
  <si>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</si>
  <si>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</si>
  <si>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</si>
  <si>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</si>
  <si>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</si>
  <si>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</si>
  <si>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</si>
  <si>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</si>
  <si>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</si>
  <si>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</si>
  <si>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</si>
  <si>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</si>
  <si>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</si>
  <si>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</si>
  <si>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</si>
  <si>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</si>
  <si>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</si>
  <si>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</si>
  <si>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</si>
  <si>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</si>
  <si>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</si>
  <si>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</si>
  <si>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</si>
  <si>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</si>
  <si>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</si>
  <si>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</si>
  <si>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</si>
  <si>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</si>
  <si>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</si>
  <si>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</si>
  <si>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</si>
  <si>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</si>
  <si>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</si>
  <si>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</si>
  <si>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</si>
  <si>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</si>
  <si>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</si>
  <si>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</si>
  <si>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</si>
  <si>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</si>
  <si>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</si>
  <si>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</si>
  <si>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</si>
  <si>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</si>
  <si>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</si>
  <si>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</si>
  <si>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</si>
  <si>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</si>
  <si>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</si>
  <si>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</si>
  <si>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</si>
  <si>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</si>
  <si>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</si>
  <si>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</si>
  <si>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</si>
  <si>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</si>
  <si>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</si>
  <si>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</si>
  <si>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</si>
  <si>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</si>
  <si>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</si>
  <si>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</si>
  <si>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</si>
  <si>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</si>
  <si>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</si>
  <si>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</si>
  <si>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</si>
  <si>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</si>
  <si>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</si>
  <si>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</si>
  <si>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</si>
  <si>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</si>
  <si>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</si>
  <si>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</si>
  <si>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</si>
  <si>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</si>
  <si>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</si>
  <si>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</si>
  <si>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</si>
  <si>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</si>
  <si>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</si>
  <si>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</si>
  <si>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</si>
  <si>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</si>
  <si>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</si>
  <si>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</si>
  <si>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</si>
  <si>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</si>
  <si>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</si>
  <si>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</si>
  <si>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</si>
  <si>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</si>
  <si>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</si>
  <si>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</si>
  <si>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</si>
  <si>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</si>
  <si>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</si>
  <si>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</si>
  <si>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</si>
  <si>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</si>
  <si>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</si>
  <si>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</si>
  <si>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</si>
  <si>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</si>
  <si>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</si>
  <si>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</si>
  <si>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</si>
  <si>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</si>
  <si>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</si>
  <si>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</si>
  <si>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</si>
  <si>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</si>
  <si>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</si>
  <si>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</si>
  <si>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</si>
  <si>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</si>
  <si>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</si>
  <si>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</si>
  <si>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</si>
  <si>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</si>
  <si>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</si>
  <si>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</si>
  <si>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</si>
  <si>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</si>
  <si>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</si>
  <si>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</si>
  <si>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</si>
  <si>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</si>
  <si>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</si>
  <si>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</si>
  <si>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</si>
  <si>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</si>
  <si>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</si>
  <si>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</si>
  <si>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</si>
  <si>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</si>
  <si>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</si>
  <si>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</si>
  <si>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</si>
  <si>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</si>
  <si>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</si>
  <si>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</si>
  <si>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</si>
  <si>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</si>
  <si>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</si>
  <si>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</si>
  <si>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</si>
  <si>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</si>
  <si>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</si>
  <si>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</si>
  <si>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</si>
  <si>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</si>
  <si>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</si>
  <si>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</si>
  <si>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</si>
  <si>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</si>
  <si>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</si>
  <si>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</si>
  <si>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</si>
  <si>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</si>
  <si>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</si>
  <si>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</si>
  <si>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</si>
  <si>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</si>
  <si>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</si>
  <si>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</si>
  <si>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</si>
  <si>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</si>
  <si>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</si>
  <si>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</si>
  <si>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</si>
  <si>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</si>
  <si>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</si>
  <si>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</si>
  <si>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</si>
  <si>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</si>
  <si>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</si>
  <si>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</si>
  <si>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</si>
  <si>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</si>
  <si>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</si>
  <si>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</si>
  <si>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</si>
  <si>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</si>
  <si>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</si>
  <si>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</si>
  <si>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</si>
  <si>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</si>
  <si>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</si>
  <si>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</si>
  <si>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</si>
  <si>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</si>
  <si>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</si>
  <si>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</si>
  <si>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</si>
  <si>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</si>
  <si>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</si>
  <si>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</si>
  <si>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</si>
  <si>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</si>
  <si>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</si>
  <si>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</si>
  <si>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</si>
  <si>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</si>
  <si>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</si>
  <si>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</si>
  <si>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</si>
  <si>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</si>
  <si>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</si>
  <si>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</si>
  <si>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</si>
  <si>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</si>
  <si>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</si>
  <si>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</si>
  <si>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</si>
  <si>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</si>
  <si>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</si>
  <si>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</si>
  <si>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</si>
  <si>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</si>
  <si>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</si>
  <si>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</si>
  <si>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</si>
  <si>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</si>
  <si>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</si>
  <si>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</si>
  <si>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</si>
  <si>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</si>
  <si>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</si>
  <si>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</si>
  <si>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</si>
  <si>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</si>
  <si>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</si>
  <si>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</si>
  <si>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</si>
  <si>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</si>
  <si>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</si>
  <si>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</si>
  <si>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</si>
  <si>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</si>
  <si>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</si>
  <si>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</si>
  <si>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</si>
  <si>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</si>
  <si>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</si>
  <si>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</si>
  <si>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</si>
  <si>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</si>
  <si>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</si>
  <si>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</si>
  <si>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</si>
  <si>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</si>
  <si>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</si>
  <si>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</si>
  <si>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</si>
  <si>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</si>
  <si>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</si>
  <si>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</si>
  <si>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</si>
  <si>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</si>
  <si>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</si>
  <si>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</si>
  <si>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</si>
  <si>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</si>
  <si>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</si>
  <si>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</si>
  <si>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</si>
  <si>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</si>
  <si>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</si>
  <si>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</si>
  <si>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</si>
  <si>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</si>
  <si>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</si>
  <si>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</si>
  <si>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</si>
  <si>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</si>
  <si>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</si>
  <si>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</si>
  <si>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</si>
  <si>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</si>
  <si>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</si>
  <si>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</si>
  <si>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</si>
  <si>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</si>
  <si>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</si>
  <si>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</si>
  <si>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</si>
  <si>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</si>
  <si>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</si>
  <si>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</si>
  <si>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</si>
  <si>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</si>
  <si>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</si>
  <si>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</si>
  <si>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</si>
  <si>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</si>
  <si>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</si>
  <si>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</si>
  <si>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</si>
  <si>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</si>
  <si>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</si>
  <si>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</si>
  <si>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</si>
  <si>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</si>
  <si>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</si>
  <si>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</si>
  <si>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</si>
  <si>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</si>
  <si>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</si>
  <si>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</si>
  <si>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</si>
  <si>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</si>
  <si>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</si>
  <si>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</si>
  <si>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</si>
  <si>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</si>
  <si>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</si>
  <si>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</si>
  <si>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</si>
  <si>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</si>
  <si>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</si>
  <si>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</si>
  <si>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</si>
  <si>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</si>
  <si>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</si>
  <si>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</si>
  <si>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</si>
  <si>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</si>
  <si>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</si>
  <si>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</si>
  <si>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</si>
  <si>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</si>
  <si>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</si>
  <si>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</si>
  <si>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</si>
  <si>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</si>
  <si>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</si>
  <si>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</si>
  <si>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</si>
  <si>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</si>
  <si>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</si>
  <si>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</si>
  <si>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</si>
  <si>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</si>
  <si>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</si>
  <si>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</si>
  <si>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</si>
  <si>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</si>
  <si>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</si>
  <si>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</si>
  <si>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</si>
  <si>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</si>
  <si>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</si>
  <si>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</si>
  <si>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</si>
  <si>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</si>
  <si>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</si>
  <si>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</si>
  <si>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</si>
  <si>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</si>
  <si>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</si>
  <si>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</si>
  <si>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</si>
  <si>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</si>
  <si>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</si>
  <si>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</si>
  <si>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</si>
  <si>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</si>
  <si>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</si>
  <si>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</si>
  <si>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</si>
  <si>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</si>
  <si>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</si>
  <si>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</si>
  <si>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</si>
  <si>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</si>
  <si>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</si>
  <si>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</si>
  <si>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</si>
  <si>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</si>
  <si>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</si>
  <si>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</si>
  <si>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</si>
  <si>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</si>
  <si>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</si>
  <si>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</si>
  <si>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</si>
  <si>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</si>
  <si>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</si>
  <si>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</si>
  <si>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</si>
  <si>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</si>
  <si>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</si>
  <si>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</si>
  <si>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</si>
  <si>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</si>
  <si>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</si>
  <si>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</si>
  <si>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</si>
  <si>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</si>
  <si>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</si>
  <si>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</si>
  <si>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</si>
  <si>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</si>
  <si>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</si>
  <si>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</si>
  <si>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</si>
  <si>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</si>
  <si>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</si>
  <si>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</si>
  <si>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</si>
  <si>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</si>
  <si>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</si>
  <si>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</si>
  <si>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</si>
  <si>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</si>
  <si>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</si>
  <si>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</si>
  <si>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</si>
  <si>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</si>
  <si>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</si>
  <si>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</si>
  <si>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</si>
  <si>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</si>
  <si>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</si>
  <si>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</si>
  <si>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</si>
  <si>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</si>
  <si>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</si>
  <si>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</si>
  <si>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</si>
  <si>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</si>
  <si>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</si>
  <si>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</si>
  <si>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</si>
  <si>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</si>
  <si>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</si>
  <si>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</si>
  <si>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</si>
  <si>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</si>
  <si>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</si>
  <si>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</si>
  <si>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</si>
  <si>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</si>
  <si>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</si>
  <si>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</si>
  <si>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</si>
  <si>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</si>
  <si>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</si>
  <si>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</si>
  <si>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</si>
  <si>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</si>
  <si>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</si>
  <si>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</si>
  <si>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</si>
  <si>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</si>
  <si>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</si>
  <si>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</si>
  <si>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</si>
  <si>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</si>
  <si>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</si>
  <si>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</si>
  <si>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</si>
  <si>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</si>
  <si>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</si>
  <si>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</si>
  <si>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</si>
  <si>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</si>
  <si>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</si>
  <si>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</si>
  <si>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</si>
  <si>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</si>
  <si>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</si>
  <si>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</si>
  <si>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</si>
  <si>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</si>
  <si>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</si>
  <si>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</si>
  <si>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</si>
  <si>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</si>
  <si>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</si>
  <si>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</si>
  <si>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</si>
  <si>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</si>
  <si>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</si>
  <si>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</si>
  <si>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</si>
  <si>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</si>
  <si>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</si>
  <si>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</si>
  <si>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</si>
  <si>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</si>
  <si>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</si>
  <si>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</si>
  <si>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</si>
  <si>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</si>
  <si>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</si>
  <si>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</si>
  <si>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</si>
  <si>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</si>
  <si>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</si>
  <si>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</si>
  <si>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</si>
  <si>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</si>
  <si>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</si>
  <si>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</si>
  <si>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</si>
  <si>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</si>
  <si>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</si>
  <si>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</si>
  <si>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</si>
  <si>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</si>
  <si>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</si>
  <si>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</si>
  <si>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</si>
  <si>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</si>
  <si>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</si>
  <si>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</si>
  <si>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</si>
  <si>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</si>
  <si>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</si>
  <si>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</si>
  <si>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</si>
  <si>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</si>
  <si>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</si>
  <si>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</si>
  <si>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</si>
  <si>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</si>
  <si>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</si>
  <si>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</si>
  <si>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</si>
  <si>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</si>
  <si>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</si>
  <si>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</si>
  <si>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</si>
  <si>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</si>
  <si>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</si>
  <si>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</si>
  <si>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</si>
  <si>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</si>
  <si>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</si>
  <si>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</si>
  <si>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</si>
  <si>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</si>
  <si>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</si>
  <si>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</si>
  <si>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</si>
  <si>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</si>
  <si>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</si>
  <si>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</si>
  <si>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</si>
  <si>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</si>
  <si>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</si>
  <si>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</si>
  <si>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</si>
  <si>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</si>
  <si>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</si>
  <si>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</si>
  <si>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</si>
  <si>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</si>
  <si>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</si>
  <si>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</si>
  <si>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</si>
  <si>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</si>
  <si>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</si>
  <si>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</si>
  <si>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</si>
  <si>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</si>
  <si>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</si>
  <si>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</si>
  <si>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</si>
  <si>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</si>
  <si>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</si>
  <si>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</si>
  <si>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</si>
  <si>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</si>
  <si>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</si>
  <si>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</si>
  <si>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</si>
  <si>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</si>
  <si>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</si>
  <si>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</si>
  <si>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</si>
  <si>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</si>
  <si>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</si>
  <si>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</si>
  <si>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</si>
  <si>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</si>
  <si>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COUNTBLANK</t>
  </si>
  <si>
    <t xml:space="preserve">COUNTBLANK </t>
  </si>
  <si>
    <t>Column1</t>
  </si>
  <si>
    <t>Name2</t>
  </si>
  <si>
    <t>UPPER FUNCTION</t>
  </si>
  <si>
    <t>IF FUN</t>
  </si>
  <si>
    <t>PROPER</t>
  </si>
  <si>
    <t xml:space="preserve">Total Electronics sales </t>
  </si>
  <si>
    <t>Average Clothing sales</t>
  </si>
  <si>
    <t>Trim</t>
  </si>
  <si>
    <t>Proper</t>
  </si>
  <si>
    <t>Trim fun</t>
  </si>
  <si>
    <t>Upper</t>
  </si>
  <si>
    <t>Text Fun</t>
  </si>
  <si>
    <t xml:space="preserve">         V LOOKUP</t>
  </si>
  <si>
    <t>STATE</t>
  </si>
  <si>
    <t>V LOOKUP</t>
  </si>
  <si>
    <t>AGE</t>
  </si>
  <si>
    <t>Customer_ID2</t>
  </si>
  <si>
    <t>Store Type</t>
  </si>
  <si>
    <t xml:space="preserve">PRODUCT NAME </t>
  </si>
  <si>
    <t>MATCH</t>
  </si>
  <si>
    <t>INDEX</t>
  </si>
  <si>
    <t>X LOOKUP</t>
  </si>
  <si>
    <t>Row Labels</t>
  </si>
  <si>
    <t>Grand Total</t>
  </si>
  <si>
    <t>Average of Cost 2</t>
  </si>
  <si>
    <t>Cost2</t>
  </si>
  <si>
    <t>Sum of Stock</t>
  </si>
  <si>
    <t>Count of Product_ID</t>
  </si>
  <si>
    <t>Total Revenue Of 2024</t>
  </si>
  <si>
    <t>Count Payment Method</t>
  </si>
  <si>
    <t>Average Order Value</t>
  </si>
  <si>
    <t>Store 7 Total Performance</t>
  </si>
  <si>
    <t>Category Of Sale Size</t>
  </si>
  <si>
    <t>Total Sales Amount</t>
  </si>
  <si>
    <t>Maximum</t>
  </si>
  <si>
    <t>Minimum</t>
  </si>
  <si>
    <t>Count Total Sales Transaction</t>
  </si>
  <si>
    <t>Total Quantity Sold</t>
  </si>
  <si>
    <t>Total Sales Payment Type(PayPal)</t>
  </si>
  <si>
    <t>Count Orders Paid Using Credit Card</t>
  </si>
  <si>
    <t>Discount Check</t>
  </si>
  <si>
    <t>Bulk Order Checking</t>
  </si>
  <si>
    <t>Extract Store Number from Store_ID</t>
  </si>
  <si>
    <t>Combine Sale ID and Customer ID</t>
  </si>
  <si>
    <t xml:space="preserve">MAXIMUM </t>
  </si>
  <si>
    <t>MINIMUM</t>
  </si>
  <si>
    <t>COUNTA</t>
  </si>
  <si>
    <t>SUM</t>
  </si>
  <si>
    <t>SUMIF</t>
  </si>
  <si>
    <t>COUNTIF</t>
  </si>
  <si>
    <t>IF</t>
  </si>
  <si>
    <t>RIGHT</t>
  </si>
  <si>
    <t>CONCAT</t>
  </si>
  <si>
    <t>SUMIFS</t>
  </si>
  <si>
    <t>AVERAGE</t>
  </si>
  <si>
    <t>UPPER</t>
  </si>
  <si>
    <t>Upper Case</t>
  </si>
  <si>
    <t>Summaries</t>
  </si>
  <si>
    <t>Standard Deviation</t>
  </si>
  <si>
    <t>Mean</t>
  </si>
  <si>
    <t>Standard Error</t>
  </si>
  <si>
    <t>Median</t>
  </si>
  <si>
    <t>Mode</t>
  </si>
  <si>
    <t>Sample Variance</t>
  </si>
  <si>
    <t>Kurtosis</t>
  </si>
  <si>
    <t>Skewness</t>
  </si>
  <si>
    <t>Range</t>
  </si>
  <si>
    <t>Sum</t>
  </si>
  <si>
    <t>Count</t>
  </si>
  <si>
    <t xml:space="preserve">Tool Pak </t>
  </si>
  <si>
    <t>Sum of Total_Amount</t>
  </si>
  <si>
    <t>2023</t>
  </si>
  <si>
    <t>Oct</t>
  </si>
  <si>
    <t>Nov</t>
  </si>
  <si>
    <t>Dec</t>
  </si>
  <si>
    <t>2024</t>
  </si>
  <si>
    <t>Jan</t>
  </si>
  <si>
    <t>Feb</t>
  </si>
  <si>
    <t>Mar</t>
  </si>
  <si>
    <t>Apr</t>
  </si>
  <si>
    <t>May</t>
  </si>
  <si>
    <t>Jun</t>
  </si>
  <si>
    <t>Jul</t>
  </si>
  <si>
    <t>Aug</t>
  </si>
  <si>
    <t>Sep</t>
  </si>
  <si>
    <t>2025</t>
  </si>
  <si>
    <t>Sales Fact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</si>
</sst>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Calibri"/>
      <family val="2"/>
      <scheme val="minor"/>
    </font>
    <font>
      <b/>
      <sz val="11"/>
      <name val="Calibri"/>
    </font>
    <font>
      <b/>
      <sz val="11"/>
      <color theme="1"/>
      <name val="Calibri"/>
      <family val="2"/>
      <scheme val="minor"/>
    </font>
    <font>
      <b/>
      <sz val="11"/>
      <name val="Calibri"/>
      <family val="2"/>
    </font>
    <font>
      <b/>
      <sz val="11"/>
      <color theme="0"/>
      <name val="Calibri"/>
      <family val="2"/>
      <scheme val="minor"/>
    </font>
    <font>
      <sz val="10"/>
      <color theme="1"/>
      <name val="Arial Unicode MS"/>
    </font>
    <font>
      <b/>
      <sz val="10"/>
      <color theme="1"/>
      <name val="Arial Unicode MS"/>
    </font>
    <font>
      <b/>
      <sz val="14"/>
      <color theme="1"/>
      <name val="Calibri"/>
      <family val="2"/>
      <scheme val="minor"/>
    </font>
    <font>
      <i/>
      <sz val="11"/>
      <color theme="1"/>
      <name val="Calibri"/>
      <family val="2"/>
      <scheme val="minor"/>
    </font>
    <font>
      <b/>
      <sz val="36"/>
      <color theme="1" tint="0.14999847407452621"/>
      <name val="Calibri"/>
      <family val="2"/>
      <scheme val="minor"/>
    </font>
  </fonts>
  <fills count="2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rgb="FFFFFF00"/>
        <bgColor indexed="64"/>
      </patternFill>
    </fill>
    <fill>
      <patternFill patternType="solid">
        <fgColor rgb="FFFF0000"/>
        <bgColor indexed="64"/>
      </patternFill>
    </fill>
    <fill>
      <patternFill patternType="solid">
        <fgColor theme="7"/>
        <bgColor theme="7"/>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rgb="FFFFFF00"/>
        <bgColor theme="7" tint="0.59999389629810485"/>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249977111117893"/>
        <bgColor theme="6" tint="-0.249977111117893"/>
      </patternFill>
    </fill>
    <fill>
      <patternFill patternType="solid">
        <fgColor theme="6" tint="-0.499984740745262"/>
        <bgColor theme="6" tint="-0.249977111117893"/>
      </patternFill>
    </fill>
    <fill>
      <patternFill patternType="solid">
        <fgColor rgb="FF00B0F0"/>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6" tint="0.39997558519241921"/>
        <bgColor theme="6" tint="-0.249977111117893"/>
      </patternFill>
    </fill>
    <fill>
      <patternFill patternType="solid">
        <fgColor theme="7" tint="0.39997558519241921"/>
        <bgColor indexed="64"/>
      </patternFill>
    </fill>
  </fills>
  <borders count="11">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medium">
        <color indexed="64"/>
      </top>
      <bottom style="thin">
        <color indexed="64"/>
      </bottom>
      <diagonal/>
    </border>
    <border>
      <left style="thin">
        <color auto="1"/>
      </left>
      <right/>
      <top/>
      <bottom/>
      <diagonal/>
    </border>
  </borders>
  <cellStyleXfs count="1">
    <xf numFmtId="0" fontId="0" fillId="0" borderId="0"/>
  </cellStyleXfs>
  <cellXfs count="80">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6" borderId="3" xfId="0" applyFill="1" applyBorder="1"/>
    <xf numFmtId="0" fontId="0" fillId="7" borderId="3" xfId="0" applyFill="1" applyBorder="1"/>
    <xf numFmtId="0" fontId="0" fillId="7" borderId="5" xfId="0" applyFill="1" applyBorder="1"/>
    <xf numFmtId="0" fontId="2" fillId="8" borderId="0" xfId="0" applyFont="1" applyFill="1"/>
    <xf numFmtId="0" fontId="3" fillId="0" borderId="1" xfId="0" applyFont="1" applyBorder="1" applyAlignment="1">
      <alignment horizontal="center" vertical="top"/>
    </xf>
    <xf numFmtId="0" fontId="0" fillId="3" borderId="4" xfId="0" applyFill="1" applyBorder="1" applyAlignment="1">
      <alignment horizontal="center"/>
    </xf>
    <xf numFmtId="0" fontId="0" fillId="4" borderId="4" xfId="0" applyFill="1" applyBorder="1" applyAlignment="1">
      <alignment horizontal="center"/>
    </xf>
    <xf numFmtId="0" fontId="0" fillId="4" borderId="6" xfId="0" applyFill="1" applyBorder="1" applyAlignment="1">
      <alignment horizontal="center"/>
    </xf>
    <xf numFmtId="0" fontId="3" fillId="2" borderId="2" xfId="0" applyFont="1" applyFill="1" applyBorder="1" applyAlignment="1">
      <alignment horizontal="center" vertical="top"/>
    </xf>
    <xf numFmtId="0" fontId="2" fillId="0" borderId="0" xfId="0" applyFont="1" applyAlignment="1">
      <alignment horizontal="center"/>
    </xf>
    <xf numFmtId="0" fontId="3" fillId="5" borderId="2" xfId="0" applyFont="1" applyFill="1" applyBorder="1" applyAlignment="1">
      <alignment horizontal="center" vertical="top"/>
    </xf>
    <xf numFmtId="0" fontId="0" fillId="6" borderId="4"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6" borderId="4" xfId="0" applyFill="1" applyBorder="1"/>
    <xf numFmtId="0" fontId="0" fillId="7" borderId="4" xfId="0" applyFill="1" applyBorder="1"/>
    <xf numFmtId="0" fontId="0" fillId="7" borderId="6" xfId="0" applyFill="1" applyBorder="1"/>
    <xf numFmtId="0" fontId="4" fillId="9" borderId="0" xfId="0" applyFont="1" applyFill="1"/>
    <xf numFmtId="0" fontId="0" fillId="6" borderId="7" xfId="0" applyFill="1" applyBorder="1" applyAlignment="1">
      <alignment horizontal="center"/>
    </xf>
    <xf numFmtId="0" fontId="0" fillId="7" borderId="7" xfId="0" applyFill="1" applyBorder="1" applyAlignment="1">
      <alignment horizontal="center"/>
    </xf>
    <xf numFmtId="0" fontId="0" fillId="7" borderId="8" xfId="0" applyFill="1" applyBorder="1" applyAlignment="1">
      <alignment horizontal="center"/>
    </xf>
    <xf numFmtId="0" fontId="2" fillId="0" borderId="0" xfId="0" applyFont="1"/>
    <xf numFmtId="164" fontId="0" fillId="0" borderId="0" xfId="0" applyNumberFormat="1" applyAlignment="1">
      <alignment horizontal="center"/>
    </xf>
    <xf numFmtId="0" fontId="3" fillId="13" borderId="2" xfId="0" applyFont="1" applyFill="1" applyBorder="1" applyAlignment="1">
      <alignment horizontal="center" vertical="top"/>
    </xf>
    <xf numFmtId="0" fontId="0" fillId="14" borderId="3" xfId="0" applyFill="1" applyBorder="1" applyAlignment="1">
      <alignment horizontal="center"/>
    </xf>
    <xf numFmtId="0" fontId="0" fillId="15" borderId="3" xfId="0" applyFill="1" applyBorder="1" applyAlignment="1">
      <alignment horizontal="center"/>
    </xf>
    <xf numFmtId="0" fontId="0" fillId="15" borderId="5" xfId="0" applyFill="1" applyBorder="1" applyAlignment="1">
      <alignment horizontal="center"/>
    </xf>
    <xf numFmtId="164" fontId="0" fillId="14" borderId="4" xfId="0" applyNumberFormat="1" applyFill="1" applyBorder="1" applyAlignment="1">
      <alignment horizontal="center"/>
    </xf>
    <xf numFmtId="164" fontId="0" fillId="15" borderId="4" xfId="0" applyNumberFormat="1" applyFill="1" applyBorder="1" applyAlignment="1">
      <alignment horizontal="center"/>
    </xf>
    <xf numFmtId="164" fontId="0" fillId="15" borderId="6" xfId="0" applyNumberFormat="1"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15" borderId="6" xfId="0" applyFill="1" applyBorder="1" applyAlignment="1">
      <alignment horizontal="center"/>
    </xf>
    <xf numFmtId="0" fontId="0" fillId="11" borderId="3" xfId="0" applyFill="1" applyBorder="1" applyAlignment="1">
      <alignment horizontal="center"/>
    </xf>
    <xf numFmtId="0" fontId="0" fillId="11" borderId="4" xfId="0" applyFill="1" applyBorder="1" applyAlignment="1">
      <alignment horizontal="center"/>
    </xf>
    <xf numFmtId="0" fontId="0" fillId="11" borderId="7" xfId="0"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0" fillId="12" borderId="7" xfId="0" applyFill="1" applyBorder="1" applyAlignment="1">
      <alignment horizontal="center"/>
    </xf>
    <xf numFmtId="0" fontId="0" fillId="12" borderId="5" xfId="0" applyFill="1" applyBorder="1" applyAlignment="1">
      <alignment horizontal="center"/>
    </xf>
    <xf numFmtId="0" fontId="0" fillId="12" borderId="6" xfId="0" applyFill="1" applyBorder="1" applyAlignment="1">
      <alignment horizontal="center"/>
    </xf>
    <xf numFmtId="0" fontId="0" fillId="12" borderId="8" xfId="0" applyFill="1" applyBorder="1" applyAlignment="1">
      <alignment horizontal="center"/>
    </xf>
    <xf numFmtId="0" fontId="3" fillId="10" borderId="2" xfId="0" applyFont="1" applyFill="1" applyBorder="1" applyAlignment="1">
      <alignment horizontal="center" vertical="top"/>
    </xf>
    <xf numFmtId="0" fontId="0" fillId="16" borderId="0" xfId="0" applyFill="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7" borderId="5" xfId="0" applyFill="1" applyBorder="1" applyAlignment="1">
      <alignment horizontal="center"/>
    </xf>
    <xf numFmtId="0" fontId="0" fillId="17" borderId="0" xfId="0" applyFill="1" applyAlignment="1">
      <alignment horizontal="center"/>
    </xf>
    <xf numFmtId="0" fontId="0" fillId="18" borderId="2" xfId="0" applyFill="1" applyBorder="1" applyAlignment="1">
      <alignment horizontal="center"/>
    </xf>
    <xf numFmtId="2" fontId="0" fillId="18" borderId="2" xfId="0" applyNumberFormat="1" applyFill="1" applyBorder="1" applyAlignment="1">
      <alignment horizontal="center"/>
    </xf>
    <xf numFmtId="0" fontId="0" fillId="17" borderId="2" xfId="0" applyFill="1" applyBorder="1" applyAlignment="1">
      <alignment horizontal="center"/>
    </xf>
    <xf numFmtId="0" fontId="0" fillId="18" borderId="2" xfId="0" applyFill="1" applyBorder="1" applyAlignment="1">
      <alignment horizontal="center" indent="1"/>
    </xf>
    <xf numFmtId="0" fontId="0" fillId="19" borderId="2" xfId="0" applyFill="1" applyBorder="1" applyAlignment="1">
      <alignment horizontal="center"/>
    </xf>
    <xf numFmtId="2" fontId="0" fillId="19" borderId="2" xfId="0" applyNumberFormat="1" applyFill="1" applyBorder="1" applyAlignment="1">
      <alignment horizontal="center"/>
    </xf>
    <xf numFmtId="0" fontId="0" fillId="20" borderId="2" xfId="0" applyFill="1" applyBorder="1" applyAlignment="1">
      <alignment horizontal="center"/>
    </xf>
    <xf numFmtId="0" fontId="5" fillId="0" borderId="0" xfId="0" applyFont="1"/>
    <xf numFmtId="0" fontId="2" fillId="8" borderId="2" xfId="0" applyFont="1" applyFill="1" applyBorder="1" applyAlignment="1">
      <alignment horizontal="left" vertical="center"/>
    </xf>
    <xf numFmtId="0" fontId="0" fillId="21" borderId="2" xfId="0" applyFill="1" applyBorder="1" applyAlignment="1">
      <alignment horizontal="left" vertical="center"/>
    </xf>
    <xf numFmtId="0" fontId="6" fillId="8" borderId="2" xfId="0" applyFont="1" applyFill="1" applyBorder="1" applyAlignment="1">
      <alignment horizontal="left" vertical="center"/>
    </xf>
    <xf numFmtId="0" fontId="0" fillId="8" borderId="2" xfId="0" applyFill="1" applyBorder="1" applyAlignment="1">
      <alignment horizontal="left" vertical="center"/>
    </xf>
    <xf numFmtId="0" fontId="0" fillId="0" borderId="0" xfId="0" applyAlignment="1">
      <alignment horizontal="left" vertical="center"/>
    </xf>
    <xf numFmtId="0" fontId="7" fillId="9" borderId="0" xfId="0" applyFont="1" applyFill="1"/>
    <xf numFmtId="0" fontId="0" fillId="6" borderId="7" xfId="0" applyFill="1" applyBorder="1"/>
    <xf numFmtId="0" fontId="0" fillId="7" borderId="7" xfId="0" applyFill="1" applyBorder="1"/>
    <xf numFmtId="0" fontId="0" fillId="7" borderId="8" xfId="0" applyFill="1" applyBorder="1"/>
    <xf numFmtId="0" fontId="1" fillId="17" borderId="1" xfId="0" applyFont="1" applyFill="1" applyBorder="1" applyAlignment="1">
      <alignment horizontal="center" vertical="top"/>
    </xf>
    <xf numFmtId="0" fontId="8" fillId="22" borderId="9" xfId="0" applyFont="1" applyFill="1" applyBorder="1" applyAlignment="1">
      <alignment horizontal="centerContinuous"/>
    </xf>
    <xf numFmtId="0" fontId="3" fillId="23" borderId="10" xfId="0" applyFont="1" applyFill="1" applyBorder="1" applyAlignment="1">
      <alignment horizontal="center" vertical="top"/>
    </xf>
    <xf numFmtId="0" fontId="0" fillId="22" borderId="2"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24" borderId="0" xfId="0" applyFill="1" applyAlignment="1">
      <alignment horizontal="center"/>
    </xf>
    <xf numFmtId="2" fontId="0" fillId="24" borderId="0" xfId="0" applyNumberFormat="1" applyFill="1" applyAlignment="1">
      <alignment horizontal="center"/>
    </xf>
    <xf numFmtId="0" fontId="0" fillId="24" borderId="2" xfId="0" applyFill="1" applyBorder="1" applyAlignment="1">
      <alignment horizontal="center"/>
    </xf>
    <xf numFmtId="0" fontId="0" fillId="0" borderId="2" xfId="0" applyBorder="1" applyAlignment="1">
      <alignment horizontal="center"/>
    </xf>
    <xf numFmtId="0" fontId="9" fillId="25" borderId="0" xfId="0" applyFont="1" applyFill="1" applyAlignment="1">
      <alignment horizontal="center"/>
    </xf>
  </cellXfs>
  <cellStyles count="1">
    <cellStyle name="Normal" xfId="0" builtinId="0"/>
  </cellStyles>
  <dxfs count="24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alignment horizontal="center"/>
    </dxf>
    <dxf>
      <alignment horizontal="center"/>
    </dxf>
    <dxf>
      <alignment horizontal="center"/>
    </dxf>
    <dxf>
      <alignment horizontal="center"/>
    </dxf>
    <dxf>
      <alignment horizontal="center"/>
    </dxf>
    <dxf>
      <numFmt numFmtId="0" formatCode="General"/>
      <fill>
        <patternFill>
          <fgColor theme="6" tint="-0.249977111117893"/>
        </patternFill>
      </fill>
    </dxf>
    <dxf>
      <fill>
        <patternFill>
          <fgColor theme="6" tint="-0.249977111117893"/>
        </patternFill>
      </fill>
      <alignment horizontal="general" vertical="bottom" textRotation="0" wrapText="0" indent="0" justifyLastLine="0" shrinkToFit="0" readingOrder="0"/>
    </dxf>
    <dxf>
      <fill>
        <patternFill patternType="solid">
          <fgColor indexed="64"/>
          <bgColor theme="6" tint="-0.249977111117893"/>
        </patternFill>
      </fill>
    </dxf>
    <dxf>
      <fill>
        <patternFill>
          <bgColor theme="6" tint="0.39997558519241921"/>
        </patternFill>
      </fill>
    </dxf>
    <dxf>
      <fill>
        <patternFill>
          <bgColor theme="6" tint="0.39997558519241921"/>
        </patternFill>
      </fill>
    </dxf>
    <dxf>
      <numFmt numFmtId="2" formatCode="0.00"/>
      <fill>
        <patternFill patternType="solid">
          <fgColor indexed="64"/>
          <bgColor theme="6" tint="0.39997558519241921"/>
        </patternFill>
      </fill>
    </dxf>
    <dxf>
      <fill>
        <patternFill patternType="solid">
          <fgColor indexed="64"/>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patternType="solid">
          <bgColor theme="6" tint="-0.249977111117893"/>
        </patternFill>
      </fill>
    </dxf>
    <dxf>
      <alignment horizontal="center"/>
    </dxf>
    <dxf>
      <alignment horizontal="center"/>
    </dxf>
    <dxf>
      <alignment horizontal="center"/>
    </dxf>
    <dxf>
      <alignment horizontal="center"/>
    </dxf>
    <dxf>
      <alignment horizontal="center"/>
    </dxf>
    <dxf>
      <alignment horizontal="center"/>
    </dxf>
    <dxf>
      <numFmt numFmtId="2" formatCode="0.00"/>
    </dxf>
    <dxf>
      <numFmt numFmtId="0" formatCode="General"/>
      <fill>
        <patternFill>
          <fgColor theme="6" tint="-0.249977111117893"/>
        </patternFill>
      </fill>
    </dxf>
    <dxf>
      <fill>
        <patternFill>
          <fgColor theme="6" tint="-0.249977111117893"/>
        </patternFill>
      </fill>
      <alignment horizontal="general" vertical="bottom" textRotation="0" wrapText="0" indent="0" justifyLastLine="0" shrinkToFit="0" readingOrder="0"/>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249977111117893"/>
        </patternFill>
      </fill>
    </dxf>
    <dxf>
      <fill>
        <patternFill patternType="solid">
          <bgColor theme="6" tint="-0.249977111117893"/>
        </patternFill>
      </fill>
    </dxf>
    <dxf>
      <numFmt numFmtId="2" formatCode="0.00"/>
    </dxf>
    <dxf>
      <fill>
        <patternFill patternType="solid">
          <bgColor theme="6" tint="0.39997558519241921"/>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bgColor theme="6" tint="-0.249977111117893"/>
        </patternFill>
      </fill>
    </dxf>
    <dxf>
      <fill>
        <patternFill>
          <fgColor theme="6" tint="-0.249977111117893"/>
        </patternFill>
      </fill>
    </dxf>
    <dxf>
      <fill>
        <patternFill patternType="solid">
          <bgColor theme="6" tint="-0.499984740745262"/>
        </patternFill>
      </fill>
    </dxf>
    <dxf>
      <fill>
        <patternFill patternType="solid">
          <bgColor theme="6"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patternType="solid">
          <bgColor theme="6" tint="-0.249977111117893"/>
        </patternFill>
      </fill>
    </dxf>
    <dxf>
      <fill>
        <patternFill>
          <bgColor theme="6" tint="-0.249977111117893"/>
        </patternFill>
      </fill>
    </dxf>
    <dxf>
      <fill>
        <patternFill>
          <bgColor theme="6" tint="-0.249977111117893"/>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fgColor indexed="64"/>
          <bgColor theme="6" tint="-0.249977111117893"/>
        </patternFill>
      </fill>
    </dxf>
    <dxf>
      <fill>
        <patternFill patternType="solid">
          <fgColor indexed="64"/>
          <bgColor theme="6" tint="-0.249977111117893"/>
        </patternFill>
      </fill>
    </dxf>
    <dxf>
      <fill>
        <patternFill patternType="solid">
          <fgColor indexed="64"/>
          <bgColor theme="6" tint="-0.249977111117893"/>
        </patternFill>
      </fill>
    </dxf>
    <dxf>
      <alignment horizontal="center"/>
    </dxf>
    <dxf>
      <alignment horizontal="center"/>
    </dxf>
    <dxf>
      <alignment horizontal="center"/>
    </dxf>
    <dxf>
      <alignment horizontal="center"/>
    </dxf>
    <dxf>
      <numFmt numFmtId="2" formatCode="0.00"/>
    </dxf>
    <dxf>
      <numFmt numFmtId="0" formatCode="General"/>
      <fill>
        <patternFill>
          <fgColor theme="6" tint="-0.249977111117893"/>
        </patternFill>
      </fill>
    </dxf>
    <dxf>
      <fill>
        <patternFill>
          <fgColor theme="6" tint="-0.249977111117893"/>
        </patternFill>
      </fill>
      <alignment horizontal="general" vertical="bottom" textRotation="0" wrapText="0" indent="0" justifyLastLine="0" shrinkToFit="0" readingOrder="0"/>
    </dxf>
    <dxf>
      <fill>
        <patternFill patternType="solid">
          <bgColor theme="6" tint="0.39997558519241921"/>
        </patternFill>
      </fill>
    </dxf>
    <dxf>
      <fill>
        <patternFill patternType="solid">
          <bgColor theme="6" tint="0.39997558519241921"/>
        </patternFill>
      </fill>
    </dxf>
    <dxf>
      <fill>
        <patternFill patternType="solid">
          <bgColor theme="6" tint="-0.249977111117893"/>
        </patternFill>
      </fill>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center" textRotation="0" wrapText="0" indent="0" justifyLastLine="0" shrinkToFit="0" readingOrder="0"/>
      <border diagonalUp="0" diagonalDown="0" outline="0">
        <left style="thin">
          <color theme="0"/>
        </left>
        <right style="thin">
          <color theme="0"/>
        </right>
        <top style="thin">
          <color theme="0"/>
        </top>
        <bottom style="thin">
          <color theme="0"/>
        </bottom>
      </border>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alignment horizontal="center" vertical="bottom" textRotation="0" wrapText="0" indent="0" justifyLastLine="0" shrinkToFit="0" readingOrder="0"/>
    </dxf>
    <dxf>
      <fill>
        <patternFill patternType="solid">
          <fgColor theme="6" tint="0.79998168889431442"/>
          <bgColor theme="6"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alignment horizontal="center" vertical="bottom" textRotation="0" wrapText="0" indent="0" justifyLastLine="0" shrinkToFit="0" readingOrder="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[Ecommerce_Sales_Dataset_updated .xlsx]Pivot Table Chart Creation!PivotTable1</c:name>
    <c:fmtId val="7"/>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Chart Creation'!$N$6</c:f>
              <c:strCache>
                <c:ptCount val="1"/>
                <c:pt idx="0">
                  <c:v>Total</c:v>
                </c:pt>
              </c:strCache>
            </c:strRef>
          </c:tx>
          <c:spPr>
            <a:solidFill>
              <a:schemeClr val="accent4"/>
            </a:solidFill>
            <a:ln>
              <a:noFill/>
            </a:ln>
            <a:effectLst/>
            <a:sp3d/>
          </c:spPr>
          <c:invertIfNegative val="0"/>
          <c:cat>
            <c:strRef>
              <c:f>'Pivot Table Chart Creation'!$M$7:$M$27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 Chart Creation'!$N$7:$N$27</c:f>
              <c:numCache>
                <c:formatCode>General</c:formatCode>
                <c:ptCount val="20"/>
                <c:pt idx="0">
                  <c:v>85138.555199999988</c:v>
                </c:pt>
                <c:pt idx="1">
                  <c:v>101060.60920000002</c:v>
                </c:pt>
                <c:pt idx="2">
                  <c:v>108365.93699999998</c:v>
                </c:pt>
                <c:pt idx="3">
                  <c:v>93048.140500000009</c:v>
                </c:pt>
                <c:pt idx="4">
                  <c:v>116829.22059999997</c:v>
                </c:pt>
                <c:pt idx="5">
                  <c:v>114401.4715</c:v>
                </c:pt>
                <c:pt idx="6">
                  <c:v>106248.28329999997</c:v>
                </c:pt>
                <c:pt idx="7">
                  <c:v>99679.086000000025</c:v>
                </c:pt>
                <c:pt idx="8">
                  <c:v>111704.9436</c:v>
                </c:pt>
                <c:pt idx="9">
                  <c:v>121441.65559999997</c:v>
                </c:pt>
                <c:pt idx="10">
                  <c:v>104313.05449999998</c:v>
                </c:pt>
                <c:pt idx="11">
                  <c:v>93098.39049999995</c:v>
                </c:pt>
                <c:pt idx="12">
                  <c:v>98960.807799999995</c:v>
                </c:pt>
                <c:pt idx="13">
                  <c:v>125011.8285</c:v>
                </c:pt>
                <c:pt idx="14">
                  <c:v>118814.11569999999</c:v>
                </c:pt>
                <c:pt idx="15">
                  <c:v>81144.350499999986</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FE5F-4186-89BC-621E41B8E516}"/>
            </c:ext>
          </c:extLst>
        </c:ser>
        <c:dLbls>
          <c:showLegendKey val="0"/>
          <c:showVal val="0"/>
          <c:showCatName val="0"/>
          <c:showSerName val="0"/>
          <c:showPercent val="0"/>
          <c:showBubbleSize val="0"/>
        </c:dLbls>
        <c:gapWidth val="150"/>
        <c:shape val="box"/>
        <c:axId val="395008048"/>
        <c:axId val="395007568"/>
        <c:axId val="0"/>
      </c:bar3DChart>
      <c:catAx>
        <c:axId val="39500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5007568"/>
        <c:crosses val="autoZero"/>
        <c:auto val="1"/>
        <c:lblAlgn val="ctr"/>
        <c:lblOffset val="100"/>
        <c:noMultiLvlLbl val="0"/>
      </c:catAx>
      <c:valAx>
        <c:axId val="3950075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0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[Ecommerce_Sales_Dataset_updated .xlsx]Pivot Table Chart Creation!PivotTable2</c:name>
    <c:fmtId val="5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 Chart Creation'!$N$32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'Pivot Table Chart Creation'!$M$33:$M$61</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'Pivot Table Chart Creation'!$N$33:$N$61</c:f>
              <c:numCache>
                <c:formatCode>General</c:formatCode>
                <c:ptCount val="25"/>
                <c:pt idx="0">
                  <c:v>45132.743699999999</c:v>
                </c:pt>
                <c:pt idx="1">
                  <c:v>84402.868699999992</c:v>
                </c:pt>
                <c:pt idx="2">
                  <c:v>93542.220599999971</c:v>
                </c:pt>
                <c:pt idx="3">
                  <c:v>82463.041899999982</c:v>
                </c:pt>
                <c:pt idx="4">
                  <c:v>83018.279399999985</c:v>
                </c:pt>
                <c:pt idx="5">
                  <c:v>103115.65929999996</c:v>
                </c:pt>
                <c:pt idx="6">
                  <c:v>90470.730900000024</c:v>
                </c:pt>
                <c:pt idx="7">
                  <c:v>57825.221400000009</c:v>
                </c:pt>
                <c:pt idx="8">
                  <c:v>97004.004699999961</c:v>
                </c:pt>
                <c:pt idx="9">
                  <c:v>93582.268800000005</c:v>
                </c:pt>
                <c:pt idx="10">
                  <c:v>91199.183099999966</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100930.3082</c:v>
                </c:pt>
                <c:pt idx="22">
                  <c:v>99833.216700000004</c:v>
                </c:pt>
                <c:pt idx="23">
                  <c:v>87467.142400000012</c:v>
                </c:pt>
                <c:pt idx="24">
                  <c:v>38467.816299999999</c:v>
                </c:pt>
              </c:numCache>
            </c:numRef>
          </c:val>
          <c:extLst>
            <c:ext xmlns:c16="http://schemas.microsoft.com/office/drawing/2014/chart" uri="{C3380CC4-5D6E-409C-BE32-E72D297353CC}">
              <c16:uniqueId val="{00000000-30F2-4CC2-90E1-9A214AE1A564}"/>
            </c:ext>
          </c:extLst>
        </c:ser>
        <c:dLbls>
          <c:showLegendKey val="0"/>
          <c:showVal val="0"/>
          <c:showCatName val="0"/>
          <c:showSerName val="0"/>
          <c:showPercent val="0"/>
          <c:showBubbleSize val="0"/>
        </c:dLbls>
        <c:axId val="383406240"/>
        <c:axId val="383407680"/>
        <c:axId val="1484625584"/>
      </c:area3DChart>
      <c:catAx>
        <c:axId val="3834062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07680"/>
        <c:crosses val="autoZero"/>
        <c:auto val="1"/>
        <c:lblAlgn val="ctr"/>
        <c:lblOffset val="100"/>
        <c:noMultiLvlLbl val="0"/>
      </c:catAx>
      <c:valAx>
        <c:axId val="38340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06240"/>
        <c:crosses val="autoZero"/>
        <c:crossBetween val="midCat"/>
      </c:valAx>
      <c:serAx>
        <c:axId val="1484625584"/>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076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[Ecommerce_Sales_Dataset_updated .xlsx]Pivot Table Chart Creation!PivotTable3</c:name>
    <c:fmtId val="5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4">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Chart Creation'!$N$72</c:f>
              <c:strCache>
                <c:ptCount val="1"/>
                <c:pt idx="0">
                  <c:v>Total</c:v>
                </c:pt>
              </c:strCache>
            </c:strRef>
          </c:tx>
          <c:dPt>
            <c:idx val="0"/>
            <c:bubble3D val="0"/>
            <c:spPr>
              <a:solidFill>
                <a:schemeClr val="accent4">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875-432F-953C-F18F65516A12}"/>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875-432F-953C-F18F65516A12}"/>
              </c:ext>
            </c:extLst>
          </c:dPt>
          <c:dPt>
            <c:idx val="2"/>
            <c:bubble3D val="0"/>
            <c:spPr>
              <a:solidFill>
                <a:schemeClr val="accent4">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875-432F-953C-F18F65516A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Chart Creation'!$M$73:$M$76</c:f>
              <c:strCache>
                <c:ptCount val="3"/>
                <c:pt idx="0">
                  <c:v>COD</c:v>
                </c:pt>
                <c:pt idx="1">
                  <c:v>Credit Card</c:v>
                </c:pt>
                <c:pt idx="2">
                  <c:v>PayPal</c:v>
                </c:pt>
              </c:strCache>
            </c:strRef>
          </c:cat>
          <c:val>
            <c:numRef>
              <c:f>'Pivot Table Chart Creation'!$N$73:$N$76</c:f>
              <c:numCache>
                <c:formatCode>General</c:formatCode>
                <c:ptCount val="3"/>
                <c:pt idx="0">
                  <c:v>701525.28580000019</c:v>
                </c:pt>
                <c:pt idx="1">
                  <c:v>713754.93280000042</c:v>
                </c:pt>
                <c:pt idx="2">
                  <c:v>755627.23879999993</c:v>
                </c:pt>
              </c:numCache>
            </c:numRef>
          </c:val>
          <c:extLst>
            <c:ext xmlns:c16="http://schemas.microsoft.com/office/drawing/2014/chart" uri="{C3380CC4-5D6E-409C-BE32-E72D297353CC}">
              <c16:uniqueId val="{00000006-2875-432F-953C-F18F65516A12}"/>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175260</xdr:rowOff>
    </xdr:from>
    <xdr:to>
      <xdr:col>6</xdr:col>
      <xdr:colOff>114300</xdr:colOff>
      <xdr:row>26</xdr:row>
      <xdr:rowOff>15240</xdr:rowOff>
    </xdr:to>
    <xdr:graphicFrame macro="">
      <xdr:nvGraphicFramePr>
        <xdr:cNvPr id="3" name="Chart 2">
          <a:extLst>
            <a:ext uri="{FF2B5EF4-FFF2-40B4-BE49-F238E27FC236}">
              <a16:creationId xmlns:a16="http://schemas.microsoft.com/office/drawing/2014/main" id="{1679A40D-A8E6-4E6A-B3A1-CD74CD7EF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3</xdr:row>
      <xdr:rowOff>0</xdr:rowOff>
    </xdr:from>
    <xdr:to>
      <xdr:col>13</xdr:col>
      <xdr:colOff>411480</xdr:colOff>
      <xdr:row>26</xdr:row>
      <xdr:rowOff>0</xdr:rowOff>
    </xdr:to>
    <xdr:graphicFrame macro="">
      <xdr:nvGraphicFramePr>
        <xdr:cNvPr id="5" name="Chart 4">
          <a:extLst>
            <a:ext uri="{FF2B5EF4-FFF2-40B4-BE49-F238E27FC236}">
              <a16:creationId xmlns:a16="http://schemas.microsoft.com/office/drawing/2014/main" id="{8CBEA4E4-EC79-43ED-A76C-F84C23B51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411480</xdr:colOff>
      <xdr:row>3</xdr:row>
      <xdr:rowOff>7620</xdr:rowOff>
    </xdr:from>
    <xdr:to>
      <xdr:col>20</xdr:col>
      <xdr:colOff>419100</xdr:colOff>
      <xdr:row>25</xdr:row>
      <xdr:rowOff>167640</xdr:rowOff>
    </xdr:to>
    <xdr:graphicFrame macro="">
      <xdr:nvGraphicFramePr>
        <xdr:cNvPr id="7" name="Chart 6">
          <a:extLst>
            <a:ext uri="{FF2B5EF4-FFF2-40B4-BE49-F238E27FC236}">
              <a16:creationId xmlns:a16="http://schemas.microsoft.com/office/drawing/2014/main" id="{4A328880-848C-4636-8B71-63A5C1400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411480</xdr:colOff>
      <xdr:row>9</xdr:row>
      <xdr:rowOff>99061</xdr:rowOff>
    </xdr:from>
    <xdr:to>
      <xdr:col>23</xdr:col>
      <xdr:colOff>411480</xdr:colOff>
      <xdr:row>18</xdr:row>
      <xdr:rowOff>30481</xdr:rowOff>
    </xdr:to>
    <mc:AlternateContent xmlns:mc="http://schemas.openxmlformats.org/markup-compatibility/2006" xmlns:a14="http://schemas.microsoft.com/office/drawing/2010/main">
      <mc:Choice Requires="a14">
        <xdr:graphicFrame macro="">
          <xdr:nvGraphicFramePr>
            <xdr:cNvPr id="8" name="Store_ID">
              <a:extLst>
                <a:ext uri="{FF2B5EF4-FFF2-40B4-BE49-F238E27FC236}">
                  <a16:creationId xmlns:a16="http://schemas.microsoft.com/office/drawing/2014/main" id="{DBCEE091-F736-5899-93FC-57C8B313CE58}"/>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2603480" y="174498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3</xdr:row>
      <xdr:rowOff>15241</xdr:rowOff>
    </xdr:from>
    <xdr:to>
      <xdr:col>23</xdr:col>
      <xdr:colOff>373380</xdr:colOff>
      <xdr:row>9</xdr:row>
      <xdr:rowOff>83821</xdr:rowOff>
    </xdr:to>
    <mc:AlternateContent xmlns:mc="http://schemas.openxmlformats.org/markup-compatibility/2006" xmlns:a14="http://schemas.microsoft.com/office/drawing/2010/main">
      <mc:Choice Requires="a14">
        <xdr:graphicFrame macro="">
          <xdr:nvGraphicFramePr>
            <xdr:cNvPr id="9" name="Payment_Type">
              <a:extLst>
                <a:ext uri="{FF2B5EF4-FFF2-40B4-BE49-F238E27FC236}">
                  <a16:creationId xmlns:a16="http://schemas.microsoft.com/office/drawing/2014/main" id="{E46900D9-EFD3-3FD0-5E9B-5ABB37D9FDF6}"/>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2611100" y="563881"/>
              <a:ext cx="178308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411480</xdr:colOff>
      <xdr:row>18</xdr:row>
      <xdr:rowOff>22860</xdr:rowOff>
    </xdr:from>
    <xdr:to>
      <xdr:col>23</xdr:col>
      <xdr:colOff>411480</xdr:colOff>
      <xdr:row>25</xdr:row>
      <xdr:rowOff>175259</xdr:rowOff>
    </xdr:to>
    <mc:AlternateContent xmlns:mc="http://schemas.openxmlformats.org/markup-compatibility/2006" xmlns:a14="http://schemas.microsoft.com/office/drawing/2010/main">
      <mc:Choice Requires="a14">
        <xdr:graphicFrame macro="">
          <xdr:nvGraphicFramePr>
            <xdr:cNvPr id="10" name="Order_Date">
              <a:extLst>
                <a:ext uri="{FF2B5EF4-FFF2-40B4-BE49-F238E27FC236}">
                  <a16:creationId xmlns:a16="http://schemas.microsoft.com/office/drawing/2014/main" id="{57E617A8-D192-0946-3EC2-E7C3A3F24ED3}"/>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2603480" y="331470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SH" refreshedDate="46041.484734490739" backgroundQuery="1" createdVersion="8" refreshedVersion="8" minRefreshableVersion="3" recordCount="0" supportSubquery="1" supportAdvancedDrill="1" xr:uid="{E757AB09-C37B-4510-955D-09C57B7CEB56}">
  <cacheSource type="external" connectionId="1"/>
  <cacheFields count="4">
    <cacheField name="[Measures].[Sum of Total_Amount]" caption="Sum of Total_Amount" numFmtId="0" hierarchy="33" level="32767"/>
    <cacheField name="[Table621].[Order_Date].[Order_Date]" caption="Order_Date" numFmtId="0" hierarchy="10"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Table621].[Order_Date (Month)].[Order_Date (Month)]" caption="Order_Date (Month)" numFmtId="0" hierarchy="21" level="1">
      <sharedItems count="12">
        <s v="Oct"/>
        <s v="Nov"/>
        <s v="Dec"/>
        <s v="Jan"/>
        <s v="Feb"/>
        <s v="Mar"/>
        <s v="Apr"/>
        <s v="May"/>
        <s v="Jun"/>
        <s v="Jul"/>
        <s v="Aug"/>
        <s v="Sep"/>
      </sharedItems>
    </cacheField>
    <cacheField name="[Table621].[Order_Date (Year)].[Order_Date (Year)]" caption="Order_Date (Year)" numFmtId="0" hierarchy="19" level="1">
      <sharedItems count="3">
        <s v="2023"/>
        <s v="2024"/>
        <s v="2025"/>
      </sharedItems>
    </cacheField>
  </cacheFields>
  <cacheHierarchies count="3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_Category]" caption="Sub_Category" attribute="1" defaultMemberUniqueName="[Range].[Sub_Category].[All]" allUniqueName="[Range].[Sub_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Stock]" caption="Stock" attribute="1" defaultMemberUniqueName="[Range].[Stock].[All]" allUniqueName="[Range].[Stock].[All]" dimensionUniqueName="[Range]" displayFolder="" count="0" memberValueDatatype="20" unbalanced="0"/>
    <cacheHierarchy uniqueName="[Range].[Column1]" caption="Column1" attribute="1" defaultMemberUniqueName="[Range].[Column1].[All]" allUniqueName="[Range].[Column1].[All]" dimensionUniqueName="[Range]" displayFolder="" count="0" memberValueDatatype="5" unbalanced="0"/>
    <cacheHierarchy uniqueName="[Range].[Cost 2]" caption="Cost 2" attribute="1" defaultMemberUniqueName="[Range].[Cost 2].[All]" allUniqueName="[Range].[Cost 2].[All]" dimensionUniqueName="[Range]" displayFolder="" count="0" memberValueDatatype="5" unbalanced="0"/>
    <cacheHierarchy uniqueName="[Table621].[Sales_ID]" caption="Sales_ID" attribute="1" defaultMemberUniqueName="[Table621].[Sales_ID].[All]" allUniqueName="[Table621].[Sales_ID].[All]" dimensionUniqueName="[Table621]" displayFolder="" count="0" memberValueDatatype="130" unbalanced="0"/>
    <cacheHierarchy uniqueName="[Table621].[Order_Date]" caption="Order_Date" attribute="1" time="1" defaultMemberUniqueName="[Table621].[Order_Date].[All]" allUniqueName="[Table621].[Order_Date].[All]" dimensionUniqueName="[Table621]" displayFolder="" count="2" memberValueDatatype="7" unbalanced="0">
      <fieldsUsage count="2">
        <fieldUsage x="-1"/>
        <fieldUsage x="1"/>
      </fieldsUsage>
    </cacheHierarchy>
    <cacheHierarchy uniqueName="[Table621].[Customer_ID]" caption="Customer_ID" attribute="1" defaultMemberUniqueName="[Table621].[Customer_ID].[All]" allUniqueName="[Table621].[Customer_ID].[All]" dimensionUniqueName="[Table621]" displayFolder="" count="0" memberValueDatatype="130" unbalanced="0"/>
    <cacheHierarchy uniqueName="[Table621].[Product_ID]" caption="Product_ID" attribute="1" defaultMemberUniqueName="[Table621].[Product_ID].[All]" allUniqueName="[Table621].[Product_ID].[All]" dimensionUniqueName="[Table621]" displayFolder="" count="0" memberValueDatatype="130" unbalanced="0"/>
    <cacheHierarchy uniqueName="[Table621].[Store_ID]" caption="Store_ID" attribute="1" defaultMemberUniqueName="[Table621].[Store_ID].[All]" allUniqueName="[Table621].[Store_ID].[All]" dimensionUniqueName="[Table621]" displayFolder="" count="0" memberValueDatatype="130" unbalanced="0"/>
    <cacheHierarchy uniqueName="[Table621].[Quantity]" caption="Quantity" attribute="1" defaultMemberUniqueName="[Table621].[Quantity].[All]" allUniqueName="[Table621].[Quantity].[All]" dimensionUniqueName="[Table621]" displayFolder="" count="0" memberValueDatatype="20" unbalanced="0"/>
    <cacheHierarchy uniqueName="[Table621].[Unit_Price]" caption="Unit_Price" attribute="1" defaultMemberUniqueName="[Table621].[Unit_Price].[All]" allUniqueName="[Table621].[Unit_Price].[All]" dimensionUniqueName="[Table621]" displayFolder="" count="0" memberValueDatatype="5" unbalanced="0"/>
    <cacheHierarchy uniqueName="[Table621].[Discount]" caption="Discount" attribute="1" defaultMemberUniqueName="[Table621].[Discount].[All]" allUniqueName="[Table621].[Discount].[All]" dimensionUniqueName="[Table621]" displayFolder="" count="0" memberValueDatatype="5" unbalanced="0"/>
    <cacheHierarchy uniqueName="[Table621].[Payment_Type]" caption="Payment_Type" attribute="1" defaultMemberUniqueName="[Table621].[Payment_Type].[All]" allUniqueName="[Table621].[Payment_Type].[All]" dimensionUniqueName="[Table621]" displayFolder="" count="0" memberValueDatatype="130" unbalanced="0"/>
    <cacheHierarchy uniqueName="[Table621].[Total_Amount]" caption="Total_Amount" attribute="1" defaultMemberUniqueName="[Table621].[Total_Amount].[All]" allUniqueName="[Table621].[Total_Amount].[All]" dimensionUniqueName="[Table621]" displayFolder="" count="0" memberValueDatatype="5" unbalanced="0"/>
    <cacheHierarchy uniqueName="[Table621].[Order_Date (Year)]" caption="Order_Date (Year)" attribute="1" defaultMemberUniqueName="[Table621].[Order_Date (Year)].[All]" allUniqueName="[Table621].[Order_Date (Year)].[All]" dimensionUniqueName="[Table621]" displayFolder="" count="2" memberValueDatatype="130" unbalanced="0">
      <fieldsUsage count="2">
        <fieldUsage x="-1"/>
        <fieldUsage x="3"/>
      </fieldsUsage>
    </cacheHierarchy>
    <cacheHierarchy uniqueName="[Table621].[Order_Date (Quarter)]" caption="Order_Date (Quarter)" attribute="1" defaultMemberUniqueName="[Table621].[Order_Date (Quarter)].[All]" allUniqueName="[Table621].[Order_Date (Quarter)].[All]" dimensionUniqueName="[Table621]" displayFolder="" count="2" memberValueDatatype="130" unbalanced="0"/>
    <cacheHierarchy uniqueName="[Table621].[Order_Date (Month)]" caption="Order_Date (Month)" attribute="1" defaultMemberUniqueName="[Table621].[Order_Date (Month)].[All]" allUniqueName="[Table621].[Order_Date (Month)].[All]" dimensionUniqueName="[Table621]" displayFolder="" count="2" memberValueDatatype="130" unbalanced="0">
      <fieldsUsage count="2">
        <fieldUsage x="-1"/>
        <fieldUsage x="2"/>
      </fieldsUsage>
    </cacheHierarchy>
    <cacheHierarchy uniqueName="[Table621].[Order_Date (Month Index)]" caption="Order_Date (Month Index)" attribute="1" defaultMemberUniqueName="[Table621].[Order_Date (Month Index)].[All]" allUniqueName="[Table621].[Order_Date (Month Index)].[All]" dimensionUniqueName="[Table621]" displayFolder="" count="0" memberValueDatatype="20" unbalanced="0" hidden="1"/>
    <cacheHierarchy uniqueName="[Measures].[__XL_Count Range]" caption="__XL_Count Range" measure="1" displayFolder="" measureGroup="Range" count="0" hidden="1"/>
    <cacheHierarchy uniqueName="[Measures].[__XL_Count Table621]" caption="__XL_Count Table621" measure="1" displayFolder="" measureGroup="Table621" count="0" hidden="1"/>
    <cacheHierarchy uniqueName="[Measures].[__No measures defined]" caption="__No measures defined" measure="1" displayFolder="" count="0" hidden="1"/>
    <cacheHierarchy uniqueName="[Measures].[Sum of Cost 2]" caption="Sum of Cost 2" measure="1" displayFolder="" measureGroup="Range" count="0" hidden="1">
      <extLst>
        <ext xmlns:x15="http://schemas.microsoft.com/office/spreadsheetml/2010/11/main" uri="{B97F6D7D-B522-45F9-BDA1-12C45D357490}">
          <x15:cacheHierarchy aggregatedColumn="8"/>
        </ext>
      </extLst>
    </cacheHierarchy>
    <cacheHierarchy uniqueName="[Measures].[Average of Cost 2]" caption="Average of Cost 2" measure="1" displayFolder="" measureGroup="Range" count="0" hidden="1">
      <extLst>
        <ext xmlns:x15="http://schemas.microsoft.com/office/spreadsheetml/2010/11/main" uri="{B97F6D7D-B522-45F9-BDA1-12C45D357490}">
          <x15:cacheHierarchy aggregatedColumn="8"/>
        </ext>
      </extLst>
    </cacheHierarchy>
    <cacheHierarchy uniqueName="[Measures].[Sum of Stock]" caption="Sum of Stock" measure="1" displayFolder="" measureGroup="Range"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5"/>
        </ext>
      </extLst>
    </cacheHierarchy>
    <cacheHierarchy uniqueName="[Measures].[Sum of Column1]" caption="Sum of Column1" measure="1" displayFolder="" measureGroup="Range" count="0" hidden="1">
      <extLst>
        <ext xmlns:x15="http://schemas.microsoft.com/office/spreadsheetml/2010/11/main" uri="{B97F6D7D-B522-45F9-BDA1-12C45D357490}">
          <x15:cacheHierarchy aggregatedColumn="7"/>
        </ext>
      </extLst>
    </cacheHierarchy>
    <cacheHierarchy uniqueName="[Measures].[Average of Column1]" caption="Average of Column1"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621"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621" uniqueName="[Table621]" caption="Table621"/>
  </dimensions>
  <measureGroups count="2">
    <measureGroup name="Range" caption="Range"/>
    <measureGroup name="Table621" caption="Table62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SH" refreshedDate="46041.492090509259" backgroundQuery="1" createdVersion="8" refreshedVersion="8" minRefreshableVersion="3" recordCount="0" supportSubquery="1" supportAdvancedDrill="1" xr:uid="{50F49EAD-34DD-4F2C-BD86-3F65E1391D50}">
  <cacheSource type="external" connectionId="1"/>
  <cacheFields count="2">
    <cacheField name="[Measures].[Sum of Total_Amount]" caption="Sum of Total_Amount" numFmtId="0" hierarchy="33" level="32767"/>
    <cacheField name="[Table621].[Payment_Type].[Payment_Type]" caption="Payment_Type" numFmtId="0" hierarchy="17" level="1">
      <sharedItems count="3">
        <s v="COD"/>
        <s v="Credit Card"/>
        <s v="PayPal"/>
      </sharedItems>
    </cacheField>
  </cacheFields>
  <cacheHierarchies count="3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_Category]" caption="Sub_Category" attribute="1" defaultMemberUniqueName="[Range].[Sub_Category].[All]" allUniqueName="[Range].[Sub_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Stock]" caption="Stock" attribute="1" defaultMemberUniqueName="[Range].[Stock].[All]" allUniqueName="[Range].[Stock].[All]" dimensionUniqueName="[Range]" displayFolder="" count="0" memberValueDatatype="20" unbalanced="0"/>
    <cacheHierarchy uniqueName="[Range].[Column1]" caption="Column1" attribute="1" defaultMemberUniqueName="[Range].[Column1].[All]" allUniqueName="[Range].[Column1].[All]" dimensionUniqueName="[Range]" displayFolder="" count="0" memberValueDatatype="5" unbalanced="0"/>
    <cacheHierarchy uniqueName="[Range].[Cost 2]" caption="Cost 2" attribute="1" defaultMemberUniqueName="[Range].[Cost 2].[All]" allUniqueName="[Range].[Cost 2].[All]" dimensionUniqueName="[Range]" displayFolder="" count="0" memberValueDatatype="5" unbalanced="0"/>
    <cacheHierarchy uniqueName="[Table621].[Sales_ID]" caption="Sales_ID" attribute="1" defaultMemberUniqueName="[Table621].[Sales_ID].[All]" allUniqueName="[Table621].[Sales_ID].[All]" dimensionUniqueName="[Table621]" displayFolder="" count="0" memberValueDatatype="130" unbalanced="0"/>
    <cacheHierarchy uniqueName="[Table621].[Order_Date]" caption="Order_Date" attribute="1" time="1" defaultMemberUniqueName="[Table621].[Order_Date].[All]" allUniqueName="[Table621].[Order_Date].[All]" dimensionUniqueName="[Table621]" displayFolder="" count="2" memberValueDatatype="7" unbalanced="0"/>
    <cacheHierarchy uniqueName="[Table621].[Customer_ID]" caption="Customer_ID" attribute="1" defaultMemberUniqueName="[Table621].[Customer_ID].[All]" allUniqueName="[Table621].[Customer_ID].[All]" dimensionUniqueName="[Table621]" displayFolder="" count="0" memberValueDatatype="130" unbalanced="0"/>
    <cacheHierarchy uniqueName="[Table621].[Product_ID]" caption="Product_ID" attribute="1" defaultMemberUniqueName="[Table621].[Product_ID].[All]" allUniqueName="[Table621].[Product_ID].[All]" dimensionUniqueName="[Table621]" displayFolder="" count="0" memberValueDatatype="130" unbalanced="0"/>
    <cacheHierarchy uniqueName="[Table621].[Store_ID]" caption="Store_ID" attribute="1" defaultMemberUniqueName="[Table621].[Store_ID].[All]" allUniqueName="[Table621].[Store_ID].[All]" dimensionUniqueName="[Table621]" displayFolder="" count="0" memberValueDatatype="130" unbalanced="0"/>
    <cacheHierarchy uniqueName="[Table621].[Quantity]" caption="Quantity" attribute="1" defaultMemberUniqueName="[Table621].[Quantity].[All]" allUniqueName="[Table621].[Quantity].[All]" dimensionUniqueName="[Table621]" displayFolder="" count="0" memberValueDatatype="20" unbalanced="0"/>
    <cacheHierarchy uniqueName="[Table621].[Unit_Price]" caption="Unit_Price" attribute="1" defaultMemberUniqueName="[Table621].[Unit_Price].[All]" allUniqueName="[Table621].[Unit_Price].[All]" dimensionUniqueName="[Table621]" displayFolder="" count="0" memberValueDatatype="5" unbalanced="0"/>
    <cacheHierarchy uniqueName="[Table621].[Discount]" caption="Discount" attribute="1" defaultMemberUniqueName="[Table621].[Discount].[All]" allUniqueName="[Table621].[Discount].[All]" dimensionUniqueName="[Table621]" displayFolder="" count="0" memberValueDatatype="5" unbalanced="0"/>
    <cacheHierarchy uniqueName="[Table621].[Payment_Type]" caption="Payment_Type" attribute="1" defaultMemberUniqueName="[Table621].[Payment_Type].[All]" allUniqueName="[Table621].[Payment_Type].[All]" dimensionUniqueName="[Table621]" displayFolder="" count="2" memberValueDatatype="130" unbalanced="0">
      <fieldsUsage count="2">
        <fieldUsage x="-1"/>
        <fieldUsage x="1"/>
      </fieldsUsage>
    </cacheHierarchy>
    <cacheHierarchy uniqueName="[Table621].[Total_Amount]" caption="Total_Amount" attribute="1" defaultMemberUniqueName="[Table621].[Total_Amount].[All]" allUniqueName="[Table621].[Total_Amount].[All]" dimensionUniqueName="[Table621]" displayFolder="" count="0" memberValueDatatype="5" unbalanced="0"/>
    <cacheHierarchy uniqueName="[Table621].[Order_Date (Year)]" caption="Order_Date (Year)" attribute="1" defaultMemberUniqueName="[Table621].[Order_Date (Year)].[All]" allUniqueName="[Table621].[Order_Date (Year)].[All]" dimensionUniqueName="[Table621]" displayFolder="" count="2" memberValueDatatype="130" unbalanced="0"/>
    <cacheHierarchy uniqueName="[Table621].[Order_Date (Quarter)]" caption="Order_Date (Quarter)" attribute="1" defaultMemberUniqueName="[Table621].[Order_Date (Quarter)].[All]" allUniqueName="[Table621].[Order_Date (Quarter)].[All]" dimensionUniqueName="[Table621]" displayFolder="" count="2" memberValueDatatype="130" unbalanced="0"/>
    <cacheHierarchy uniqueName="[Table621].[Order_Date (Month)]" caption="Order_Date (Month)" attribute="1" defaultMemberUniqueName="[Table621].[Order_Date (Month)].[All]" allUniqueName="[Table621].[Order_Date (Month)].[All]" dimensionUniqueName="[Table621]" displayFolder="" count="2" memberValueDatatype="130" unbalanced="0"/>
    <cacheHierarchy uniqueName="[Table621].[Order_Date (Month Index)]" caption="Order_Date (Month Index)" attribute="1" defaultMemberUniqueName="[Table621].[Order_Date (Month Index)].[All]" allUniqueName="[Table621].[Order_Date (Month Index)].[All]" dimensionUniqueName="[Table621]" displayFolder="" count="0" memberValueDatatype="20" unbalanced="0" hidden="1"/>
    <cacheHierarchy uniqueName="[Measures].[__XL_Count Range]" caption="__XL_Count Range" measure="1" displayFolder="" measureGroup="Range" count="0" hidden="1"/>
    <cacheHierarchy uniqueName="[Measures].[__XL_Count Table621]" caption="__XL_Count Table621" measure="1" displayFolder="" measureGroup="Table621" count="0" hidden="1"/>
    <cacheHierarchy uniqueName="[Measures].[__No measures defined]" caption="__No measures defined" measure="1" displayFolder="" count="0" hidden="1"/>
    <cacheHierarchy uniqueName="[Measures].[Sum of Cost 2]" caption="Sum of Cost 2" measure="1" displayFolder="" measureGroup="Range" count="0" hidden="1">
      <extLst>
        <ext xmlns:x15="http://schemas.microsoft.com/office/spreadsheetml/2010/11/main" uri="{B97F6D7D-B522-45F9-BDA1-12C45D357490}">
          <x15:cacheHierarchy aggregatedColumn="8"/>
        </ext>
      </extLst>
    </cacheHierarchy>
    <cacheHierarchy uniqueName="[Measures].[Average of Cost 2]" caption="Average of Cost 2" measure="1" displayFolder="" measureGroup="Range" count="0" hidden="1">
      <extLst>
        <ext xmlns:x15="http://schemas.microsoft.com/office/spreadsheetml/2010/11/main" uri="{B97F6D7D-B522-45F9-BDA1-12C45D357490}">
          <x15:cacheHierarchy aggregatedColumn="8"/>
        </ext>
      </extLst>
    </cacheHierarchy>
    <cacheHierarchy uniqueName="[Measures].[Sum of Stock]" caption="Sum of Stock" measure="1" displayFolder="" measureGroup="Range"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5"/>
        </ext>
      </extLst>
    </cacheHierarchy>
    <cacheHierarchy uniqueName="[Measures].[Sum of Column1]" caption="Sum of Column1" measure="1" displayFolder="" measureGroup="Range" count="0" hidden="1">
      <extLst>
        <ext xmlns:x15="http://schemas.microsoft.com/office/spreadsheetml/2010/11/main" uri="{B97F6D7D-B522-45F9-BDA1-12C45D357490}">
          <x15:cacheHierarchy aggregatedColumn="7"/>
        </ext>
      </extLst>
    </cacheHierarchy>
    <cacheHierarchy uniqueName="[Measures].[Average of Column1]" caption="Average of Column1"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621"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621" uniqueName="[Table621]" caption="Table621"/>
  </dimensions>
  <measureGroups count="2">
    <measureGroup name="Range" caption="Range"/>
    <measureGroup name="Table621" caption="Table62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SH" refreshedDate="46041.524253935182" backgroundQuery="1" createdVersion="8" refreshedVersion="8" minRefreshableVersion="3" recordCount="0" supportSubquery="1" supportAdvancedDrill="1" xr:uid="{A4D96336-1252-4593-A16F-3D67AF03FC31}">
  <cacheSource type="external" connectionId="1"/>
  <cacheFields count="3">
    <cacheField name="[Measures].[Sum of Total_Amount]" caption="Sum of Total_Amount" numFmtId="0" hierarchy="33" level="32767"/>
    <cacheField name="[Table621].[Store_ID].[Store_ID]" caption="Store_ID" numFmtId="0" hierarchy="13" level="1">
      <sharedItems count="20">
        <s v="STORE0"/>
        <s v="STORE1"/>
        <s v="STORE10"/>
        <s v="STORE11"/>
        <s v="STORE12"/>
        <s v="STORE13"/>
        <s v="STORE14"/>
        <s v="STORE15"/>
        <s v="STORE16"/>
        <s v="STORE17"/>
        <s v="STORE18"/>
        <s v="STORE19"/>
        <s v="STORE2"/>
        <s v="STORE3"/>
        <s v="STORE4"/>
        <s v="STORE5"/>
        <s v="STORE6"/>
        <s v="STORE7"/>
        <s v="STORE8"/>
        <s v="STORE9"/>
      </sharedItems>
    </cacheField>
    <cacheField name="[Table621].[Order_Date].[Order_Date]" caption="Order_Date" numFmtId="0" hierarchy="10" level="1">
      <sharedItems containsSemiMixedTypes="0" containsNonDate="0" containsString="0"/>
    </cacheField>
  </cacheFields>
  <cacheHierarchies count="34">
    <cacheHierarchy uniqueName="[Range].[Product_ID]" caption="Product_ID" attribute="1" defaultMemberUniqueName="[Range].[Product_ID].[All]" allUniqueName="[Range].[Product_ID].[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_Category]" caption="Sub_Category" attribute="1" defaultMemberUniqueName="[Range].[Sub_Category].[All]" allUniqueName="[Range].[Sub_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Cost]" caption="Cost" attribute="1" defaultMemberUniqueName="[Range].[Cost].[All]" allUniqueName="[Range].[Cost].[All]" dimensionUniqueName="[Range]" displayFolder="" count="2" memberValueDatatype="5" unbalanced="0"/>
    <cacheHierarchy uniqueName="[Range].[Stock]" caption="Stock" attribute="1" defaultMemberUniqueName="[Range].[Stock].[All]" allUniqueName="[Range].[Stock].[All]" dimensionUniqueName="[Range]" displayFolder="" count="2" memberValueDatatype="20" unbalanced="0"/>
    <cacheHierarchy uniqueName="[Range].[Column1]" caption="Column1" attribute="1" defaultMemberUniqueName="[Range].[Column1].[All]" allUniqueName="[Range].[Column1].[All]" dimensionUniqueName="[Range]" displayFolder="" count="2" memberValueDatatype="5" unbalanced="0"/>
    <cacheHierarchy uniqueName="[Range].[Cost 2]" caption="Cost 2" attribute="1" defaultMemberUniqueName="[Range].[Cost 2].[All]" allUniqueName="[Range].[Cost 2].[All]" dimensionUniqueName="[Range]" displayFolder="" count="2" memberValueDatatype="5" unbalanced="0"/>
    <cacheHierarchy uniqueName="[Table621].[Sales_ID]" caption="Sales_ID" attribute="1" defaultMemberUniqueName="[Table621].[Sales_ID].[All]" allUniqueName="[Table621].[Sales_ID].[All]" dimensionUniqueName="[Table621]" displayFolder="" count="2" memberValueDatatype="130" unbalanced="0"/>
    <cacheHierarchy uniqueName="[Table621].[Order_Date]" caption="Order_Date" attribute="1" time="1" defaultMemberUniqueName="[Table621].[Order_Date].[All]" allUniqueName="[Table621].[Order_Date].[All]" dimensionUniqueName="[Table621]" displayFolder="" count="2" memberValueDatatype="7" unbalanced="0">
      <fieldsUsage count="2">
        <fieldUsage x="-1"/>
        <fieldUsage x="2"/>
      </fieldsUsage>
    </cacheHierarchy>
    <cacheHierarchy uniqueName="[Table621].[Customer_ID]" caption="Customer_ID" attribute="1" defaultMemberUniqueName="[Table621].[Customer_ID].[All]" allUniqueName="[Table621].[Customer_ID].[All]" dimensionUniqueName="[Table621]" displayFolder="" count="2" memberValueDatatype="130" unbalanced="0"/>
    <cacheHierarchy uniqueName="[Table621].[Product_ID]" caption="Product_ID" attribute="1" defaultMemberUniqueName="[Table621].[Product_ID].[All]" allUniqueName="[Table621].[Product_ID].[All]" dimensionUniqueName="[Table621]" displayFolder="" count="2" memberValueDatatype="130" unbalanced="0"/>
    <cacheHierarchy uniqueName="[Table621].[Store_ID]" caption="Store_ID" attribute="1" defaultMemberUniqueName="[Table621].[Store_ID].[All]" allUniqueName="[Table621].[Store_ID].[All]" dimensionUniqueName="[Table621]" displayFolder="" count="2" memberValueDatatype="130" unbalanced="0">
      <fieldsUsage count="2">
        <fieldUsage x="-1"/>
        <fieldUsage x="1"/>
      </fieldsUsage>
    </cacheHierarchy>
    <cacheHierarchy uniqueName="[Table621].[Quantity]" caption="Quantity" attribute="1" defaultMemberUniqueName="[Table621].[Quantity].[All]" allUniqueName="[Table621].[Quantity].[All]" dimensionUniqueName="[Table621]" displayFolder="" count="2" memberValueDatatype="20" unbalanced="0"/>
    <cacheHierarchy uniqueName="[Table621].[Unit_Price]" caption="Unit_Price" attribute="1" defaultMemberUniqueName="[Table621].[Unit_Price].[All]" allUniqueName="[Table621].[Unit_Price].[All]" dimensionUniqueName="[Table621]" displayFolder="" count="2" memberValueDatatype="5" unbalanced="0"/>
    <cacheHierarchy uniqueName="[Table621].[Discount]" caption="Discount" attribute="1" defaultMemberUniqueName="[Table621].[Discount].[All]" allUniqueName="[Table621].[Discount].[All]" dimensionUniqueName="[Table621]" displayFolder="" count="2" memberValueDatatype="5" unbalanced="0"/>
    <cacheHierarchy uniqueName="[Table621].[Payment_Type]" caption="Payment_Type" attribute="1" defaultMemberUniqueName="[Table621].[Payment_Type].[All]" allUniqueName="[Table621].[Payment_Type].[All]" dimensionUniqueName="[Table621]" displayFolder="" count="2" memberValueDatatype="130" unbalanced="0"/>
    <cacheHierarchy uniqueName="[Table621].[Total_Amount]" caption="Total_Amount" attribute="1" defaultMemberUniqueName="[Table621].[Total_Amount].[All]" allUniqueName="[Table621].[Total_Amount].[All]" dimensionUniqueName="[Table621]" displayFolder="" count="2" memberValueDatatype="5" unbalanced="0"/>
    <cacheHierarchy uniqueName="[Table621].[Order_Date (Year)]" caption="Order_Date (Year)" attribute="1" defaultMemberUniqueName="[Table621].[Order_Date (Year)].[All]" allUniqueName="[Table621].[Order_Date (Year)].[All]" dimensionUniqueName="[Table621]" displayFolder="" count="2" memberValueDatatype="130" unbalanced="0"/>
    <cacheHierarchy uniqueName="[Table621].[Order_Date (Quarter)]" caption="Order_Date (Quarter)" attribute="1" defaultMemberUniqueName="[Table621].[Order_Date (Quarter)].[All]" allUniqueName="[Table621].[Order_Date (Quarter)].[All]" dimensionUniqueName="[Table621]" displayFolder="" count="2" memberValueDatatype="130" unbalanced="0"/>
    <cacheHierarchy uniqueName="[Table621].[Order_Date (Month)]" caption="Order_Date (Month)" attribute="1" defaultMemberUniqueName="[Table621].[Order_Date (Month)].[All]" allUniqueName="[Table621].[Order_Date (Month)].[All]" dimensionUniqueName="[Table621]" displayFolder="" count="2" memberValueDatatype="130" unbalanced="0"/>
    <cacheHierarchy uniqueName="[Table621].[Order_Date (Month Index)]" caption="Order_Date (Month Index)" attribute="1" defaultMemberUniqueName="[Table621].[Order_Date (Month Index)].[All]" allUniqueName="[Table621].[Order_Date (Month Index)].[All]" dimensionUniqueName="[Table621]" displayFolder="" count="2" memberValueDatatype="20" unbalanced="0" hidden="1"/>
    <cacheHierarchy uniqueName="[Measures].[__XL_Count Range]" caption="__XL_Count Range" measure="1" displayFolder="" measureGroup="Range" count="0" hidden="1"/>
    <cacheHierarchy uniqueName="[Measures].[__XL_Count Table621]" caption="__XL_Count Table621" measure="1" displayFolder="" measureGroup="Table621" count="0" hidden="1"/>
    <cacheHierarchy uniqueName="[Measures].[__No measures defined]" caption="__No measures defined" measure="1" displayFolder="" count="0" hidden="1"/>
    <cacheHierarchy uniqueName="[Measures].[Sum of Cost 2]" caption="Sum of Cost 2" measure="1" displayFolder="" measureGroup="Range" count="0" hidden="1">
      <extLst>
        <ext xmlns:x15="http://schemas.microsoft.com/office/spreadsheetml/2010/11/main" uri="{B97F6D7D-B522-45F9-BDA1-12C45D357490}">
          <x15:cacheHierarchy aggregatedColumn="8"/>
        </ext>
      </extLst>
    </cacheHierarchy>
    <cacheHierarchy uniqueName="[Measures].[Average of Cost 2]" caption="Average of Cost 2" measure="1" displayFolder="" measureGroup="Range" count="0" hidden="1">
      <extLst>
        <ext xmlns:x15="http://schemas.microsoft.com/office/spreadsheetml/2010/11/main" uri="{B97F6D7D-B522-45F9-BDA1-12C45D357490}">
          <x15:cacheHierarchy aggregatedColumn="8"/>
        </ext>
      </extLst>
    </cacheHierarchy>
    <cacheHierarchy uniqueName="[Measures].[Sum of Stock]" caption="Sum of Stock" measure="1" displayFolder="" measureGroup="Range"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5"/>
        </ext>
      </extLst>
    </cacheHierarchy>
    <cacheHierarchy uniqueName="[Measures].[Sum of Column1]" caption="Sum of Column1" measure="1" displayFolder="" measureGroup="Range" count="0" hidden="1">
      <extLst>
        <ext xmlns:x15="http://schemas.microsoft.com/office/spreadsheetml/2010/11/main" uri="{B97F6D7D-B522-45F9-BDA1-12C45D357490}">
          <x15:cacheHierarchy aggregatedColumn="7"/>
        </ext>
      </extLst>
    </cacheHierarchy>
    <cacheHierarchy uniqueName="[Measures].[Average of Column1]" caption="Average of Column1"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621"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621" uniqueName="[Table621]" caption="Table621"/>
  </dimensions>
  <measureGroups count="2">
    <measureGroup name="Range" caption="Range"/>
    <measureGroup name="Table621" caption="Table62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SH" refreshedDate="46041.52425451389" backgroundQuery="1" createdVersion="8" refreshedVersion="8" minRefreshableVersion="3" recordCount="0" supportSubquery="1" supportAdvancedDrill="1" xr:uid="{09C3F73D-0341-4277-9CB0-DAD09430E162}">
  <cacheSource type="external" connectionId="1"/>
  <cacheFields count="3">
    <cacheField name="[Range].[Category].[Category]" caption="Category" numFmtId="0" hierarchy="2" level="1">
      <sharedItems count="5">
        <s v="Beauty"/>
        <s v="Clothing"/>
        <s v="Electronics"/>
        <s v="Home"/>
        <s v="Sports"/>
      </sharedItems>
    </cacheField>
    <cacheField name="[Measures].[Average of Cost 2]" caption="Average of Cost 2" numFmtId="0" hierarchy="27" level="32767"/>
    <cacheField name="[Table621].[Order_Date].[Order_Date]" caption="Order_Date" numFmtId="0" hierarchy="10" level="1">
      <sharedItems containsSemiMixedTypes="0" containsNonDate="0" containsString="0"/>
    </cacheField>
  </cacheFields>
  <cacheHierarchies count="3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_Category]" caption="Sub_Category" attribute="1" defaultMemberUniqueName="[Range].[Sub_Category].[All]" allUniqueName="[Range].[Sub_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Stock]" caption="Stock" attribute="1" defaultMemberUniqueName="[Range].[Stock].[All]" allUniqueName="[Range].[Stock].[All]" dimensionUniqueName="[Range]" displayFolder="" count="0" memberValueDatatype="20" unbalanced="0"/>
    <cacheHierarchy uniqueName="[Range].[Column1]" caption="Column1" attribute="1" defaultMemberUniqueName="[Range].[Column1].[All]" allUniqueName="[Range].[Column1].[All]" dimensionUniqueName="[Range]" displayFolder="" count="0" memberValueDatatype="5" unbalanced="0"/>
    <cacheHierarchy uniqueName="[Range].[Cost 2]" caption="Cost 2" attribute="1" defaultMemberUniqueName="[Range].[Cost 2].[All]" allUniqueName="[Range].[Cost 2].[All]" dimensionUniqueName="[Range]" displayFolder="" count="0" memberValueDatatype="5" unbalanced="0"/>
    <cacheHierarchy uniqueName="[Table621].[Sales_ID]" caption="Sales_ID" attribute="1" defaultMemberUniqueName="[Table621].[Sales_ID].[All]" allUniqueName="[Table621].[Sales_ID].[All]" dimensionUniqueName="[Table621]" displayFolder="" count="0" memberValueDatatype="130" unbalanced="0"/>
    <cacheHierarchy uniqueName="[Table621].[Order_Date]" caption="Order_Date" attribute="1" time="1" defaultMemberUniqueName="[Table621].[Order_Date].[All]" allUniqueName="[Table621].[Order_Date].[All]" dimensionUniqueName="[Table621]" displayFolder="" count="2" memberValueDatatype="7" unbalanced="0">
      <fieldsUsage count="2">
        <fieldUsage x="-1"/>
        <fieldUsage x="2"/>
      </fieldsUsage>
    </cacheHierarchy>
    <cacheHierarchy uniqueName="[Table621].[Customer_ID]" caption="Customer_ID" attribute="1" defaultMemberUniqueName="[Table621].[Customer_ID].[All]" allUniqueName="[Table621].[Customer_ID].[All]" dimensionUniqueName="[Table621]" displayFolder="" count="0" memberValueDatatype="130" unbalanced="0"/>
    <cacheHierarchy uniqueName="[Table621].[Product_ID]" caption="Product_ID" attribute="1" defaultMemberUniqueName="[Table621].[Product_ID].[All]" allUniqueName="[Table621].[Product_ID].[All]" dimensionUniqueName="[Table621]" displayFolder="" count="0" memberValueDatatype="130" unbalanced="0"/>
    <cacheHierarchy uniqueName="[Table621].[Store_ID]" caption="Store_ID" attribute="1" defaultMemberUniqueName="[Table621].[Store_ID].[All]" allUniqueName="[Table621].[Store_ID].[All]" dimensionUniqueName="[Table621]" displayFolder="" count="2" memberValueDatatype="130" unbalanced="0"/>
    <cacheHierarchy uniqueName="[Table621].[Quantity]" caption="Quantity" attribute="1" defaultMemberUniqueName="[Table621].[Quantity].[All]" allUniqueName="[Table621].[Quantity].[All]" dimensionUniqueName="[Table621]" displayFolder="" count="0" memberValueDatatype="20" unbalanced="0"/>
    <cacheHierarchy uniqueName="[Table621].[Unit_Price]" caption="Unit_Price" attribute="1" defaultMemberUniqueName="[Table621].[Unit_Price].[All]" allUniqueName="[Table621].[Unit_Price].[All]" dimensionUniqueName="[Table621]" displayFolder="" count="0" memberValueDatatype="5" unbalanced="0"/>
    <cacheHierarchy uniqueName="[Table621].[Discount]" caption="Discount" attribute="1" defaultMemberUniqueName="[Table621].[Discount].[All]" allUniqueName="[Table621].[Discount].[All]" dimensionUniqueName="[Table621]" displayFolder="" count="0" memberValueDatatype="5" unbalanced="0"/>
    <cacheHierarchy uniqueName="[Table621].[Payment_Type]" caption="Payment_Type" attribute="1" defaultMemberUniqueName="[Table621].[Payment_Type].[All]" allUniqueName="[Table621].[Payment_Type].[All]" dimensionUniqueName="[Table621]" displayFolder="" count="0" memberValueDatatype="130" unbalanced="0"/>
    <cacheHierarchy uniqueName="[Table621].[Total_Amount]" caption="Total_Amount" attribute="1" defaultMemberUniqueName="[Table621].[Total_Amount].[All]" allUniqueName="[Table621].[Total_Amount].[All]" dimensionUniqueName="[Table621]" displayFolder="" count="0" memberValueDatatype="5" unbalanced="0"/>
    <cacheHierarchy uniqueName="[Table621].[Order_Date (Year)]" caption="Order_Date (Year)" attribute="1" defaultMemberUniqueName="[Table621].[Order_Date (Year)].[All]" allUniqueName="[Table621].[Order_Date (Year)].[All]" dimensionUniqueName="[Table621]" displayFolder="" count="0" memberValueDatatype="130" unbalanced="0"/>
    <cacheHierarchy uniqueName="[Table621].[Order_Date (Quarter)]" caption="Order_Date (Quarter)" attribute="1" defaultMemberUniqueName="[Table621].[Order_Date (Quarter)].[All]" allUniqueName="[Table621].[Order_Date (Quarter)].[All]" dimensionUniqueName="[Table621]" displayFolder="" count="0" memberValueDatatype="130" unbalanced="0"/>
    <cacheHierarchy uniqueName="[Table621].[Order_Date (Month)]" caption="Order_Date (Month)" attribute="1" defaultMemberUniqueName="[Table621].[Order_Date (Month)].[All]" allUniqueName="[Table621].[Order_Date (Month)].[All]" dimensionUniqueName="[Table621]" displayFolder="" count="0" memberValueDatatype="130" unbalanced="0"/>
    <cacheHierarchy uniqueName="[Table621].[Order_Date (Month Index)]" caption="Order_Date (Month Index)" attribute="1" defaultMemberUniqueName="[Table621].[Order_Date (Month Index)].[All]" allUniqueName="[Table621].[Order_Date (Month Index)].[All]" dimensionUniqueName="[Table621]" displayFolder="" count="0" memberValueDatatype="20" unbalanced="0" hidden="1"/>
    <cacheHierarchy uniqueName="[Measures].[__XL_Count Range]" caption="__XL_Count Range" measure="1" displayFolder="" measureGroup="Range" count="0" hidden="1"/>
    <cacheHierarchy uniqueName="[Measures].[__XL_Count Table621]" caption="__XL_Count Table621" measure="1" displayFolder="" measureGroup="Table621" count="0" hidden="1"/>
    <cacheHierarchy uniqueName="[Measures].[__No measures defined]" caption="__No measures defined" measure="1" displayFolder="" count="0" hidden="1"/>
    <cacheHierarchy uniqueName="[Measures].[Sum of Cost 2]" caption="Sum of Cost 2" measure="1" displayFolder="" measureGroup="Range" count="0" hidden="1">
      <extLst>
        <ext xmlns:x15="http://schemas.microsoft.com/office/spreadsheetml/2010/11/main" uri="{B97F6D7D-B522-45F9-BDA1-12C45D357490}">
          <x15:cacheHierarchy aggregatedColumn="8"/>
        </ext>
      </extLst>
    </cacheHierarchy>
    <cacheHierarchy uniqueName="[Measures].[Average of Cost 2]" caption="Average of Cost 2"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tock]" caption="Sum of Stock" measure="1" displayFolder="" measureGroup="Range"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5"/>
        </ext>
      </extLst>
    </cacheHierarchy>
    <cacheHierarchy uniqueName="[Measures].[Sum of Column1]" caption="Sum of Column1" measure="1" displayFolder="" measureGroup="Range" count="0" hidden="1">
      <extLst>
        <ext xmlns:x15="http://schemas.microsoft.com/office/spreadsheetml/2010/11/main" uri="{B97F6D7D-B522-45F9-BDA1-12C45D357490}">
          <x15:cacheHierarchy aggregatedColumn="7"/>
        </ext>
      </extLst>
    </cacheHierarchy>
    <cacheHierarchy uniqueName="[Measures].[Average of Column1]" caption="Average of Column1"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62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621" uniqueName="[Table621]" caption="Table621"/>
  </dimensions>
  <measureGroups count="2">
    <measureGroup name="Range" caption="Range"/>
    <measureGroup name="Table621" caption="Table62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SH" refreshedDate="46041.524255439814" backgroundQuery="1" createdVersion="8" refreshedVersion="8" minRefreshableVersion="3" recordCount="0" supportSubquery="1" supportAdvancedDrill="1" xr:uid="{F632648B-E677-484E-9DF3-5ED4259AEB04}">
  <cacheSource type="external" connectionId="1"/>
  <cacheFields count="3">
    <cacheField name="[Range].[Sub_Category].[Sub_Category]" caption="Sub_Category" numFmtId="0" hierarchy="3"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Measures].[Sum of Stock]" caption="Sum of Stock" numFmtId="0" hierarchy="28" level="32767"/>
    <cacheField name="[Table621].[Order_Date].[Order_Date]" caption="Order_Date" numFmtId="0" hierarchy="10" level="1">
      <sharedItems containsSemiMixedTypes="0" containsNonDate="0" containsString="0"/>
    </cacheField>
  </cacheFields>
  <cacheHierarchies count="3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_Category]" caption="Sub_Category" attribute="1" defaultMemberUniqueName="[Range].[Sub_Category].[All]" allUniqueName="[Range].[Sub_Category].[All]" dimensionUniqueName="[Range]" displayFolder="" count="2" memberValueDatatype="130" unbalanced="0">
      <fieldsUsage count="2">
        <fieldUsage x="-1"/>
        <fieldUsage x="0"/>
      </fieldsUsage>
    </cacheHierarchy>
    <cacheHierarchy uniqueName="[Range].[Brand]" caption="Brand" attribute="1" defaultMemberUniqueName="[Range].[Brand].[All]" allUniqueName="[Range].[Brand].[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Stock]" caption="Stock" attribute="1" defaultMemberUniqueName="[Range].[Stock].[All]" allUniqueName="[Range].[Stock].[All]" dimensionUniqueName="[Range]" displayFolder="" count="0" memberValueDatatype="20" unbalanced="0"/>
    <cacheHierarchy uniqueName="[Range].[Column1]" caption="Column1" attribute="1" defaultMemberUniqueName="[Range].[Column1].[All]" allUniqueName="[Range].[Column1].[All]" dimensionUniqueName="[Range]" displayFolder="" count="0" memberValueDatatype="5" unbalanced="0"/>
    <cacheHierarchy uniqueName="[Range].[Cost 2]" caption="Cost 2" attribute="1" defaultMemberUniqueName="[Range].[Cost 2].[All]" allUniqueName="[Range].[Cost 2].[All]" dimensionUniqueName="[Range]" displayFolder="" count="0" memberValueDatatype="5" unbalanced="0"/>
    <cacheHierarchy uniqueName="[Table621].[Sales_ID]" caption="Sales_ID" attribute="1" defaultMemberUniqueName="[Table621].[Sales_ID].[All]" allUniqueName="[Table621].[Sales_ID].[All]" dimensionUniqueName="[Table621]" displayFolder="" count="0" memberValueDatatype="130" unbalanced="0"/>
    <cacheHierarchy uniqueName="[Table621].[Order_Date]" caption="Order_Date" attribute="1" time="1" defaultMemberUniqueName="[Table621].[Order_Date].[All]" allUniqueName="[Table621].[Order_Date].[All]" dimensionUniqueName="[Table621]" displayFolder="" count="2" memberValueDatatype="7" unbalanced="0">
      <fieldsUsage count="2">
        <fieldUsage x="-1"/>
        <fieldUsage x="2"/>
      </fieldsUsage>
    </cacheHierarchy>
    <cacheHierarchy uniqueName="[Table621].[Customer_ID]" caption="Customer_ID" attribute="1" defaultMemberUniqueName="[Table621].[Customer_ID].[All]" allUniqueName="[Table621].[Customer_ID].[All]" dimensionUniqueName="[Table621]" displayFolder="" count="0" memberValueDatatype="130" unbalanced="0"/>
    <cacheHierarchy uniqueName="[Table621].[Product_ID]" caption="Product_ID" attribute="1" defaultMemberUniqueName="[Table621].[Product_ID].[All]" allUniqueName="[Table621].[Product_ID].[All]" dimensionUniqueName="[Table621]" displayFolder="" count="0" memberValueDatatype="130" unbalanced="0"/>
    <cacheHierarchy uniqueName="[Table621].[Store_ID]" caption="Store_ID" attribute="1" defaultMemberUniqueName="[Table621].[Store_ID].[All]" allUniqueName="[Table621].[Store_ID].[All]" dimensionUniqueName="[Table621]" displayFolder="" count="2" memberValueDatatype="130" unbalanced="0"/>
    <cacheHierarchy uniqueName="[Table621].[Quantity]" caption="Quantity" attribute="1" defaultMemberUniqueName="[Table621].[Quantity].[All]" allUniqueName="[Table621].[Quantity].[All]" dimensionUniqueName="[Table621]" displayFolder="" count="0" memberValueDatatype="20" unbalanced="0"/>
    <cacheHierarchy uniqueName="[Table621].[Unit_Price]" caption="Unit_Price" attribute="1" defaultMemberUniqueName="[Table621].[Unit_Price].[All]" allUniqueName="[Table621].[Unit_Price].[All]" dimensionUniqueName="[Table621]" displayFolder="" count="0" memberValueDatatype="5" unbalanced="0"/>
    <cacheHierarchy uniqueName="[Table621].[Discount]" caption="Discount" attribute="1" defaultMemberUniqueName="[Table621].[Discount].[All]" allUniqueName="[Table621].[Discount].[All]" dimensionUniqueName="[Table621]" displayFolder="" count="0" memberValueDatatype="5" unbalanced="0"/>
    <cacheHierarchy uniqueName="[Table621].[Payment_Type]" caption="Payment_Type" attribute="1" defaultMemberUniqueName="[Table621].[Payment_Type].[All]" allUniqueName="[Table621].[Payment_Type].[All]" dimensionUniqueName="[Table621]" displayFolder="" count="0" memberValueDatatype="130" unbalanced="0"/>
    <cacheHierarchy uniqueName="[Table621].[Total_Amount]" caption="Total_Amount" attribute="1" defaultMemberUniqueName="[Table621].[Total_Amount].[All]" allUniqueName="[Table621].[Total_Amount].[All]" dimensionUniqueName="[Table621]" displayFolder="" count="0" memberValueDatatype="5" unbalanced="0"/>
    <cacheHierarchy uniqueName="[Table621].[Order_Date (Year)]" caption="Order_Date (Year)" attribute="1" defaultMemberUniqueName="[Table621].[Order_Date (Year)].[All]" allUniqueName="[Table621].[Order_Date (Year)].[All]" dimensionUniqueName="[Table621]" displayFolder="" count="0" memberValueDatatype="130" unbalanced="0"/>
    <cacheHierarchy uniqueName="[Table621].[Order_Date (Quarter)]" caption="Order_Date (Quarter)" attribute="1" defaultMemberUniqueName="[Table621].[Order_Date (Quarter)].[All]" allUniqueName="[Table621].[Order_Date (Quarter)].[All]" dimensionUniqueName="[Table621]" displayFolder="" count="0" memberValueDatatype="130" unbalanced="0"/>
    <cacheHierarchy uniqueName="[Table621].[Order_Date (Month)]" caption="Order_Date (Month)" attribute="1" defaultMemberUniqueName="[Table621].[Order_Date (Month)].[All]" allUniqueName="[Table621].[Order_Date (Month)].[All]" dimensionUniqueName="[Table621]" displayFolder="" count="0" memberValueDatatype="130" unbalanced="0"/>
    <cacheHierarchy uniqueName="[Table621].[Order_Date (Month Index)]" caption="Order_Date (Month Index)" attribute="1" defaultMemberUniqueName="[Table621].[Order_Date (Month Index)].[All]" allUniqueName="[Table621].[Order_Date (Month Index)].[All]" dimensionUniqueName="[Table621]" displayFolder="" count="0" memberValueDatatype="20" unbalanced="0" hidden="1"/>
    <cacheHierarchy uniqueName="[Measures].[__XL_Count Range]" caption="__XL_Count Range" measure="1" displayFolder="" measureGroup="Range" count="0" hidden="1"/>
    <cacheHierarchy uniqueName="[Measures].[__XL_Count Table621]" caption="__XL_Count Table621" measure="1" displayFolder="" measureGroup="Table621" count="0" hidden="1"/>
    <cacheHierarchy uniqueName="[Measures].[__No measures defined]" caption="__No measures defined" measure="1" displayFolder="" count="0" hidden="1"/>
    <cacheHierarchy uniqueName="[Measures].[Sum of Cost 2]" caption="Sum of Cost 2" measure="1" displayFolder="" measureGroup="Range" count="0" hidden="1">
      <extLst>
        <ext xmlns:x15="http://schemas.microsoft.com/office/spreadsheetml/2010/11/main" uri="{B97F6D7D-B522-45F9-BDA1-12C45D357490}">
          <x15:cacheHierarchy aggregatedColumn="8"/>
        </ext>
      </extLst>
    </cacheHierarchy>
    <cacheHierarchy uniqueName="[Measures].[Average of Cost 2]" caption="Average of Cost 2" measure="1" displayFolder="" measureGroup="Range" count="0" hidden="1">
      <extLst>
        <ext xmlns:x15="http://schemas.microsoft.com/office/spreadsheetml/2010/11/main" uri="{B97F6D7D-B522-45F9-BDA1-12C45D357490}">
          <x15:cacheHierarchy aggregatedColumn="8"/>
        </ext>
      </extLst>
    </cacheHierarchy>
    <cacheHierarchy uniqueName="[Measures].[Sum of Stock]" caption="Sum of Stock"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5"/>
        </ext>
      </extLst>
    </cacheHierarchy>
    <cacheHierarchy uniqueName="[Measures].[Sum of Column1]" caption="Sum of Column1" measure="1" displayFolder="" measureGroup="Range" count="0" hidden="1">
      <extLst>
        <ext xmlns:x15="http://schemas.microsoft.com/office/spreadsheetml/2010/11/main" uri="{B97F6D7D-B522-45F9-BDA1-12C45D357490}">
          <x15:cacheHierarchy aggregatedColumn="7"/>
        </ext>
      </extLst>
    </cacheHierarchy>
    <cacheHierarchy uniqueName="[Measures].[Average of Column1]" caption="Average of Column1"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62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621" uniqueName="[Table621]" caption="Table621"/>
  </dimensions>
  <measureGroups count="2">
    <measureGroup name="Range" caption="Range"/>
    <measureGroup name="Table621" caption="Table62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SH" refreshedDate="46041.524256018522" backgroundQuery="1" createdVersion="8" refreshedVersion="8" minRefreshableVersion="3" recordCount="0" supportSubquery="1" supportAdvancedDrill="1" xr:uid="{F19AB70D-73AF-43DD-B307-BBC3DF9AC20A}">
  <cacheSource type="external" connectionId="1"/>
  <cacheFields count="4">
    <cacheField name="[Measures].[Count of Product_ID]" caption="Count of Product_ID" numFmtId="0" hierarchy="32" level="32767"/>
    <cacheField name="[Range].[Sub_Category].[Sub_Category]" caption="Sub_Category" numFmtId="0" hierarchy="3"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Range].[Category].[Category]" caption="Category" numFmtId="0" hierarchy="2" level="1">
      <sharedItems count="5">
        <s v="Clothing"/>
        <s v="Electronics"/>
        <s v="Sports"/>
        <s v="Home"/>
        <s v="Beauty"/>
      </sharedItems>
    </cacheField>
    <cacheField name="[Table621].[Order_Date].[Order_Date]" caption="Order_Date" numFmtId="0" hierarchy="10" level="1">
      <sharedItems containsSemiMixedTypes="0" containsNonDate="0" containsString="0"/>
    </cacheField>
  </cacheFields>
  <cacheHierarchies count="3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_Category]" caption="Sub_Category" attribute="1" defaultMemberUniqueName="[Range].[Sub_Category].[All]" allUniqueName="[Range].[Sub_Category].[All]" dimensionUniqueName="[Range]" displayFolder="" count="2" memberValueDatatype="130" unbalanced="0">
      <fieldsUsage count="2">
        <fieldUsage x="-1"/>
        <fieldUsage x="1"/>
      </fieldsUsage>
    </cacheHierarchy>
    <cacheHierarchy uniqueName="[Range].[Brand]" caption="Brand" attribute="1" defaultMemberUniqueName="[Range].[Brand].[All]" allUniqueName="[Range].[Brand].[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Stock]" caption="Stock" attribute="1" defaultMemberUniqueName="[Range].[Stock].[All]" allUniqueName="[Range].[Stock].[All]" dimensionUniqueName="[Range]" displayFolder="" count="0" memberValueDatatype="20" unbalanced="0"/>
    <cacheHierarchy uniqueName="[Range].[Column1]" caption="Column1" attribute="1" defaultMemberUniqueName="[Range].[Column1].[All]" allUniqueName="[Range].[Column1].[All]" dimensionUniqueName="[Range]" displayFolder="" count="0" memberValueDatatype="5" unbalanced="0"/>
    <cacheHierarchy uniqueName="[Range].[Cost 2]" caption="Cost 2" attribute="1" defaultMemberUniqueName="[Range].[Cost 2].[All]" allUniqueName="[Range].[Cost 2].[All]" dimensionUniqueName="[Range]" displayFolder="" count="0" memberValueDatatype="5" unbalanced="0"/>
    <cacheHierarchy uniqueName="[Table621].[Sales_ID]" caption="Sales_ID" attribute="1" defaultMemberUniqueName="[Table621].[Sales_ID].[All]" allUniqueName="[Table621].[Sales_ID].[All]" dimensionUniqueName="[Table621]" displayFolder="" count="0" memberValueDatatype="130" unbalanced="0"/>
    <cacheHierarchy uniqueName="[Table621].[Order_Date]" caption="Order_Date" attribute="1" time="1" defaultMemberUniqueName="[Table621].[Order_Date].[All]" allUniqueName="[Table621].[Order_Date].[All]" dimensionUniqueName="[Table621]" displayFolder="" count="2" memberValueDatatype="7" unbalanced="0">
      <fieldsUsage count="2">
        <fieldUsage x="-1"/>
        <fieldUsage x="3"/>
      </fieldsUsage>
    </cacheHierarchy>
    <cacheHierarchy uniqueName="[Table621].[Customer_ID]" caption="Customer_ID" attribute="1" defaultMemberUniqueName="[Table621].[Customer_ID].[All]" allUniqueName="[Table621].[Customer_ID].[All]" dimensionUniqueName="[Table621]" displayFolder="" count="0" memberValueDatatype="130" unbalanced="0"/>
    <cacheHierarchy uniqueName="[Table621].[Product_ID]" caption="Product_ID" attribute="1" defaultMemberUniqueName="[Table621].[Product_ID].[All]" allUniqueName="[Table621].[Product_ID].[All]" dimensionUniqueName="[Table621]" displayFolder="" count="0" memberValueDatatype="130" unbalanced="0"/>
    <cacheHierarchy uniqueName="[Table621].[Store_ID]" caption="Store_ID" attribute="1" defaultMemberUniqueName="[Table621].[Store_ID].[All]" allUniqueName="[Table621].[Store_ID].[All]" dimensionUniqueName="[Table621]" displayFolder="" count="2" memberValueDatatype="130" unbalanced="0"/>
    <cacheHierarchy uniqueName="[Table621].[Quantity]" caption="Quantity" attribute="1" defaultMemberUniqueName="[Table621].[Quantity].[All]" allUniqueName="[Table621].[Quantity].[All]" dimensionUniqueName="[Table621]" displayFolder="" count="0" memberValueDatatype="20" unbalanced="0"/>
    <cacheHierarchy uniqueName="[Table621].[Unit_Price]" caption="Unit_Price" attribute="1" defaultMemberUniqueName="[Table621].[Unit_Price].[All]" allUniqueName="[Table621].[Unit_Price].[All]" dimensionUniqueName="[Table621]" displayFolder="" count="0" memberValueDatatype="5" unbalanced="0"/>
    <cacheHierarchy uniqueName="[Table621].[Discount]" caption="Discount" attribute="1" defaultMemberUniqueName="[Table621].[Discount].[All]" allUniqueName="[Table621].[Discount].[All]" dimensionUniqueName="[Table621]" displayFolder="" count="0" memberValueDatatype="5" unbalanced="0"/>
    <cacheHierarchy uniqueName="[Table621].[Payment_Type]" caption="Payment_Type" attribute="1" defaultMemberUniqueName="[Table621].[Payment_Type].[All]" allUniqueName="[Table621].[Payment_Type].[All]" dimensionUniqueName="[Table621]" displayFolder="" count="0" memberValueDatatype="130" unbalanced="0"/>
    <cacheHierarchy uniqueName="[Table621].[Total_Amount]" caption="Total_Amount" attribute="1" defaultMemberUniqueName="[Table621].[Total_Amount].[All]" allUniqueName="[Table621].[Total_Amount].[All]" dimensionUniqueName="[Table621]" displayFolder="" count="0" memberValueDatatype="5" unbalanced="0"/>
    <cacheHierarchy uniqueName="[Table621].[Order_Date (Year)]" caption="Order_Date (Year)" attribute="1" defaultMemberUniqueName="[Table621].[Order_Date (Year)].[All]" allUniqueName="[Table621].[Order_Date (Year)].[All]" dimensionUniqueName="[Table621]" displayFolder="" count="0" memberValueDatatype="130" unbalanced="0"/>
    <cacheHierarchy uniqueName="[Table621].[Order_Date (Quarter)]" caption="Order_Date (Quarter)" attribute="1" defaultMemberUniqueName="[Table621].[Order_Date (Quarter)].[All]" allUniqueName="[Table621].[Order_Date (Quarter)].[All]" dimensionUniqueName="[Table621]" displayFolder="" count="0" memberValueDatatype="130" unbalanced="0"/>
    <cacheHierarchy uniqueName="[Table621].[Order_Date (Month)]" caption="Order_Date (Month)" attribute="1" defaultMemberUniqueName="[Table621].[Order_Date (Month)].[All]" allUniqueName="[Table621].[Order_Date (Month)].[All]" dimensionUniqueName="[Table621]" displayFolder="" count="0" memberValueDatatype="130" unbalanced="0"/>
    <cacheHierarchy uniqueName="[Table621].[Order_Date (Month Index)]" caption="Order_Date (Month Index)" attribute="1" defaultMemberUniqueName="[Table621].[Order_Date (Month Index)].[All]" allUniqueName="[Table621].[Order_Date (Month Index)].[All]" dimensionUniqueName="[Table621]" displayFolder="" count="0" memberValueDatatype="20" unbalanced="0" hidden="1"/>
    <cacheHierarchy uniqueName="[Measures].[__XL_Count Range]" caption="__XL_Count Range" measure="1" displayFolder="" measureGroup="Range" count="0" hidden="1"/>
    <cacheHierarchy uniqueName="[Measures].[__XL_Count Table621]" caption="__XL_Count Table621" measure="1" displayFolder="" measureGroup="Table621" count="0" hidden="1"/>
    <cacheHierarchy uniqueName="[Measures].[__No measures defined]" caption="__No measures defined" measure="1" displayFolder="" count="0" hidden="1"/>
    <cacheHierarchy uniqueName="[Measures].[Sum of Cost 2]" caption="Sum of Cost 2" measure="1" displayFolder="" measureGroup="Range" count="0" hidden="1">
      <extLst>
        <ext xmlns:x15="http://schemas.microsoft.com/office/spreadsheetml/2010/11/main" uri="{B97F6D7D-B522-45F9-BDA1-12C45D357490}">
          <x15:cacheHierarchy aggregatedColumn="8"/>
        </ext>
      </extLst>
    </cacheHierarchy>
    <cacheHierarchy uniqueName="[Measures].[Average of Cost 2]" caption="Average of Cost 2" measure="1" displayFolder="" measureGroup="Range" count="0" hidden="1">
      <extLst>
        <ext xmlns:x15="http://schemas.microsoft.com/office/spreadsheetml/2010/11/main" uri="{B97F6D7D-B522-45F9-BDA1-12C45D357490}">
          <x15:cacheHierarchy aggregatedColumn="8"/>
        </ext>
      </extLst>
    </cacheHierarchy>
    <cacheHierarchy uniqueName="[Measures].[Sum of Stock]" caption="Sum of Stock" measure="1" displayFolder="" measureGroup="Range"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5"/>
        </ext>
      </extLst>
    </cacheHierarchy>
    <cacheHierarchy uniqueName="[Measures].[Sum of Column1]" caption="Sum of Column1" measure="1" displayFolder="" measureGroup="Range" count="0" hidden="1">
      <extLst>
        <ext xmlns:x15="http://schemas.microsoft.com/office/spreadsheetml/2010/11/main" uri="{B97F6D7D-B522-45F9-BDA1-12C45D357490}">
          <x15:cacheHierarchy aggregatedColumn="7"/>
        </ext>
      </extLst>
    </cacheHierarchy>
    <cacheHierarchy uniqueName="[Measures].[Average of Column1]" caption="Average of Column1"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62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621" uniqueName="[Table621]" caption="Table621"/>
  </dimensions>
  <measureGroups count="2">
    <measureGroup name="Range" caption="Range"/>
    <measureGroup name="Table621" caption="Table62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SH" refreshedDate="46041.499574421294" backgroundQuery="1" createdVersion="3" refreshedVersion="8" minRefreshableVersion="3" recordCount="0" supportSubquery="1" supportAdvancedDrill="1" xr:uid="{AEE19B61-0EF6-484A-AF9F-30EB869CF077}">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_Category]" caption="Sub_Category" attribute="1" defaultMemberUniqueName="[Range].[Sub_Category].[All]" allUniqueName="[Range].[Sub_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Stock]" caption="Stock" attribute="1" defaultMemberUniqueName="[Range].[Stock].[All]" allUniqueName="[Range].[Stock].[All]" dimensionUniqueName="[Range]" displayFolder="" count="0" memberValueDatatype="20" unbalanced="0"/>
    <cacheHierarchy uniqueName="[Range].[Column1]" caption="Column1" attribute="1" defaultMemberUniqueName="[Range].[Column1].[All]" allUniqueName="[Range].[Column1].[All]" dimensionUniqueName="[Range]" displayFolder="" count="0" memberValueDatatype="5" unbalanced="0"/>
    <cacheHierarchy uniqueName="[Range].[Cost 2]" caption="Cost 2" attribute="1" defaultMemberUniqueName="[Range].[Cost 2].[All]" allUniqueName="[Range].[Cost 2].[All]" dimensionUniqueName="[Range]" displayFolder="" count="0" memberValueDatatype="5" unbalanced="0"/>
    <cacheHierarchy uniqueName="[Table621].[Sales_ID]" caption="Sales_ID" attribute="1" defaultMemberUniqueName="[Table621].[Sales_ID].[All]" allUniqueName="[Table621].[Sales_ID].[All]" dimensionUniqueName="[Table621]" displayFolder="" count="0" memberValueDatatype="130" unbalanced="0"/>
    <cacheHierarchy uniqueName="[Table621].[Order_Date]" caption="Order_Date" attribute="1" time="1" defaultMemberUniqueName="[Table621].[Order_Date].[All]" allUniqueName="[Table621].[Order_Date].[All]" dimensionUniqueName="[Table621]" displayFolder="" count="2" memberValueDatatype="7" unbalanced="0"/>
    <cacheHierarchy uniqueName="[Table621].[Customer_ID]" caption="Customer_ID" attribute="1" defaultMemberUniqueName="[Table621].[Customer_ID].[All]" allUniqueName="[Table621].[Customer_ID].[All]" dimensionUniqueName="[Table621]" displayFolder="" count="0" memberValueDatatype="130" unbalanced="0"/>
    <cacheHierarchy uniqueName="[Table621].[Product_ID]" caption="Product_ID" attribute="1" defaultMemberUniqueName="[Table621].[Product_ID].[All]" allUniqueName="[Table621].[Product_ID].[All]" dimensionUniqueName="[Table621]" displayFolder="" count="0" memberValueDatatype="130" unbalanced="0"/>
    <cacheHierarchy uniqueName="[Table621].[Store_ID]" caption="Store_ID" attribute="1" defaultMemberUniqueName="[Table621].[Store_ID].[All]" allUniqueName="[Table621].[Store_ID].[All]" dimensionUniqueName="[Table621]" displayFolder="" count="2" memberValueDatatype="130" unbalanced="0"/>
    <cacheHierarchy uniqueName="[Table621].[Quantity]" caption="Quantity" attribute="1" defaultMemberUniqueName="[Table621].[Quantity].[All]" allUniqueName="[Table621].[Quantity].[All]" dimensionUniqueName="[Table621]" displayFolder="" count="0" memberValueDatatype="20" unbalanced="0"/>
    <cacheHierarchy uniqueName="[Table621].[Unit_Price]" caption="Unit_Price" attribute="1" defaultMemberUniqueName="[Table621].[Unit_Price].[All]" allUniqueName="[Table621].[Unit_Price].[All]" dimensionUniqueName="[Table621]" displayFolder="" count="0" memberValueDatatype="5" unbalanced="0"/>
    <cacheHierarchy uniqueName="[Table621].[Discount]" caption="Discount" attribute="1" defaultMemberUniqueName="[Table621].[Discount].[All]" allUniqueName="[Table621].[Discount].[All]" dimensionUniqueName="[Table621]" displayFolder="" count="0" memberValueDatatype="5" unbalanced="0"/>
    <cacheHierarchy uniqueName="[Table621].[Payment_Type]" caption="Payment_Type" attribute="1" defaultMemberUniqueName="[Table621].[Payment_Type].[All]" allUniqueName="[Table621].[Payment_Type].[All]" dimensionUniqueName="[Table621]" displayFolder="" count="2" memberValueDatatype="130" unbalanced="0"/>
    <cacheHierarchy uniqueName="[Table621].[Total_Amount]" caption="Total_Amount" attribute="1" defaultMemberUniqueName="[Table621].[Total_Amount].[All]" allUniqueName="[Table621].[Total_Amount].[All]" dimensionUniqueName="[Table621]" displayFolder="" count="0" memberValueDatatype="5" unbalanced="0"/>
    <cacheHierarchy uniqueName="[Table621].[Order_Date (Year)]" caption="Order_Date (Year)" attribute="1" defaultMemberUniqueName="[Table621].[Order_Date (Year)].[All]" allUniqueName="[Table621].[Order_Date (Year)].[All]" dimensionUniqueName="[Table621]" displayFolder="" count="0" memberValueDatatype="130" unbalanced="0"/>
    <cacheHierarchy uniqueName="[Table621].[Order_Date (Quarter)]" caption="Order_Date (Quarter)" attribute="1" defaultMemberUniqueName="[Table621].[Order_Date (Quarter)].[All]" allUniqueName="[Table621].[Order_Date (Quarter)].[All]" dimensionUniqueName="[Table621]" displayFolder="" count="0" memberValueDatatype="130" unbalanced="0"/>
    <cacheHierarchy uniqueName="[Table621].[Order_Date (Month)]" caption="Order_Date (Month)" attribute="1" defaultMemberUniqueName="[Table621].[Order_Date (Month)].[All]" allUniqueName="[Table621].[Order_Date (Month)].[All]" dimensionUniqueName="[Table621]" displayFolder="" count="0" memberValueDatatype="130" unbalanced="0"/>
    <cacheHierarchy uniqueName="[Table621].[Order_Date (Month Index)]" caption="Order_Date (Month Index)" attribute="1" defaultMemberUniqueName="[Table621].[Order_Date (Month Index)].[All]" allUniqueName="[Table621].[Order_Date (Month Index)].[All]" dimensionUniqueName="[Table621]" displayFolder="" count="0" memberValueDatatype="20" unbalanced="0" hidden="1"/>
    <cacheHierarchy uniqueName="[Measures].[__XL_Count Range]" caption="__XL_Count Range" measure="1" displayFolder="" measureGroup="Range" count="0" hidden="1"/>
    <cacheHierarchy uniqueName="[Measures].[__XL_Count Table621]" caption="__XL_Count Table621" measure="1" displayFolder="" measureGroup="Table621" count="0" hidden="1"/>
    <cacheHierarchy uniqueName="[Measures].[__No measures defined]" caption="__No measures defined" measure="1" displayFolder="" count="0" hidden="1"/>
    <cacheHierarchy uniqueName="[Measures].[Sum of Cost 2]" caption="Sum of Cost 2" measure="1" displayFolder="" measureGroup="Range" count="0" hidden="1">
      <extLst>
        <ext xmlns:x15="http://schemas.microsoft.com/office/spreadsheetml/2010/11/main" uri="{B97F6D7D-B522-45F9-BDA1-12C45D357490}">
          <x15:cacheHierarchy aggregatedColumn="8"/>
        </ext>
      </extLst>
    </cacheHierarchy>
    <cacheHierarchy uniqueName="[Measures].[Average of Cost 2]" caption="Average of Cost 2" measure="1" displayFolder="" measureGroup="Range" count="0" hidden="1">
      <extLst>
        <ext xmlns:x15="http://schemas.microsoft.com/office/spreadsheetml/2010/11/main" uri="{B97F6D7D-B522-45F9-BDA1-12C45D357490}">
          <x15:cacheHierarchy aggregatedColumn="8"/>
        </ext>
      </extLst>
    </cacheHierarchy>
    <cacheHierarchy uniqueName="[Measures].[Sum of Stock]" caption="Sum of Stock" measure="1" displayFolder="" measureGroup="Range"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5"/>
        </ext>
      </extLst>
    </cacheHierarchy>
    <cacheHierarchy uniqueName="[Measures].[Sum of Column1]" caption="Sum of Column1" measure="1" displayFolder="" measureGroup="Range" count="0" hidden="1">
      <extLst>
        <ext xmlns:x15="http://schemas.microsoft.com/office/spreadsheetml/2010/11/main" uri="{B97F6D7D-B522-45F9-BDA1-12C45D357490}">
          <x15:cacheHierarchy aggregatedColumn="7"/>
        </ext>
      </extLst>
    </cacheHierarchy>
    <cacheHierarchy uniqueName="[Measures].[Average of Column1]" caption="Average of Column1"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621"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741120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21947-70D6-4FB5-BEC2-8A1F041307F0}"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M6:N27" firstHeaderRow="1" firstDataRow="1" firstDataCol="1"/>
  <pivotFields count="3">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21">
        <x15:activeTabTopLevelEntity name="[Table62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4E2E2-5137-47C6-8FCF-8EEBB4DC65A5}"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4">
  <location ref="M72:N7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_Amount" fld="0" baseField="0" baseItem="0"/>
  </dataFields>
  <chartFormats count="9">
    <chartFormat chart="53"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0"/>
          </reference>
        </references>
      </pivotArea>
    </chartFormat>
    <chartFormat chart="56" format="2">
      <pivotArea type="data" outline="0" fieldPosition="0">
        <references count="2">
          <reference field="4294967294" count="1" selected="0">
            <x v="0"/>
          </reference>
          <reference field="1" count="1" selected="0">
            <x v="0"/>
          </reference>
        </references>
      </pivotArea>
    </chartFormat>
    <chartFormat chart="56" format="3">
      <pivotArea type="data" outline="0" fieldPosition="0">
        <references count="2">
          <reference field="4294967294" count="1" selected="0">
            <x v="0"/>
          </reference>
          <reference field="1" count="1" selected="0">
            <x v="1"/>
          </reference>
        </references>
      </pivotArea>
    </chartFormat>
    <chartFormat chart="56" format="4">
      <pivotArea type="data" outline="0" fieldPosition="0">
        <references count="2">
          <reference field="4294967294" count="1" selected="0">
            <x v="0"/>
          </reference>
          <reference field="1" count="1" selected="0">
            <x v="2"/>
          </reference>
        </references>
      </pivotArea>
    </chartFormat>
    <chartFormat chart="58" format="5" series="1">
      <pivotArea type="data" outline="0" fieldPosition="0">
        <references count="1">
          <reference field="4294967294" count="1" selected="0">
            <x v="0"/>
          </reference>
        </references>
      </pivotArea>
    </chartFormat>
    <chartFormat chart="58" format="6">
      <pivotArea type="data" outline="0" fieldPosition="0">
        <references count="2">
          <reference field="4294967294" count="1" selected="0">
            <x v="0"/>
          </reference>
          <reference field="1" count="1" selected="0">
            <x v="0"/>
          </reference>
        </references>
      </pivotArea>
    </chartFormat>
    <chartFormat chart="58" format="7">
      <pivotArea type="data" outline="0" fieldPosition="0">
        <references count="2">
          <reference field="4294967294" count="1" selected="0">
            <x v="0"/>
          </reference>
          <reference field="1" count="1" selected="0">
            <x v="1"/>
          </reference>
        </references>
      </pivotArea>
    </chartFormat>
    <chartFormat chart="58" format="8">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21">
        <x15:activeTabTopLevelEntity name="[Table62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FF6D17-CA05-4AC1-90EF-6B347B5E49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M32:N61" firstHeaderRow="1" firstDataRow="1" firstDataCol="1"/>
  <pivotFields count="4">
    <pivotField dataField="1" subtotalTop="0" showAll="0" defaultSubtotal="0"/>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s>
  <rowFields count="3">
    <field x="3"/>
    <field x="2"/>
    <field x="1"/>
  </rowFields>
  <rowItems count="29">
    <i>
      <x/>
    </i>
    <i r="1">
      <x/>
    </i>
    <i r="1">
      <x v="1"/>
    </i>
    <i r="1">
      <x v="2"/>
    </i>
    <i>
      <x v="1"/>
    </i>
    <i r="1">
      <x v="3"/>
    </i>
    <i r="1">
      <x v="4"/>
    </i>
    <i r="1">
      <x v="5"/>
    </i>
    <i r="1">
      <x v="6"/>
    </i>
    <i r="1">
      <x v="7"/>
    </i>
    <i r="1">
      <x v="8"/>
    </i>
    <i r="1">
      <x v="9"/>
    </i>
    <i r="1">
      <x v="10"/>
    </i>
    <i r="1">
      <x v="11"/>
    </i>
    <i r="1">
      <x/>
    </i>
    <i r="1">
      <x v="1"/>
    </i>
    <i r="1">
      <x v="2"/>
    </i>
    <i>
      <x v="2"/>
    </i>
    <i r="1">
      <x v="3"/>
    </i>
    <i r="1">
      <x v="4"/>
    </i>
    <i r="1">
      <x v="5"/>
    </i>
    <i r="1">
      <x v="6"/>
    </i>
    <i r="1">
      <x v="7"/>
    </i>
    <i r="1">
      <x v="8"/>
    </i>
    <i r="1">
      <x v="9"/>
    </i>
    <i r="1">
      <x v="10"/>
    </i>
    <i r="1">
      <x v="11"/>
    </i>
    <i r="1">
      <x/>
    </i>
    <i t="grand">
      <x/>
    </i>
  </rowItems>
  <colItems count="1">
    <i/>
  </colItems>
  <dataFields count="1">
    <dataField name="Sum of Total_Amount" fld="0" baseField="0" baseItem="0"/>
  </dataFields>
  <chartFormats count="1">
    <chartFormat chart="55"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9"/>
    <rowHierarchyUsage hierarchyUsage="2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Table621">
        <x15:activeTabTopLevelEntity name="[Table62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31512F-0ED7-4656-9E2B-548B2F663FF2}"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5:M39" firstHeaderRow="1" firstDataRow="1" firstDataCol="1"/>
  <pivotFields count="3">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tock" fld="1" baseField="0" baseItem="0"/>
  </dataFields>
  <formats count="19">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 dxfId="25">
      <pivotArea outline="0" collapsedLevelsAreSubtotals="1"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fieldPosition="0">
        <references count="1">
          <reference field="0" count="1">
            <x v="0"/>
          </reference>
        </references>
      </pivotArea>
    </format>
    <format dxfId="21">
      <pivotArea collapsedLevelsAreSubtotals="1" fieldPosition="0">
        <references count="1">
          <reference field="0" count="1">
            <x v="1"/>
          </reference>
        </references>
      </pivotArea>
    </format>
    <format dxfId="20">
      <pivotArea collapsedLevelsAreSubtotals="1" fieldPosition="0">
        <references count="1">
          <reference field="0" count="0"/>
        </references>
      </pivotArea>
    </format>
    <format dxfId="19">
      <pivotArea dataOnly="0" labelOnly="1" fieldPosition="0">
        <references count="1">
          <reference field="0" count="0"/>
        </references>
      </pivotArea>
    </format>
    <format dxfId="18">
      <pivotArea field="0" type="button" dataOnly="0" labelOnly="1" outline="0" axis="axisRow" fieldPosition="0"/>
    </format>
    <format dxfId="17">
      <pivotArea dataOnly="0" labelOnly="1" grandRow="1" outline="0" fieldPosition="0"/>
    </format>
    <format dxfId="16">
      <pivotArea grandRow="1" outline="0" collapsedLevelsAreSubtotals="1" fieldPosition="0"/>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Cost 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64A8F2-78FC-40CC-AE40-5DF783993790}"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5:M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Cost 2" fld="1" subtotal="average" baseField="0" baseItem="0"/>
  </dataFields>
  <formats count="16">
    <format dxfId="44">
      <pivotArea collapsedLevelsAreSubtotals="1" fieldPosition="0">
        <references count="1">
          <reference field="0" count="0"/>
        </references>
      </pivotArea>
    </format>
    <format dxfId="43">
      <pivotArea field="0" type="button" dataOnly="0" labelOnly="1" outline="0" axis="axisRow" fieldPosition="0"/>
    </format>
    <format dxfId="42">
      <pivotArea dataOnly="0" labelOnly="1" outline="0" axis="axisValues" fieldPosition="0"/>
    </format>
    <format dxfId="41">
      <pivotArea dataOnly="0" fieldPosition="0">
        <references count="1">
          <reference field="0" count="0"/>
        </references>
      </pivotArea>
    </format>
    <format dxfId="40">
      <pivotArea dataOnly="0" fieldPosition="0">
        <references count="1">
          <reference field="0" count="0"/>
        </references>
      </pivotArea>
    </format>
    <format dxfId="39">
      <pivotArea grandRow="1" outline="0" collapsedLevelsAreSubtotals="1" fieldPosition="0"/>
    </format>
    <format dxfId="38">
      <pivotArea dataOnly="0" labelOnly="1" grandRow="1" outline="0" fieldPosition="0"/>
    </format>
    <format dxfId="37">
      <pivotArea dataOnly="0" labelOnly="1" grandRow="1" outline="0" fieldPosition="0"/>
    </format>
    <format dxfId="36">
      <pivotArea grandRow="1" outline="0" collapsedLevelsAreSubtotals="1" fieldPosition="0"/>
    </format>
    <format dxfId="35">
      <pivotArea grandRow="1" outline="0" collapsedLevelsAreSubtotals="1" fieldPosition="0"/>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Cost 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0BDCA7-0333-40EC-8B03-DB5952A9F564}"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42:M91" firstHeaderRow="1" firstDataRow="1" firstDataCol="1"/>
  <pivotFields count="4">
    <pivotField dataField="1" subtotalTop="0" showAll="0" defaultSubtotal="0"/>
    <pivotField axis="axisRow" allDrilled="1" subtotalTop="0" showAll="0" dataSourceSort="1" defaultSubtotal="0" defaultAttributeDrillState="1">
      <items count="23">
        <item x="0"/>
        <item x="1"/>
        <item x="2"/>
        <item x="3"/>
        <item x="4"/>
        <item x="5" e="0"/>
        <item x="6"/>
        <item x="7"/>
        <item x="8"/>
        <item x="9"/>
        <item x="10"/>
        <item x="11"/>
        <item x="12"/>
        <item x="13"/>
        <item x="14"/>
        <item x="15"/>
        <item x="16"/>
        <item x="17"/>
        <item x="18"/>
        <item x="19"/>
        <item x="20"/>
        <item x="21"/>
        <item x="2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1"/>
    <field x="2"/>
  </rowFields>
  <rowItems count="49">
    <i>
      <x/>
    </i>
    <i r="1">
      <x/>
    </i>
    <i r="1">
      <x v="1"/>
    </i>
    <i r="1">
      <x v="2"/>
    </i>
    <i>
      <x v="1"/>
    </i>
    <i r="1">
      <x v="1"/>
    </i>
    <i r="1">
      <x v="3"/>
    </i>
    <i>
      <x v="2"/>
    </i>
    <i r="1">
      <x v="1"/>
    </i>
    <i>
      <x v="3"/>
    </i>
    <i r="1">
      <x/>
    </i>
    <i>
      <x v="4"/>
    </i>
    <i r="1">
      <x v="1"/>
    </i>
    <i>
      <x v="5"/>
    </i>
    <i>
      <x v="6"/>
    </i>
    <i r="1">
      <x v="2"/>
    </i>
    <i>
      <x v="7"/>
    </i>
    <i r="1">
      <x v="2"/>
    </i>
    <i>
      <x v="8"/>
    </i>
    <i r="1">
      <x/>
    </i>
    <i>
      <x v="9"/>
    </i>
    <i r="1">
      <x v="4"/>
    </i>
    <i>
      <x v="10"/>
    </i>
    <i r="1">
      <x v="3"/>
    </i>
    <i>
      <x v="11"/>
    </i>
    <i r="1">
      <x v="4"/>
    </i>
    <i>
      <x v="12"/>
    </i>
    <i r="1">
      <x v="4"/>
    </i>
    <i>
      <x v="13"/>
    </i>
    <i r="1">
      <x v="3"/>
    </i>
    <i>
      <x v="14"/>
    </i>
    <i r="1">
      <x v="3"/>
    </i>
    <i>
      <x v="15"/>
    </i>
    <i r="1">
      <x v="4"/>
    </i>
    <i>
      <x v="16"/>
    </i>
    <i r="1">
      <x v="1"/>
    </i>
    <i>
      <x v="17"/>
    </i>
    <i r="1">
      <x v="2"/>
    </i>
    <i>
      <x v="18"/>
    </i>
    <i r="1">
      <x/>
    </i>
    <i>
      <x v="19"/>
    </i>
    <i r="1">
      <x v="4"/>
    </i>
    <i>
      <x v="20"/>
    </i>
    <i r="1">
      <x v="3"/>
    </i>
    <i>
      <x v="21"/>
    </i>
    <i r="1">
      <x v="2"/>
    </i>
    <i>
      <x v="22"/>
    </i>
    <i r="1">
      <x/>
    </i>
    <i t="grand">
      <x/>
    </i>
  </rowItems>
  <colItems count="1">
    <i/>
  </colItems>
  <dataFields count="1">
    <dataField name="Count of Product_ID" fld="0" subtotal="count" baseField="0" baseItem="0"/>
  </dataFields>
  <formats count="104">
    <format dxfId="148">
      <pivotArea dataOnly="0" labelOnly="1" outline="0" axis="axisValues" fieldPosition="0"/>
    </format>
    <format dxfId="147">
      <pivotArea grandRow="1" outline="0" collapsedLevelsAreSubtotals="1" fieldPosition="0"/>
    </format>
    <format dxfId="146">
      <pivotArea dataOnly="0" labelOnly="1" grandRow="1" outline="0" fieldPosition="0"/>
    </format>
    <format dxfId="145">
      <pivotArea dataOnly="0" labelOnly="1" grandRow="1" outline="0" fieldPosition="0"/>
    </format>
    <format dxfId="144">
      <pivotArea grandRow="1" outline="0" collapsedLevelsAreSubtotals="1" fieldPosition="0"/>
    </format>
    <format dxfId="143">
      <pivotArea grandRow="1" outline="0" collapsedLevelsAreSubtotals="1" fieldPosition="0"/>
    </format>
    <format dxfId="142">
      <pivotArea type="all" dataOnly="0" outline="0" fieldPosition="0"/>
    </format>
    <format dxfId="141">
      <pivotArea outline="0" collapsedLevelsAreSubtotals="1" fieldPosition="0"/>
    </format>
    <format dxfId="140">
      <pivotArea dataOnly="0" labelOnly="1" grandRow="1" outline="0" fieldPosition="0"/>
    </format>
    <format dxfId="139">
      <pivotArea dataOnly="0" labelOnly="1" outline="0" axis="axisValues" fieldPosition="0"/>
    </format>
    <format dxfId="138">
      <pivotArea field="1" type="button" dataOnly="0" labelOnly="1" outline="0" axis="axisRow" fieldPosition="0"/>
    </format>
    <format dxfId="137">
      <pivotArea dataOnly="0" labelOnly="1" fieldPosition="0">
        <references count="1">
          <reference field="1" count="1">
            <x v="0"/>
          </reference>
        </references>
      </pivotArea>
    </format>
    <format dxfId="136">
      <pivotArea dataOnly="0" labelOnly="1" fieldPosition="0">
        <references count="1">
          <reference field="1" count="1">
            <x v="1"/>
          </reference>
        </references>
      </pivotArea>
    </format>
    <format dxfId="135">
      <pivotArea collapsedLevelsAreSubtotals="1" fieldPosition="0">
        <references count="2">
          <reference field="1" count="1" selected="0">
            <x v="0"/>
          </reference>
          <reference field="2" count="3">
            <x v="0"/>
            <x v="1"/>
            <x v="2"/>
          </reference>
        </references>
      </pivotArea>
    </format>
    <format dxfId="134">
      <pivotArea dataOnly="0" labelOnly="1" fieldPosition="0">
        <references count="2">
          <reference field="1" count="1" selected="0">
            <x v="0"/>
          </reference>
          <reference field="2" count="3">
            <x v="0"/>
            <x v="1"/>
            <x v="2"/>
          </reference>
        </references>
      </pivotArea>
    </format>
    <format dxfId="133">
      <pivotArea collapsedLevelsAreSubtotals="1" fieldPosition="0">
        <references count="2">
          <reference field="1" count="1" selected="0">
            <x v="1"/>
          </reference>
          <reference field="2" count="2">
            <x v="1"/>
            <x v="3"/>
          </reference>
        </references>
      </pivotArea>
    </format>
    <format dxfId="132">
      <pivotArea dataOnly="0" labelOnly="1" fieldPosition="0">
        <references count="2">
          <reference field="1" count="1" selected="0">
            <x v="1"/>
          </reference>
          <reference field="2" count="2">
            <x v="1"/>
            <x v="3"/>
          </reference>
        </references>
      </pivotArea>
    </format>
    <format dxfId="131">
      <pivotArea collapsedLevelsAreSubtotals="1" fieldPosition="0">
        <references count="2">
          <reference field="1" count="1" selected="0">
            <x v="2"/>
          </reference>
          <reference field="2" count="1">
            <x v="1"/>
          </reference>
        </references>
      </pivotArea>
    </format>
    <format dxfId="130">
      <pivotArea dataOnly="0" labelOnly="1" fieldPosition="0">
        <references count="2">
          <reference field="1" count="1" selected="0">
            <x v="2"/>
          </reference>
          <reference field="2" count="1">
            <x v="1"/>
          </reference>
        </references>
      </pivotArea>
    </format>
    <format dxfId="129">
      <pivotArea collapsedLevelsAreSubtotals="1" fieldPosition="0">
        <references count="2">
          <reference field="1" count="1" selected="0">
            <x v="3"/>
          </reference>
          <reference field="2" count="1">
            <x v="0"/>
          </reference>
        </references>
      </pivotArea>
    </format>
    <format dxfId="128">
      <pivotArea dataOnly="0" labelOnly="1" fieldPosition="0">
        <references count="2">
          <reference field="1" count="1" selected="0">
            <x v="3"/>
          </reference>
          <reference field="2" count="1">
            <x v="0"/>
          </reference>
        </references>
      </pivotArea>
    </format>
    <format dxfId="127">
      <pivotArea collapsedLevelsAreSubtotals="1" fieldPosition="0">
        <references count="2">
          <reference field="1" count="1" selected="0">
            <x v="4"/>
          </reference>
          <reference field="2" count="1">
            <x v="1"/>
          </reference>
        </references>
      </pivotArea>
    </format>
    <format dxfId="126">
      <pivotArea dataOnly="0" labelOnly="1" fieldPosition="0">
        <references count="2">
          <reference field="1" count="1" selected="0">
            <x v="4"/>
          </reference>
          <reference field="2" count="1">
            <x v="1"/>
          </reference>
        </references>
      </pivotArea>
    </format>
    <format dxfId="125">
      <pivotArea collapsedLevelsAreSubtotals="1" fieldPosition="0">
        <references count="2">
          <reference field="1" count="1" selected="0">
            <x v="5"/>
          </reference>
          <reference field="2" count="1">
            <x v="3"/>
          </reference>
        </references>
      </pivotArea>
    </format>
    <format dxfId="124">
      <pivotArea dataOnly="0" labelOnly="1" fieldPosition="0">
        <references count="2">
          <reference field="1" count="1" selected="0">
            <x v="5"/>
          </reference>
          <reference field="2" count="1">
            <x v="3"/>
          </reference>
        </references>
      </pivotArea>
    </format>
    <format dxfId="123">
      <pivotArea collapsedLevelsAreSubtotals="1" fieldPosition="0">
        <references count="2">
          <reference field="1" count="1" selected="0">
            <x v="6"/>
          </reference>
          <reference field="2" count="1">
            <x v="2"/>
          </reference>
        </references>
      </pivotArea>
    </format>
    <format dxfId="122">
      <pivotArea dataOnly="0" labelOnly="1" fieldPosition="0">
        <references count="2">
          <reference field="1" count="1" selected="0">
            <x v="6"/>
          </reference>
          <reference field="2" count="1">
            <x v="2"/>
          </reference>
        </references>
      </pivotArea>
    </format>
    <format dxfId="121">
      <pivotArea collapsedLevelsAreSubtotals="1" fieldPosition="0">
        <references count="2">
          <reference field="1" count="1" selected="0">
            <x v="7"/>
          </reference>
          <reference field="2" count="1">
            <x v="2"/>
          </reference>
        </references>
      </pivotArea>
    </format>
    <format dxfId="120">
      <pivotArea dataOnly="0" labelOnly="1" fieldPosition="0">
        <references count="2">
          <reference field="1" count="1" selected="0">
            <x v="7"/>
          </reference>
          <reference field="2" count="1">
            <x v="2"/>
          </reference>
        </references>
      </pivotArea>
    </format>
    <format dxfId="119">
      <pivotArea collapsedLevelsAreSubtotals="1" fieldPosition="0">
        <references count="2">
          <reference field="1" count="1" selected="0">
            <x v="8"/>
          </reference>
          <reference field="2" count="1">
            <x v="0"/>
          </reference>
        </references>
      </pivotArea>
    </format>
    <format dxfId="118">
      <pivotArea dataOnly="0" labelOnly="1" fieldPosition="0">
        <references count="2">
          <reference field="1" count="1" selected="0">
            <x v="8"/>
          </reference>
          <reference field="2" count="1">
            <x v="0"/>
          </reference>
        </references>
      </pivotArea>
    </format>
    <format dxfId="117">
      <pivotArea collapsedLevelsAreSubtotals="1" fieldPosition="0">
        <references count="2">
          <reference field="1" count="1" selected="0">
            <x v="9"/>
          </reference>
          <reference field="2" count="1">
            <x v="4"/>
          </reference>
        </references>
      </pivotArea>
    </format>
    <format dxfId="116">
      <pivotArea dataOnly="0" labelOnly="1" fieldPosition="0">
        <references count="2">
          <reference field="1" count="1" selected="0">
            <x v="9"/>
          </reference>
          <reference field="2" count="1">
            <x v="4"/>
          </reference>
        </references>
      </pivotArea>
    </format>
    <format dxfId="115">
      <pivotArea collapsedLevelsAreSubtotals="1" fieldPosition="0">
        <references count="2">
          <reference field="1" count="1" selected="0">
            <x v="10"/>
          </reference>
          <reference field="2" count="1">
            <x v="3"/>
          </reference>
        </references>
      </pivotArea>
    </format>
    <format dxfId="114">
      <pivotArea dataOnly="0" labelOnly="1" fieldPosition="0">
        <references count="2">
          <reference field="1" count="1" selected="0">
            <x v="10"/>
          </reference>
          <reference field="2" count="1">
            <x v="3"/>
          </reference>
        </references>
      </pivotArea>
    </format>
    <format dxfId="113">
      <pivotArea collapsedLevelsAreSubtotals="1" fieldPosition="0">
        <references count="2">
          <reference field="1" count="1" selected="0">
            <x v="11"/>
          </reference>
          <reference field="2" count="1">
            <x v="4"/>
          </reference>
        </references>
      </pivotArea>
    </format>
    <format dxfId="112">
      <pivotArea dataOnly="0" labelOnly="1" fieldPosition="0">
        <references count="2">
          <reference field="1" count="1" selected="0">
            <x v="11"/>
          </reference>
          <reference field="2" count="1">
            <x v="4"/>
          </reference>
        </references>
      </pivotArea>
    </format>
    <format dxfId="111">
      <pivotArea collapsedLevelsAreSubtotals="1" fieldPosition="0">
        <references count="2">
          <reference field="1" count="1" selected="0">
            <x v="12"/>
          </reference>
          <reference field="2" count="1">
            <x v="4"/>
          </reference>
        </references>
      </pivotArea>
    </format>
    <format dxfId="110">
      <pivotArea dataOnly="0" labelOnly="1" fieldPosition="0">
        <references count="2">
          <reference field="1" count="1" selected="0">
            <x v="12"/>
          </reference>
          <reference field="2" count="1">
            <x v="4"/>
          </reference>
        </references>
      </pivotArea>
    </format>
    <format dxfId="109">
      <pivotArea grandRow="1" outline="0" collapsedLevelsAreSubtotals="1" fieldPosition="0"/>
    </format>
    <format dxfId="108">
      <pivotArea dataOnly="0" labelOnly="1" grandRow="1" outline="0" fieldPosition="0"/>
    </format>
    <format dxfId="107">
      <pivotArea dataOnly="0" labelOnly="1" fieldPosition="0">
        <references count="1">
          <reference field="1" count="1">
            <x v="22"/>
          </reference>
        </references>
      </pivotArea>
    </format>
    <format dxfId="106">
      <pivotArea dataOnly="0" labelOnly="1" fieldPosition="0">
        <references count="1">
          <reference field="1" count="1">
            <x v="21"/>
          </reference>
        </references>
      </pivotArea>
    </format>
    <format dxfId="105">
      <pivotArea dataOnly="0" labelOnly="1" fieldPosition="0">
        <references count="1">
          <reference field="1" count="1">
            <x v="20"/>
          </reference>
        </references>
      </pivotArea>
    </format>
    <format dxfId="104">
      <pivotArea dataOnly="0" labelOnly="1" fieldPosition="0">
        <references count="1">
          <reference field="1" count="1">
            <x v="19"/>
          </reference>
        </references>
      </pivotArea>
    </format>
    <format dxfId="103">
      <pivotArea dataOnly="0" labelOnly="1" fieldPosition="0">
        <references count="1">
          <reference field="1" count="1">
            <x v="18"/>
          </reference>
        </references>
      </pivotArea>
    </format>
    <format dxfId="102">
      <pivotArea dataOnly="0" labelOnly="1" fieldPosition="0">
        <references count="1">
          <reference field="1" count="1">
            <x v="17"/>
          </reference>
        </references>
      </pivotArea>
    </format>
    <format dxfId="101">
      <pivotArea dataOnly="0" labelOnly="1" fieldPosition="0">
        <references count="1">
          <reference field="1" count="1">
            <x v="13"/>
          </reference>
        </references>
      </pivotArea>
    </format>
    <format dxfId="100">
      <pivotArea dataOnly="0" labelOnly="1" fieldPosition="0">
        <references count="1">
          <reference field="1" count="1">
            <x v="14"/>
          </reference>
        </references>
      </pivotArea>
    </format>
    <format dxfId="99">
      <pivotArea dataOnly="0" labelOnly="1" fieldPosition="0">
        <references count="1">
          <reference field="1" count="1">
            <x v="15"/>
          </reference>
        </references>
      </pivotArea>
    </format>
    <format dxfId="98">
      <pivotArea dataOnly="0" labelOnly="1" fieldPosition="0">
        <references count="1">
          <reference field="1" count="1">
            <x v="16"/>
          </reference>
        </references>
      </pivotArea>
    </format>
    <format dxfId="97">
      <pivotArea collapsedLevelsAreSubtotals="1" fieldPosition="0">
        <references count="2">
          <reference field="1" count="1" selected="0">
            <x v="13"/>
          </reference>
          <reference field="2" count="1">
            <x v="3"/>
          </reference>
        </references>
      </pivotArea>
    </format>
    <format dxfId="96">
      <pivotArea dataOnly="0" labelOnly="1" fieldPosition="0">
        <references count="2">
          <reference field="1" count="1" selected="0">
            <x v="13"/>
          </reference>
          <reference field="2" count="1">
            <x v="3"/>
          </reference>
        </references>
      </pivotArea>
    </format>
    <format dxfId="95">
      <pivotArea collapsedLevelsAreSubtotals="1" fieldPosition="0">
        <references count="2">
          <reference field="1" count="1" selected="0">
            <x v="14"/>
          </reference>
          <reference field="2" count="1">
            <x v="3"/>
          </reference>
        </references>
      </pivotArea>
    </format>
    <format dxfId="94">
      <pivotArea dataOnly="0" labelOnly="1" fieldPosition="0">
        <references count="2">
          <reference field="1" count="1" selected="0">
            <x v="14"/>
          </reference>
          <reference field="2" count="1">
            <x v="3"/>
          </reference>
        </references>
      </pivotArea>
    </format>
    <format dxfId="93">
      <pivotArea collapsedLevelsAreSubtotals="1" fieldPosition="0">
        <references count="2">
          <reference field="1" count="1" selected="0">
            <x v="15"/>
          </reference>
          <reference field="2" count="1">
            <x v="4"/>
          </reference>
        </references>
      </pivotArea>
    </format>
    <format dxfId="92">
      <pivotArea dataOnly="0" labelOnly="1" fieldPosition="0">
        <references count="2">
          <reference field="1" count="1" selected="0">
            <x v="15"/>
          </reference>
          <reference field="2" count="1">
            <x v="4"/>
          </reference>
        </references>
      </pivotArea>
    </format>
    <format dxfId="91">
      <pivotArea dataOnly="0" fieldPosition="0">
        <references count="1">
          <reference field="2" count="1">
            <x v="1"/>
          </reference>
        </references>
      </pivotArea>
    </format>
    <format dxfId="90">
      <pivotArea dataOnly="0" fieldPosition="0">
        <references count="1">
          <reference field="2" count="1">
            <x v="2"/>
          </reference>
        </references>
      </pivotArea>
    </format>
    <format dxfId="89">
      <pivotArea dataOnly="0" fieldPosition="0">
        <references count="1">
          <reference field="2" count="1">
            <x v="0"/>
          </reference>
        </references>
      </pivotArea>
    </format>
    <format dxfId="88">
      <pivotArea dataOnly="0" fieldPosition="0">
        <references count="1">
          <reference field="2" count="1">
            <x v="4"/>
          </reference>
        </references>
      </pivotArea>
    </format>
    <format dxfId="87">
      <pivotArea dataOnly="0" fieldPosition="0">
        <references count="1">
          <reference field="2" count="1">
            <x v="3"/>
          </reference>
        </references>
      </pivotArea>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fieldPosition="0">
        <references count="2">
          <reference field="1" count="1" selected="0">
            <x v="0"/>
          </reference>
          <reference field="2" count="3">
            <x v="0"/>
            <x v="1"/>
            <x v="2"/>
          </reference>
        </references>
      </pivotArea>
    </format>
    <format dxfId="80">
      <pivotArea dataOnly="0" labelOnly="1" fieldPosition="0">
        <references count="2">
          <reference field="1" count="1" selected="0">
            <x v="1"/>
          </reference>
          <reference field="2" count="2">
            <x v="1"/>
            <x v="3"/>
          </reference>
        </references>
      </pivotArea>
    </format>
    <format dxfId="79">
      <pivotArea dataOnly="0" labelOnly="1" fieldPosition="0">
        <references count="2">
          <reference field="1" count="1" selected="0">
            <x v="2"/>
          </reference>
          <reference field="2" count="1">
            <x v="1"/>
          </reference>
        </references>
      </pivotArea>
    </format>
    <format dxfId="78">
      <pivotArea dataOnly="0" labelOnly="1" fieldPosition="0">
        <references count="2">
          <reference field="1" count="1" selected="0">
            <x v="3"/>
          </reference>
          <reference field="2" count="1">
            <x v="0"/>
          </reference>
        </references>
      </pivotArea>
    </format>
    <format dxfId="77">
      <pivotArea dataOnly="0" labelOnly="1" fieldPosition="0">
        <references count="2">
          <reference field="1" count="1" selected="0">
            <x v="4"/>
          </reference>
          <reference field="2" count="1">
            <x v="1"/>
          </reference>
        </references>
      </pivotArea>
    </format>
    <format dxfId="76">
      <pivotArea dataOnly="0" labelOnly="1" fieldPosition="0">
        <references count="2">
          <reference field="1" count="1" selected="0">
            <x v="5"/>
          </reference>
          <reference field="2" count="1">
            <x v="3"/>
          </reference>
        </references>
      </pivotArea>
    </format>
    <format dxfId="75">
      <pivotArea dataOnly="0" labelOnly="1" fieldPosition="0">
        <references count="2">
          <reference field="1" count="1" selected="0">
            <x v="6"/>
          </reference>
          <reference field="2" count="1">
            <x v="2"/>
          </reference>
        </references>
      </pivotArea>
    </format>
    <format dxfId="74">
      <pivotArea dataOnly="0" labelOnly="1" fieldPosition="0">
        <references count="2">
          <reference field="1" count="1" selected="0">
            <x v="7"/>
          </reference>
          <reference field="2" count="1">
            <x v="2"/>
          </reference>
        </references>
      </pivotArea>
    </format>
    <format dxfId="73">
      <pivotArea dataOnly="0" labelOnly="1" fieldPosition="0">
        <references count="2">
          <reference field="1" count="1" selected="0">
            <x v="8"/>
          </reference>
          <reference field="2" count="1">
            <x v="0"/>
          </reference>
        </references>
      </pivotArea>
    </format>
    <format dxfId="72">
      <pivotArea dataOnly="0" labelOnly="1" fieldPosition="0">
        <references count="2">
          <reference field="1" count="1" selected="0">
            <x v="9"/>
          </reference>
          <reference field="2" count="1">
            <x v="4"/>
          </reference>
        </references>
      </pivotArea>
    </format>
    <format dxfId="71">
      <pivotArea dataOnly="0" labelOnly="1" fieldPosition="0">
        <references count="2">
          <reference field="1" count="1" selected="0">
            <x v="10"/>
          </reference>
          <reference field="2" count="1">
            <x v="3"/>
          </reference>
        </references>
      </pivotArea>
    </format>
    <format dxfId="70">
      <pivotArea dataOnly="0" labelOnly="1" fieldPosition="0">
        <references count="2">
          <reference field="1" count="1" selected="0">
            <x v="11"/>
          </reference>
          <reference field="2" count="1">
            <x v="4"/>
          </reference>
        </references>
      </pivotArea>
    </format>
    <format dxfId="69">
      <pivotArea dataOnly="0" labelOnly="1" fieldPosition="0">
        <references count="2">
          <reference field="1" count="1" selected="0">
            <x v="12"/>
          </reference>
          <reference field="2" count="1">
            <x v="4"/>
          </reference>
        </references>
      </pivotArea>
    </format>
    <format dxfId="68">
      <pivotArea dataOnly="0" labelOnly="1" fieldPosition="0">
        <references count="2">
          <reference field="1" count="1" selected="0">
            <x v="13"/>
          </reference>
          <reference field="2" count="1">
            <x v="3"/>
          </reference>
        </references>
      </pivotArea>
    </format>
    <format dxfId="67">
      <pivotArea dataOnly="0" labelOnly="1" fieldPosition="0">
        <references count="2">
          <reference field="1" count="1" selected="0">
            <x v="14"/>
          </reference>
          <reference field="2" count="1">
            <x v="3"/>
          </reference>
        </references>
      </pivotArea>
    </format>
    <format dxfId="66">
      <pivotArea dataOnly="0" labelOnly="1" fieldPosition="0">
        <references count="2">
          <reference field="1" count="1" selected="0">
            <x v="15"/>
          </reference>
          <reference field="2" count="1">
            <x v="4"/>
          </reference>
        </references>
      </pivotArea>
    </format>
    <format dxfId="65">
      <pivotArea dataOnly="0" labelOnly="1" fieldPosition="0">
        <references count="2">
          <reference field="1" count="1" selected="0">
            <x v="16"/>
          </reference>
          <reference field="2" count="1">
            <x v="1"/>
          </reference>
        </references>
      </pivotArea>
    </format>
    <format dxfId="64">
      <pivotArea dataOnly="0" labelOnly="1" fieldPosition="0">
        <references count="2">
          <reference field="1" count="1" selected="0">
            <x v="17"/>
          </reference>
          <reference field="2" count="1">
            <x v="2"/>
          </reference>
        </references>
      </pivotArea>
    </format>
    <format dxfId="63">
      <pivotArea dataOnly="0" labelOnly="1" fieldPosition="0">
        <references count="2">
          <reference field="1" count="1" selected="0">
            <x v="18"/>
          </reference>
          <reference field="2" count="1">
            <x v="0"/>
          </reference>
        </references>
      </pivotArea>
    </format>
    <format dxfId="62">
      <pivotArea dataOnly="0" labelOnly="1" fieldPosition="0">
        <references count="2">
          <reference field="1" count="1" selected="0">
            <x v="19"/>
          </reference>
          <reference field="2" count="1">
            <x v="4"/>
          </reference>
        </references>
      </pivotArea>
    </format>
    <format dxfId="61">
      <pivotArea dataOnly="0" labelOnly="1" fieldPosition="0">
        <references count="2">
          <reference field="1" count="1" selected="0">
            <x v="20"/>
          </reference>
          <reference field="2" count="1">
            <x v="3"/>
          </reference>
        </references>
      </pivotArea>
    </format>
    <format dxfId="60">
      <pivotArea dataOnly="0" labelOnly="1" fieldPosition="0">
        <references count="2">
          <reference field="1" count="1" selected="0">
            <x v="21"/>
          </reference>
          <reference field="2" count="1">
            <x v="2"/>
          </reference>
        </references>
      </pivotArea>
    </format>
    <format dxfId="59">
      <pivotArea dataOnly="0" labelOnly="1" fieldPosition="0">
        <references count="2">
          <reference field="1" count="1" selected="0">
            <x v="22"/>
          </reference>
          <reference field="2" count="1">
            <x v="0"/>
          </reference>
        </references>
      </pivotArea>
    </format>
    <format dxfId="58">
      <pivotArea dataOnly="0" labelOnly="1" outline="0" axis="axisValues" fieldPosition="0"/>
    </format>
    <format dxfId="57">
      <pivotArea dataOnly="0" labelOnly="1" fieldPosition="0">
        <references count="1">
          <reference field="1" count="1">
            <x v="12"/>
          </reference>
        </references>
      </pivotArea>
    </format>
    <format dxfId="56">
      <pivotArea dataOnly="0" labelOnly="1" fieldPosition="0">
        <references count="1">
          <reference field="1" count="1">
            <x v="11"/>
          </reference>
        </references>
      </pivotArea>
    </format>
    <format dxfId="55">
      <pivotArea dataOnly="0" labelOnly="1" fieldPosition="0">
        <references count="1">
          <reference field="1" count="1">
            <x v="11"/>
          </reference>
        </references>
      </pivotArea>
    </format>
    <format dxfId="54">
      <pivotArea dataOnly="0" labelOnly="1" fieldPosition="0">
        <references count="1">
          <reference field="1" count="1">
            <x v="12"/>
          </reference>
        </references>
      </pivotArea>
    </format>
    <format dxfId="53">
      <pivotArea dataOnly="0" labelOnly="1" fieldPosition="0">
        <references count="1">
          <reference field="1" count="1">
            <x v="10"/>
          </reference>
        </references>
      </pivotArea>
    </format>
    <format dxfId="52">
      <pivotArea dataOnly="0" labelOnly="1" fieldPosition="0">
        <references count="1">
          <reference field="1" count="1">
            <x v="9"/>
          </reference>
        </references>
      </pivotArea>
    </format>
    <format dxfId="51">
      <pivotArea dataOnly="0" labelOnly="1" fieldPosition="0">
        <references count="1">
          <reference field="1" count="1">
            <x v="8"/>
          </reference>
        </references>
      </pivotArea>
    </format>
    <format dxfId="50">
      <pivotArea dataOnly="0" labelOnly="1" fieldPosition="0">
        <references count="1">
          <reference field="1" count="1">
            <x v="7"/>
          </reference>
        </references>
      </pivotArea>
    </format>
    <format dxfId="49">
      <pivotArea dataOnly="0" labelOnly="1" fieldPosition="0">
        <references count="1">
          <reference field="1" count="1">
            <x v="6"/>
          </reference>
        </references>
      </pivotArea>
    </format>
    <format dxfId="48">
      <pivotArea dataOnly="0" labelOnly="1" fieldPosition="0">
        <references count="1">
          <reference field="1" count="1">
            <x v="2"/>
          </reference>
        </references>
      </pivotArea>
    </format>
    <format dxfId="47">
      <pivotArea dataOnly="0" labelOnly="1" fieldPosition="0">
        <references count="1">
          <reference field="1" count="1">
            <x v="3"/>
          </reference>
        </references>
      </pivotArea>
    </format>
    <format dxfId="46">
      <pivotArea dataOnly="0" labelOnly="1" fieldPosition="0">
        <references count="1">
          <reference field="1" count="1">
            <x v="4"/>
          </reference>
        </references>
      </pivotArea>
    </format>
    <format dxfId="45">
      <pivotArea dataOnly="0" labelOnly="1" fieldPosition="0">
        <references count="1">
          <reference field="1" count="1">
            <x v="5"/>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Cost 2"/>
    <pivotHierarchy dragToData="1"/>
    <pivotHierarchy dragToData="1"/>
    <pivotHierarchy dragToData="1"/>
    <pivotHierarchy dragToData="1" caption="Average of Column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1C6C33A0-AC5C-4F81-9CA1-780EDB71F5BF}" sourceName="[Table621].[Store_ID]">
  <pivotTables>
    <pivotTable tabId="13" name="PivotTable1"/>
  </pivotTables>
  <data>
    <olap pivotCacheId="374112020">
      <levels count="2">
        <level uniqueName="[Table621].[Store_ID].[(All)]" sourceCaption="(All)" count="0"/>
        <level uniqueName="[Table621].[Store_ID].[Store_ID]" sourceCaption="Store_ID" count="20">
          <ranges>
            <range startItem="0">
              <i n="[Table621].[Store_ID].&amp;[STORE0]" c="STORE0"/>
              <i n="[Table621].[Store_ID].&amp;[STORE1]" c="STORE1"/>
              <i n="[Table621].[Store_ID].&amp;[STORE10]" c="STORE10"/>
              <i n="[Table621].[Store_ID].&amp;[STORE11]" c="STORE11"/>
              <i n="[Table621].[Store_ID].&amp;[STORE12]" c="STORE12"/>
              <i n="[Table621].[Store_ID].&amp;[STORE13]" c="STORE13"/>
              <i n="[Table621].[Store_ID].&amp;[STORE14]" c="STORE14"/>
              <i n="[Table621].[Store_ID].&amp;[STORE15]" c="STORE15"/>
              <i n="[Table621].[Store_ID].&amp;[STORE16]" c="STORE16"/>
              <i n="[Table621].[Store_ID].&amp;[STORE17]" c="STORE17"/>
              <i n="[Table621].[Store_ID].&amp;[STORE18]" c="STORE18"/>
              <i n="[Table621].[Store_ID].&amp;[STORE19]" c="STORE19"/>
              <i n="[Table621].[Store_ID].&amp;[STORE2]" c="STORE2"/>
              <i n="[Table621].[Store_ID].&amp;[STORE3]" c="STORE3"/>
              <i n="[Table621].[Store_ID].&amp;[STORE4]" c="STORE4"/>
              <i n="[Table621].[Store_ID].&amp;[STORE5]" c="STORE5"/>
              <i n="[Table621].[Store_ID].&amp;[STORE6]" c="STORE6"/>
              <i n="[Table621].[Store_ID].&amp;[STORE7]" c="STORE7"/>
              <i n="[Table621].[Store_ID].&amp;[STORE8]" c="STORE8"/>
              <i n="[Table621].[Store_ID].&amp;[STORE9]" c="STORE9"/>
            </range>
          </ranges>
        </level>
      </levels>
      <selections count="1">
        <selection n="[Table621].[Store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804E033A-4B63-4B18-B1A3-5F97D8D4599F}" sourceName="[Table621].[Payment_Type]">
  <pivotTables>
    <pivotTable tabId="13" name="PivotTable1"/>
  </pivotTables>
  <data>
    <olap pivotCacheId="374112020">
      <levels count="2">
        <level uniqueName="[Table621].[Payment_Type].[(All)]" sourceCaption="(All)" count="0"/>
        <level uniqueName="[Table621].[Payment_Type].[Payment_Type]" sourceCaption="Payment_Type" count="3">
          <ranges>
            <range startItem="0">
              <i n="[Table621].[Payment_Type].&amp;[COD]" c="COD"/>
              <i n="[Table621].[Payment_Type].&amp;[Credit Card]" c="Credit Card"/>
              <i n="[Table621].[Payment_Type].&amp;[PayPal]" c="PayPal"/>
            </range>
          </ranges>
        </level>
      </levels>
      <selections count="1">
        <selection n="[Table621].[Payment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F757AC0-D99B-4DEE-B3DE-C3C274CA0527}" sourceName="[Table621].[Order_Date]">
  <pivotTables>
    <pivotTable tabId="13" name="PivotTable1"/>
    <pivotTable tabId="9" name="PivotTable1"/>
    <pivotTable tabId="9" name="PivotTable2"/>
    <pivotTable tabId="9" name="PivotTable3"/>
  </pivotTables>
  <data>
    <olap pivotCacheId="374112020">
      <levels count="2">
        <level uniqueName="[Table621].[Order_Date].[(All)]" sourceCaption="(All)" count="0"/>
        <level uniqueName="[Table621].[Order_Date].[Order_Date]" sourceCaption="Order_Date" count="683">
          <ranges>
            <range startItem="0">
              <i n="[Table621].[Order_Date].&amp;[2023-10-14T00:00:00]" c="14-10-2023"/>
              <i n="[Table621].[Order_Date].&amp;[2023-10-15T00:00:00]" c="15-10-2023"/>
              <i n="[Table621].[Order_Date].&amp;[2023-10-16T00:00:00]" c="16-10-2023"/>
              <i n="[Table621].[Order_Date].&amp;[2023-10-17T00:00:00]" c="17-10-2023"/>
              <i n="[Table621].[Order_Date].&amp;[2023-10-18T00:00:00]" c="18-10-2023"/>
              <i n="[Table621].[Order_Date].&amp;[2023-10-19T00:00:00]" c="19-10-2023"/>
              <i n="[Table621].[Order_Date].&amp;[2023-10-20T00:00:00]" c="20-10-2023"/>
              <i n="[Table621].[Order_Date].&amp;[2023-10-21T00:00:00]" c="21-10-2023"/>
              <i n="[Table621].[Order_Date].&amp;[2023-10-22T00:00:00]" c="22-10-2023"/>
              <i n="[Table621].[Order_Date].&amp;[2023-10-23T00:00:00]" c="23-10-2023"/>
              <i n="[Table621].[Order_Date].&amp;[2023-10-24T00:00:00]" c="24-10-2023"/>
              <i n="[Table621].[Order_Date].&amp;[2023-10-25T00:00:00]" c="25-10-2023"/>
              <i n="[Table621].[Order_Date].&amp;[2023-10-26T00:00:00]" c="26-10-2023"/>
              <i n="[Table621].[Order_Date].&amp;[2023-10-28T00:00:00]" c="28-10-2023"/>
              <i n="[Table621].[Order_Date].&amp;[2023-10-29T00:00:00]" c="29-10-2023"/>
              <i n="[Table621].[Order_Date].&amp;[2023-10-30T00:00:00]" c="30-10-2023"/>
              <i n="[Table621].[Order_Date].&amp;[2023-10-31T00:00:00]" c="31-10-2023"/>
              <i n="[Table621].[Order_Date].&amp;[2023-11-01T00:00:00]" c="01-11-2023"/>
              <i n="[Table621].[Order_Date].&amp;[2023-11-02T00:00:00]" c="02-11-2023"/>
              <i n="[Table621].[Order_Date].&amp;[2023-11-03T00:00:00]" c="03-11-2023"/>
              <i n="[Table621].[Order_Date].&amp;[2023-11-04T00:00:00]" c="04-11-2023"/>
              <i n="[Table621].[Order_Date].&amp;[2023-11-05T00:00:00]" c="05-11-2023"/>
              <i n="[Table621].[Order_Date].&amp;[2023-11-06T00:00:00]" c="06-11-2023"/>
              <i n="[Table621].[Order_Date].&amp;[2023-11-07T00:00:00]" c="07-11-2023"/>
              <i n="[Table621].[Order_Date].&amp;[2023-11-08T00:00:00]" c="08-11-2023"/>
              <i n="[Table621].[Order_Date].&amp;[2023-11-09T00:00:00]" c="09-11-2023"/>
              <i n="[Table621].[Order_Date].&amp;[2023-11-10T00:00:00]" c="10-11-2023"/>
              <i n="[Table621].[Order_Date].&amp;[2023-11-11T00:00:00]" c="11-11-2023"/>
              <i n="[Table621].[Order_Date].&amp;[2023-11-12T00:00:00]" c="12-11-2023"/>
              <i n="[Table621].[Order_Date].&amp;[2023-11-13T00:00:00]" c="13-11-2023"/>
              <i n="[Table621].[Order_Date].&amp;[2023-11-14T00:00:00]" c="14-11-2023"/>
              <i n="[Table621].[Order_Date].&amp;[2023-11-17T00:00:00]" c="17-11-2023"/>
              <i n="[Table621].[Order_Date].&amp;[2023-11-18T00:00:00]" c="18-11-2023"/>
              <i n="[Table621].[Order_Date].&amp;[2023-11-19T00:00:00]" c="19-11-2023"/>
              <i n="[Table621].[Order_Date].&amp;[2023-11-20T00:00:00]" c="20-11-2023"/>
              <i n="[Table621].[Order_Date].&amp;[2023-11-21T00:00:00]" c="21-11-2023"/>
              <i n="[Table621].[Order_Date].&amp;[2023-11-22T00:00:00]" c="22-11-2023"/>
              <i n="[Table621].[Order_Date].&amp;[2023-11-23T00:00:00]" c="23-11-2023"/>
              <i n="[Table621].[Order_Date].&amp;[2023-11-24T00:00:00]" c="24-11-2023"/>
              <i n="[Table621].[Order_Date].&amp;[2023-11-25T00:00:00]" c="25-11-2023"/>
              <i n="[Table621].[Order_Date].&amp;[2023-11-26T00:00:00]" c="26-11-2023"/>
              <i n="[Table621].[Order_Date].&amp;[2023-11-27T00:00:00]" c="27-11-2023"/>
              <i n="[Table621].[Order_Date].&amp;[2023-11-28T00:00:00]" c="28-11-2023"/>
              <i n="[Table621].[Order_Date].&amp;[2023-11-29T00:00:00]" c="29-11-2023"/>
              <i n="[Table621].[Order_Date].&amp;[2023-11-30T00:00:00]" c="30-11-2023"/>
              <i n="[Table621].[Order_Date].&amp;[2023-12-01T00:00:00]" c="01-12-2023"/>
              <i n="[Table621].[Order_Date].&amp;[2023-12-03T00:00:00]" c="03-12-2023"/>
              <i n="[Table621].[Order_Date].&amp;[2023-12-04T00:00:00]" c="04-12-2023"/>
              <i n="[Table621].[Order_Date].&amp;[2023-12-05T00:00:00]" c="05-12-2023"/>
              <i n="[Table621].[Order_Date].&amp;[2023-12-06T00:00:00]" c="06-12-2023"/>
              <i n="[Table621].[Order_Date].&amp;[2023-12-07T00:00:00]" c="07-12-2023"/>
              <i n="[Table621].[Order_Date].&amp;[2023-12-08T00:00:00]" c="08-12-2023"/>
              <i n="[Table621].[Order_Date].&amp;[2023-12-09T00:00:00]" c="09-12-2023"/>
              <i n="[Table621].[Order_Date].&amp;[2023-12-10T00:00:00]" c="10-12-2023"/>
              <i n="[Table621].[Order_Date].&amp;[2023-12-11T00:00:00]" c="11-12-2023"/>
              <i n="[Table621].[Order_Date].&amp;[2023-12-12T00:00:00]" c="12-12-2023"/>
              <i n="[Table621].[Order_Date].&amp;[2023-12-13T00:00:00]" c="13-12-2023"/>
              <i n="[Table621].[Order_Date].&amp;[2023-12-14T00:00:00]" c="14-12-2023"/>
              <i n="[Table621].[Order_Date].&amp;[2023-12-15T00:00:00]" c="15-12-2023"/>
              <i n="[Table621].[Order_Date].&amp;[2023-12-16T00:00:00]" c="16-12-2023"/>
              <i n="[Table621].[Order_Date].&amp;[2023-12-17T00:00:00]" c="17-12-2023"/>
              <i n="[Table621].[Order_Date].&amp;[2023-12-18T00:00:00]" c="18-12-2023"/>
              <i n="[Table621].[Order_Date].&amp;[2023-12-19T00:00:00]" c="19-12-2023"/>
              <i n="[Table621].[Order_Date].&amp;[2023-12-20T00:00:00]" c="20-12-2023"/>
              <i n="[Table621].[Order_Date].&amp;[2023-12-21T00:00:00]" c="21-12-2023"/>
              <i n="[Table621].[Order_Date].&amp;[2023-12-22T00:00:00]" c="22-12-2023"/>
              <i n="[Table621].[Order_Date].&amp;[2023-12-23T00:00:00]" c="23-12-2023"/>
              <i n="[Table621].[Order_Date].&amp;[2023-12-24T00:00:00]" c="24-12-2023"/>
              <i n="[Table621].[Order_Date].&amp;[2023-12-25T00:00:00]" c="25-12-2023"/>
              <i n="[Table621].[Order_Date].&amp;[2023-12-26T00:00:00]" c="26-12-2023"/>
              <i n="[Table621].[Order_Date].&amp;[2023-12-27T00:00:00]" c="27-12-2023"/>
              <i n="[Table621].[Order_Date].&amp;[2023-12-28T00:00:00]" c="28-12-2023"/>
              <i n="[Table621].[Order_Date].&amp;[2023-12-29T00:00:00]" c="29-12-2023"/>
              <i n="[Table621].[Order_Date].&amp;[2023-12-30T00:00:00]" c="30-12-2023"/>
              <i n="[Table621].[Order_Date].&amp;[2023-12-31T00:00:00]" c="31-12-2023"/>
              <i n="[Table621].[Order_Date].&amp;[2024-01-01T00:00:00]" c="01-01-2024"/>
              <i n="[Table621].[Order_Date].&amp;[2024-01-02T00:00:00]" c="02-01-2024"/>
              <i n="[Table621].[Order_Date].&amp;[2024-01-03T00:00:00]" c="03-01-2024"/>
              <i n="[Table621].[Order_Date].&amp;[2024-01-04T00:00:00]" c="04-01-2024"/>
              <i n="[Table621].[Order_Date].&amp;[2024-01-05T00:00:00]" c="05-01-2024"/>
              <i n="[Table621].[Order_Date].&amp;[2024-01-06T00:00:00]" c="06-01-2024"/>
              <i n="[Table621].[Order_Date].&amp;[2024-01-08T00:00:00]" c="08-01-2024"/>
              <i n="[Table621].[Order_Date].&amp;[2024-01-09T00:00:00]" c="09-01-2024"/>
              <i n="[Table621].[Order_Date].&amp;[2024-01-10T00:00:00]" c="10-01-2024"/>
              <i n="[Table621].[Order_Date].&amp;[2024-01-11T00:00:00]" c="11-01-2024"/>
              <i n="[Table621].[Order_Date].&amp;[2024-01-12T00:00:00]" c="12-01-2024"/>
              <i n="[Table621].[Order_Date].&amp;[2024-01-13T00:00:00]" c="13-01-2024"/>
              <i n="[Table621].[Order_Date].&amp;[2024-01-14T00:00:00]" c="14-01-2024"/>
              <i n="[Table621].[Order_Date].&amp;[2024-01-15T00:00:00]" c="15-01-2024"/>
              <i n="[Table621].[Order_Date].&amp;[2024-01-16T00:00:00]" c="16-01-2024"/>
              <i n="[Table621].[Order_Date].&amp;[2024-01-17T00:00:00]" c="17-01-2024"/>
              <i n="[Table621].[Order_Date].&amp;[2024-01-18T00:00:00]" c="18-01-2024"/>
              <i n="[Table621].[Order_Date].&amp;[2024-01-19T00:00:00]" c="19-01-2024"/>
              <i n="[Table621].[Order_Date].&amp;[2024-01-20T00:00:00]" c="20-01-2024"/>
              <i n="[Table621].[Order_Date].&amp;[2024-01-21T00:00:00]" c="21-01-2024"/>
              <i n="[Table621].[Order_Date].&amp;[2024-01-22T00:00:00]" c="22-01-2024"/>
              <i n="[Table621].[Order_Date].&amp;[2024-01-23T00:00:00]" c="23-01-2024"/>
              <i n="[Table621].[Order_Date].&amp;[2024-01-24T00:00:00]" c="24-01-2024"/>
              <i n="[Table621].[Order_Date].&amp;[2024-01-25T00:00:00]" c="25-01-2024"/>
              <i n="[Table621].[Order_Date].&amp;[2024-01-26T00:00:00]" c="26-01-2024"/>
              <i n="[Table621].[Order_Date].&amp;[2024-01-27T00:00:00]" c="27-01-2024"/>
              <i n="[Table621].[Order_Date].&amp;[2024-01-28T00:00:00]" c="28-01-2024"/>
              <i n="[Table621].[Order_Date].&amp;[2024-01-29T00:00:00]" c="29-01-2024"/>
              <i n="[Table621].[Order_Date].&amp;[2024-01-30T00:00:00]" c="30-01-2024"/>
              <i n="[Table621].[Order_Date].&amp;[2024-01-31T00:00:00]" c="31-01-2024"/>
              <i n="[Table621].[Order_Date].&amp;[2024-02-01T00:00:00]" c="01-02-2024"/>
              <i n="[Table621].[Order_Date].&amp;[2024-02-03T00:00:00]" c="03-02-2024"/>
              <i n="[Table621].[Order_Date].&amp;[2024-02-04T00:00:00]" c="04-02-2024"/>
              <i n="[Table621].[Order_Date].&amp;[2024-02-05T00:00:00]" c="05-02-2024"/>
              <i n="[Table621].[Order_Date].&amp;[2024-02-06T00:00:00]" c="06-02-2024"/>
              <i n="[Table621].[Order_Date].&amp;[2024-02-07T00:00:00]" c="07-02-2024"/>
              <i n="[Table621].[Order_Date].&amp;[2024-02-08T00:00:00]" c="08-02-2024"/>
              <i n="[Table621].[Order_Date].&amp;[2024-02-09T00:00:00]" c="09-02-2024"/>
              <i n="[Table621].[Order_Date].&amp;[2024-02-10T00:00:00]" c="10-02-2024"/>
              <i n="[Table621].[Order_Date].&amp;[2024-02-11T00:00:00]" c="11-02-2024"/>
              <i n="[Table621].[Order_Date].&amp;[2024-02-12T00:00:00]" c="12-02-2024"/>
              <i n="[Table621].[Order_Date].&amp;[2024-02-13T00:00:00]" c="13-02-2024"/>
              <i n="[Table621].[Order_Date].&amp;[2024-02-14T00:00:00]" c="14-02-2024"/>
              <i n="[Table621].[Order_Date].&amp;[2024-02-15T00:00:00]" c="15-02-2024"/>
              <i n="[Table621].[Order_Date].&amp;[2024-02-16T00:00:00]" c="16-02-2024"/>
              <i n="[Table621].[Order_Date].&amp;[2024-02-17T00:00:00]" c="17-02-2024"/>
              <i n="[Table621].[Order_Date].&amp;[2024-02-18T00:00:00]" c="18-02-2024"/>
              <i n="[Table621].[Order_Date].&amp;[2024-02-19T00:00:00]" c="19-02-2024"/>
              <i n="[Table621].[Order_Date].&amp;[2024-02-21T00:00:00]" c="21-02-2024"/>
              <i n="[Table621].[Order_Date].&amp;[2024-02-22T00:00:00]" c="22-02-2024"/>
              <i n="[Table621].[Order_Date].&amp;[2024-02-23T00:00:00]" c="23-02-2024"/>
              <i n="[Table621].[Order_Date].&amp;[2024-02-24T00:00:00]" c="24-02-2024"/>
              <i n="[Table621].[Order_Date].&amp;[2024-02-25T00:00:00]" c="25-02-2024"/>
              <i n="[Table621].[Order_Date].&amp;[2024-02-26T00:00:00]" c="26-02-2024"/>
              <i n="[Table621].[Order_Date].&amp;[2024-02-27T00:00:00]" c="27-02-2024"/>
              <i n="[Table621].[Order_Date].&amp;[2024-02-28T00:00:00]" c="28-02-2024"/>
              <i n="[Table621].[Order_Date].&amp;[2024-02-29T00:00:00]" c="29-02-2024"/>
              <i n="[Table621].[Order_Date].&amp;[2024-03-01T00:00:00]" c="01-03-2024"/>
              <i n="[Table621].[Order_Date].&amp;[2024-03-02T00:00:00]" c="02-03-2024"/>
              <i n="[Table621].[Order_Date].&amp;[2024-03-03T00:00:00]" c="03-03-2024"/>
              <i n="[Table621].[Order_Date].&amp;[2024-03-04T00:00:00]" c="04-03-2024"/>
              <i n="[Table621].[Order_Date].&amp;[2024-03-05T00:00:00]" c="05-03-2024"/>
              <i n="[Table621].[Order_Date].&amp;[2024-03-06T00:00:00]" c="06-03-2024"/>
              <i n="[Table621].[Order_Date].&amp;[2024-03-08T00:00:00]" c="08-03-2024"/>
              <i n="[Table621].[Order_Date].&amp;[2024-03-09T00:00:00]" c="09-03-2024"/>
              <i n="[Table621].[Order_Date].&amp;[2024-03-10T00:00:00]" c="10-03-2024"/>
              <i n="[Table621].[Order_Date].&amp;[2024-03-11T00:00:00]" c="11-03-2024"/>
              <i n="[Table621].[Order_Date].&amp;[2024-03-12T00:00:00]" c="12-03-2024"/>
              <i n="[Table621].[Order_Date].&amp;[2024-03-13T00:00:00]" c="13-03-2024"/>
              <i n="[Table621].[Order_Date].&amp;[2024-03-14T00:00:00]" c="14-03-2024"/>
              <i n="[Table621].[Order_Date].&amp;[2024-03-16T00:00:00]" c="16-03-2024"/>
              <i n="[Table621].[Order_Date].&amp;[2024-03-17T00:00:00]" c="17-03-2024"/>
              <i n="[Table621].[Order_Date].&amp;[2024-03-18T00:00:00]" c="18-03-2024"/>
              <i n="[Table621].[Order_Date].&amp;[2024-03-19T00:00:00]" c="19-03-2024"/>
              <i n="[Table621].[Order_Date].&amp;[2024-03-20T00:00:00]" c="20-03-2024"/>
              <i n="[Table621].[Order_Date].&amp;[2024-03-21T00:00:00]" c="21-03-2024"/>
              <i n="[Table621].[Order_Date].&amp;[2024-03-22T00:00:00]" c="22-03-2024"/>
              <i n="[Table621].[Order_Date].&amp;[2024-03-23T00:00:00]" c="23-03-2024"/>
              <i n="[Table621].[Order_Date].&amp;[2024-03-24T00:00:00]" c="24-03-2024"/>
              <i n="[Table621].[Order_Date].&amp;[2024-03-25T00:00:00]" c="25-03-2024"/>
              <i n="[Table621].[Order_Date].&amp;[2024-03-26T00:00:00]" c="26-03-2024"/>
              <i n="[Table621].[Order_Date].&amp;[2024-03-27T00:00:00]" c="27-03-2024"/>
              <i n="[Table621].[Order_Date].&amp;[2024-03-28T00:00:00]" c="28-03-2024"/>
              <i n="[Table621].[Order_Date].&amp;[2024-03-29T00:00:00]" c="29-03-2024"/>
              <i n="[Table621].[Order_Date].&amp;[2024-03-31T00:00:00]" c="31-03-2024"/>
              <i n="[Table621].[Order_Date].&amp;[2024-04-01T00:00:00]" c="01-04-2024"/>
              <i n="[Table621].[Order_Date].&amp;[2024-04-02T00:00:00]" c="02-04-2024"/>
              <i n="[Table621].[Order_Date].&amp;[2024-04-03T00:00:00]" c="03-04-2024"/>
              <i n="[Table621].[Order_Date].&amp;[2024-04-04T00:00:00]" c="04-04-2024"/>
              <i n="[Table621].[Order_Date].&amp;[2024-04-05T00:00:00]" c="05-04-2024"/>
              <i n="[Table621].[Order_Date].&amp;[2024-04-06T00:00:00]" c="06-04-2024"/>
              <i n="[Table621].[Order_Date].&amp;[2024-04-07T00:00:00]" c="07-04-2024"/>
              <i n="[Table621].[Order_Date].&amp;[2024-04-08T00:00:00]" c="08-04-2024"/>
              <i n="[Table621].[Order_Date].&amp;[2024-04-10T00:00:00]" c="10-04-2024"/>
              <i n="[Table621].[Order_Date].&amp;[2024-04-12T00:00:00]" c="12-04-2024"/>
              <i n="[Table621].[Order_Date].&amp;[2024-04-13T00:00:00]" c="13-04-2024"/>
              <i n="[Table621].[Order_Date].&amp;[2024-04-14T00:00:00]" c="14-04-2024"/>
              <i n="[Table621].[Order_Date].&amp;[2024-04-15T00:00:00]" c="15-04-2024"/>
              <i n="[Table621].[Order_Date].&amp;[2024-04-16T00:00:00]" c="16-04-2024"/>
              <i n="[Table621].[Order_Date].&amp;[2024-04-17T00:00:00]" c="17-04-2024"/>
              <i n="[Table621].[Order_Date].&amp;[2024-04-18T00:00:00]" c="18-04-2024"/>
              <i n="[Table621].[Order_Date].&amp;[2024-04-19T00:00:00]" c="19-04-2024"/>
              <i n="[Table621].[Order_Date].&amp;[2024-04-20T00:00:00]" c="20-04-2024"/>
              <i n="[Table621].[Order_Date].&amp;[2024-04-22T00:00:00]" c="22-04-2024"/>
              <i n="[Table621].[Order_Date].&amp;[2024-04-23T00:00:00]" c="23-04-2024"/>
              <i n="[Table621].[Order_Date].&amp;[2024-04-24T00:00:00]" c="24-04-2024"/>
              <i n="[Table621].[Order_Date].&amp;[2024-04-25T00:00:00]" c="25-04-2024"/>
              <i n="[Table621].[Order_Date].&amp;[2024-04-26T00:00:00]" c="26-04-2024"/>
              <i n="[Table621].[Order_Date].&amp;[2024-04-27T00:00:00]" c="27-04-2024"/>
              <i n="[Table621].[Order_Date].&amp;[2024-04-29T00:00:00]" c="29-04-2024"/>
              <i n="[Table621].[Order_Date].&amp;[2024-04-30T00:00:00]" c="30-04-2024"/>
              <i n="[Table621].[Order_Date].&amp;[2024-05-01T00:00:00]" c="01-05-2024"/>
              <i n="[Table621].[Order_Date].&amp;[2024-05-02T00:00:00]" c="02-05-2024"/>
              <i n="[Table621].[Order_Date].&amp;[2024-05-03T00:00:00]" c="03-05-2024"/>
              <i n="[Table621].[Order_Date].&amp;[2024-05-04T00:00:00]" c="04-05-2024"/>
              <i n="[Table621].[Order_Date].&amp;[2024-05-06T00:00:00]" c="06-05-2024"/>
              <i n="[Table621].[Order_Date].&amp;[2024-05-08T00:00:00]" c="08-05-2024"/>
              <i n="[Table621].[Order_Date].&amp;[2024-05-09T00:00:00]" c="09-05-2024"/>
              <i n="[Table621].[Order_Date].&amp;[2024-05-10T00:00:00]" c="10-05-2024"/>
              <i n="[Table621].[Order_Date].&amp;[2024-05-11T00:00:00]" c="11-05-2024"/>
              <i n="[Table621].[Order_Date].&amp;[2024-05-12T00:00:00]" c="12-05-2024"/>
              <i n="[Table621].[Order_Date].&amp;[2024-05-13T00:00:00]" c="13-05-2024"/>
              <i n="[Table621].[Order_Date].&amp;[2024-05-14T00:00:00]" c="14-05-2024"/>
              <i n="[Table621].[Order_Date].&amp;[2024-05-15T00:00:00]" c="15-05-2024"/>
              <i n="[Table621].[Order_Date].&amp;[2024-05-16T00:00:00]" c="16-05-2024"/>
              <i n="[Table621].[Order_Date].&amp;[2024-05-17T00:00:00]" c="17-05-2024"/>
              <i n="[Table621].[Order_Date].&amp;[2024-05-18T00:00:00]" c="18-05-2024"/>
              <i n="[Table621].[Order_Date].&amp;[2024-05-19T00:00:00]" c="19-05-2024"/>
              <i n="[Table621].[Order_Date].&amp;[2024-05-20T00:00:00]" c="20-05-2024"/>
              <i n="[Table621].[Order_Date].&amp;[2024-05-21T00:00:00]" c="21-05-2024"/>
              <i n="[Table621].[Order_Date].&amp;[2024-05-22T00:00:00]" c="22-05-2024"/>
              <i n="[Table621].[Order_Date].&amp;[2024-05-23T00:00:00]" c="23-05-2024"/>
              <i n="[Table621].[Order_Date].&amp;[2024-05-25T00:00:00]" c="25-05-2024"/>
              <i n="[Table621].[Order_Date].&amp;[2024-05-26T00:00:00]" c="26-05-2024"/>
              <i n="[Table621].[Order_Date].&amp;[2024-05-28T00:00:00]" c="28-05-2024"/>
              <i n="[Table621].[Order_Date].&amp;[2024-05-29T00:00:00]" c="29-05-2024"/>
              <i n="[Table621].[Order_Date].&amp;[2024-05-31T00:00:00]" c="31-05-2024"/>
              <i n="[Table621].[Order_Date].&amp;[2024-06-01T00:00:00]" c="01-06-2024"/>
              <i n="[Table621].[Order_Date].&amp;[2024-06-02T00:00:00]" c="02-06-2024"/>
              <i n="[Table621].[Order_Date].&amp;[2024-06-03T00:00:00]" c="03-06-2024"/>
              <i n="[Table621].[Order_Date].&amp;[2024-06-04T00:00:00]" c="04-06-2024"/>
              <i n="[Table621].[Order_Date].&amp;[2024-06-05T00:00:00]" c="05-06-2024"/>
              <i n="[Table621].[Order_Date].&amp;[2024-06-06T00:00:00]" c="06-06-2024"/>
              <i n="[Table621].[Order_Date].&amp;[2024-06-07T00:00:00]" c="07-06-2024"/>
              <i n="[Table621].[Order_Date].&amp;[2024-06-08T00:00:00]" c="08-06-2024"/>
              <i n="[Table621].[Order_Date].&amp;[2024-06-09T00:00:00]" c="09-06-2024"/>
              <i n="[Table621].[Order_Date].&amp;[2024-06-10T00:00:00]" c="10-06-2024"/>
              <i n="[Table621].[Order_Date].&amp;[2024-06-11T00:00:00]" c="11-06-2024"/>
              <i n="[Table621].[Order_Date].&amp;[2024-06-12T00:00:00]" c="12-06-2024"/>
              <i n="[Table621].[Order_Date].&amp;[2024-06-13T00:00:00]" c="13-06-2024"/>
              <i n="[Table621].[Order_Date].&amp;[2024-06-14T00:00:00]" c="14-06-2024"/>
              <i n="[Table621].[Order_Date].&amp;[2024-06-15T00:00:00]" c="15-06-2024"/>
              <i n="[Table621].[Order_Date].&amp;[2024-06-16T00:00:00]" c="16-06-2024"/>
              <i n="[Table621].[Order_Date].&amp;[2024-06-17T00:00:00]" c="17-06-2024"/>
              <i n="[Table621].[Order_Date].&amp;[2024-06-18T00:00:00]" c="18-06-2024"/>
              <i n="[Table621].[Order_Date].&amp;[2024-06-19T00:00:00]" c="19-06-2024"/>
              <i n="[Table621].[Order_Date].&amp;[2024-06-22T00:00:00]" c="22-06-2024"/>
              <i n="[Table621].[Order_Date].&amp;[2024-06-23T00:00:00]" c="23-06-2024"/>
              <i n="[Table621].[Order_Date].&amp;[2024-06-24T00:00:00]" c="24-06-2024"/>
              <i n="[Table621].[Order_Date].&amp;[2024-06-25T00:00:00]" c="25-06-2024"/>
              <i n="[Table621].[Order_Date].&amp;[2024-06-26T00:00:00]" c="26-06-2024"/>
              <i n="[Table621].[Order_Date].&amp;[2024-06-27T00:00:00]" c="27-06-2024"/>
              <i n="[Table621].[Order_Date].&amp;[2024-06-28T00:00:00]" c="28-06-2024"/>
              <i n="[Table621].[Order_Date].&amp;[2024-06-29T00:00:00]" c="29-06-2024"/>
              <i n="[Table621].[Order_Date].&amp;[2024-06-30T00:00:00]" c="30-06-2024"/>
              <i n="[Table621].[Order_Date].&amp;[2024-07-01T00:00:00]" c="01-07-2024"/>
              <i n="[Table621].[Order_Date].&amp;[2024-07-02T00:00:00]" c="02-07-2024"/>
              <i n="[Table621].[Order_Date].&amp;[2024-07-04T00:00:00]" c="04-07-2024"/>
              <i n="[Table621].[Order_Date].&amp;[2024-07-05T00:00:00]" c="05-07-2024"/>
              <i n="[Table621].[Order_Date].&amp;[2024-07-06T00:00:00]" c="06-07-2024"/>
              <i n="[Table621].[Order_Date].&amp;[2024-07-07T00:00:00]" c="07-07-2024"/>
              <i n="[Table621].[Order_Date].&amp;[2024-07-08T00:00:00]" c="08-07-2024"/>
              <i n="[Table621].[Order_Date].&amp;[2024-07-09T00:00:00]" c="09-07-2024"/>
              <i n="[Table621].[Order_Date].&amp;[2024-07-10T00:00:00]" c="10-07-2024"/>
              <i n="[Table621].[Order_Date].&amp;[2024-07-11T00:00:00]" c="11-07-2024"/>
              <i n="[Table621].[Order_Date].&amp;[2024-07-12T00:00:00]" c="12-07-2024"/>
              <i n="[Table621].[Order_Date].&amp;[2024-07-13T00:00:00]" c="13-07-2024"/>
              <i n="[Table621].[Order_Date].&amp;[2024-07-14T00:00:00]" c="14-07-2024"/>
              <i n="[Table621].[Order_Date].&amp;[2024-07-15T00:00:00]" c="15-07-2024"/>
              <i n="[Table621].[Order_Date].&amp;[2024-07-16T00:00:00]" c="16-07-2024"/>
              <i n="[Table621].[Order_Date].&amp;[2024-07-17T00:00:00]" c="17-07-2024"/>
              <i n="[Table621].[Order_Date].&amp;[2024-07-18T00:00:00]" c="18-07-2024"/>
              <i n="[Table621].[Order_Date].&amp;[2024-07-19T00:00:00]" c="19-07-2024"/>
              <i n="[Table621].[Order_Date].&amp;[2024-07-20T00:00:00]" c="20-07-2024"/>
              <i n="[Table621].[Order_Date].&amp;[2024-07-21T00:00:00]" c="21-07-2024"/>
              <i n="[Table621].[Order_Date].&amp;[2024-07-22T00:00:00]" c="22-07-2024"/>
              <i n="[Table621].[Order_Date].&amp;[2024-07-23T00:00:00]" c="23-07-2024"/>
              <i n="[Table621].[Order_Date].&amp;[2024-07-24T00:00:00]" c="24-07-2024"/>
              <i n="[Table621].[Order_Date].&amp;[2024-07-25T00:00:00]" c="25-07-2024"/>
              <i n="[Table621].[Order_Date].&amp;[2024-07-26T00:00:00]" c="26-07-2024"/>
              <i n="[Table621].[Order_Date].&amp;[2024-07-27T00:00:00]" c="27-07-2024"/>
              <i n="[Table621].[Order_Date].&amp;[2024-07-28T00:00:00]" c="28-07-2024"/>
              <i n="[Table621].[Order_Date].&amp;[2024-07-29T00:00:00]" c="29-07-2024"/>
              <i n="[Table621].[Order_Date].&amp;[2024-07-30T00:00:00]" c="30-07-2024"/>
              <i n="[Table621].[Order_Date].&amp;[2024-07-31T00:00:00]" c="31-07-2024"/>
              <i n="[Table621].[Order_Date].&amp;[2024-08-01T00:00:00]" c="01-08-2024"/>
              <i n="[Table621].[Order_Date].&amp;[2024-08-02T00:00:00]" c="02-08-2024"/>
              <i n="[Table621].[Order_Date].&amp;[2024-08-03T00:00:00]" c="03-08-2024"/>
              <i n="[Table621].[Order_Date].&amp;[2024-08-04T00:00:00]" c="04-08-2024"/>
              <i n="[Table621].[Order_Date].&amp;[2024-08-05T00:00:00]" c="05-08-2024"/>
              <i n="[Table621].[Order_Date].&amp;[2024-08-06T00:00:00]" c="06-08-2024"/>
              <i n="[Table621].[Order_Date].&amp;[2024-08-07T00:00:00]" c="07-08-2024"/>
              <i n="[Table621].[Order_Date].&amp;[2024-08-08T00:00:00]" c="08-08-2024"/>
              <i n="[Table621].[Order_Date].&amp;[2024-08-09T00:00:00]" c="09-08-2024"/>
              <i n="[Table621].[Order_Date].&amp;[2024-08-10T00:00:00]" c="10-08-2024"/>
              <i n="[Table621].[Order_Date].&amp;[2024-08-11T00:00:00]" c="11-08-2024"/>
              <i n="[Table621].[Order_Date].&amp;[2024-08-12T00:00:00]" c="12-08-2024"/>
              <i n="[Table621].[Order_Date].&amp;[2024-08-13T00:00:00]" c="13-08-2024"/>
              <i n="[Table621].[Order_Date].&amp;[2024-08-14T00:00:00]" c="14-08-2024"/>
              <i n="[Table621].[Order_Date].&amp;[2024-08-15T00:00:00]" c="15-08-2024"/>
              <i n="[Table621].[Order_Date].&amp;[2024-08-16T00:00:00]" c="16-08-2024"/>
              <i n="[Table621].[Order_Date].&amp;[2024-08-17T00:00:00]" c="17-08-2024"/>
              <i n="[Table621].[Order_Date].&amp;[2024-08-18T00:00:00]" c="18-08-2024"/>
              <i n="[Table621].[Order_Date].&amp;[2024-08-19T00:00:00]" c="19-08-2024"/>
              <i n="[Table621].[Order_Date].&amp;[2024-08-20T00:00:00]" c="20-08-2024"/>
              <i n="[Table621].[Order_Date].&amp;[2024-08-21T00:00:00]" c="21-08-2024"/>
              <i n="[Table621].[Order_Date].&amp;[2024-08-22T00:00:00]" c="22-08-2024"/>
              <i n="[Table621].[Order_Date].&amp;[2024-08-23T00:00:00]" c="23-08-2024"/>
              <i n="[Table621].[Order_Date].&amp;[2024-08-24T00:00:00]" c="24-08-2024"/>
              <i n="[Table621].[Order_Date].&amp;[2024-08-25T00:00:00]" c="25-08-2024"/>
              <i n="[Table621].[Order_Date].&amp;[2024-08-26T00:00:00]" c="26-08-2024"/>
              <i n="[Table621].[Order_Date].&amp;[2024-08-27T00:00:00]" c="27-08-2024"/>
              <i n="[Table621].[Order_Date].&amp;[2024-08-28T00:00:00]" c="28-08-2024"/>
              <i n="[Table621].[Order_Date].&amp;[2024-08-29T00:00:00]" c="29-08-2024"/>
              <i n="[Table621].[Order_Date].&amp;[2024-08-30T00:00:00]" c="30-08-2024"/>
              <i n="[Table621].[Order_Date].&amp;[2024-08-31T00:00:00]" c="31-08-2024"/>
              <i n="[Table621].[Order_Date].&amp;[2024-09-01T00:00:00]" c="01-09-2024"/>
              <i n="[Table621].[Order_Date].&amp;[2024-09-02T00:00:00]" c="02-09-2024"/>
              <i n="[Table621].[Order_Date].&amp;[2024-09-03T00:00:00]" c="03-09-2024"/>
              <i n="[Table621].[Order_Date].&amp;[2024-09-04T00:00:00]" c="04-09-2024"/>
              <i n="[Table621].[Order_Date].&amp;[2024-09-06T00:00:00]" c="06-09-2024"/>
              <i n="[Table621].[Order_Date].&amp;[2024-09-07T00:00:00]" c="07-09-2024"/>
              <i n="[Table621].[Order_Date].&amp;[2024-09-08T00:00:00]" c="08-09-2024"/>
              <i n="[Table621].[Order_Date].&amp;[2024-09-09T00:00:00]" c="09-09-2024"/>
              <i n="[Table621].[Order_Date].&amp;[2024-09-10T00:00:00]" c="10-09-2024"/>
              <i n="[Table621].[Order_Date].&amp;[2024-09-11T00:00:00]" c="11-09-2024"/>
              <i n="[Table621].[Order_Date].&amp;[2024-09-12T00:00:00]" c="12-09-2024"/>
              <i n="[Table621].[Order_Date].&amp;[2024-09-13T00:00:00]" c="13-09-2024"/>
              <i n="[Table621].[Order_Date].&amp;[2024-09-14T00:00:00]" c="14-09-2024"/>
              <i n="[Table621].[Order_Date].&amp;[2024-09-16T00:00:00]" c="16-09-2024"/>
              <i n="[Table621].[Order_Date].&amp;[2024-09-17T00:00:00]" c="17-09-2024"/>
              <i n="[Table621].[Order_Date].&amp;[2024-09-18T00:00:00]" c="18-09-2024"/>
              <i n="[Table621].[Order_Date].&amp;[2024-09-19T00:00:00]" c="19-09-2024"/>
              <i n="[Table621].[Order_Date].&amp;[2024-09-20T00:00:00]" c="20-09-2024"/>
              <i n="[Table621].[Order_Date].&amp;[2024-09-21T00:00:00]" c="21-09-2024"/>
              <i n="[Table621].[Order_Date].&amp;[2024-09-22T00:00:00]" c="22-09-2024"/>
              <i n="[Table621].[Order_Date].&amp;[2024-09-23T00:00:00]" c="23-09-2024"/>
              <i n="[Table621].[Order_Date].&amp;[2024-09-24T00:00:00]" c="24-09-2024"/>
              <i n="[Table621].[Order_Date].&amp;[2024-09-25T00:00:00]" c="25-09-2024"/>
              <i n="[Table621].[Order_Date].&amp;[2024-09-26T00:00:00]" c="26-09-2024"/>
              <i n="[Table621].[Order_Date].&amp;[2024-09-27T00:00:00]" c="27-09-2024"/>
              <i n="[Table621].[Order_Date].&amp;[2024-09-28T00:00:00]" c="28-09-2024"/>
              <i n="[Table621].[Order_Date].&amp;[2024-09-29T00:00:00]" c="29-09-2024"/>
              <i n="[Table621].[Order_Date].&amp;[2024-09-30T00:00:00]" c="30-09-2024"/>
              <i n="[Table621].[Order_Date].&amp;[2024-10-01T00:00:00]" c="01-10-2024"/>
              <i n="[Table621].[Order_Date].&amp;[2024-10-02T00:00:00]" c="02-10-2024"/>
              <i n="[Table621].[Order_Date].&amp;[2024-10-03T00:00:00]" c="03-10-2024"/>
              <i n="[Table621].[Order_Date].&amp;[2024-10-04T00:00:00]" c="04-10-2024"/>
              <i n="[Table621].[Order_Date].&amp;[2024-10-05T00:00:00]" c="05-10-2024"/>
              <i n="[Table621].[Order_Date].&amp;[2024-10-06T00:00:00]" c="06-10-2024"/>
              <i n="[Table621].[Order_Date].&amp;[2024-10-07T00:00:00]" c="07-10-2024"/>
              <i n="[Table621].[Order_Date].&amp;[2024-10-08T00:00:00]" c="08-10-2024"/>
              <i n="[Table621].[Order_Date].&amp;[2024-10-09T00:00:00]" c="09-10-2024"/>
              <i n="[Table621].[Order_Date].&amp;[2024-10-10T00:00:00]" c="10-10-2024"/>
              <i n="[Table621].[Order_Date].&amp;[2024-10-11T00:00:00]" c="11-10-2024"/>
              <i n="[Table621].[Order_Date].&amp;[2024-10-12T00:00:00]" c="12-10-2024"/>
              <i n="[Table621].[Order_Date].&amp;[2024-10-13T00:00:00]" c="13-10-2024"/>
              <i n="[Table621].[Order_Date].&amp;[2024-10-14T00:00:00]" c="14-10-2024"/>
              <i n="[Table621].[Order_Date].&amp;[2024-10-15T00:00:00]" c="15-10-2024"/>
              <i n="[Table621].[Order_Date].&amp;[2024-10-16T00:00:00]" c="16-10-2024"/>
              <i n="[Table621].[Order_Date].&amp;[2024-10-17T00:00:00]" c="17-10-2024"/>
              <i n="[Table621].[Order_Date].&amp;[2024-10-18T00:00:00]" c="18-10-2024"/>
              <i n="[Table621].[Order_Date].&amp;[2024-10-19T00:00:00]" c="19-10-2024"/>
              <i n="[Table621].[Order_Date].&amp;[2024-10-21T00:00:00]" c="21-10-2024"/>
              <i n="[Table621].[Order_Date].&amp;[2024-10-22T00:00:00]" c="22-10-2024"/>
              <i n="[Table621].[Order_Date].&amp;[2024-10-23T00:00:00]" c="23-10-2024"/>
              <i n="[Table621].[Order_Date].&amp;[2024-10-24T00:00:00]" c="24-10-2024"/>
              <i n="[Table621].[Order_Date].&amp;[2024-10-25T00:00:00]" c="25-10-2024"/>
              <i n="[Table621].[Order_Date].&amp;[2024-10-26T00:00:00]" c="26-10-2024"/>
              <i n="[Table621].[Order_Date].&amp;[2024-10-27T00:00:00]" c="27-10-2024"/>
              <i n="[Table621].[Order_Date].&amp;[2024-10-28T00:00:00]" c="28-10-2024"/>
              <i n="[Table621].[Order_Date].&amp;[2024-10-29T00:00:00]" c="29-10-2024"/>
              <i n="[Table621].[Order_Date].&amp;[2024-10-30T00:00:00]" c="30-10-2024"/>
              <i n="[Table621].[Order_Date].&amp;[2024-10-31T00:00:00]" c="31-10-2024"/>
              <i n="[Table621].[Order_Date].&amp;[2024-11-01T00:00:00]" c="01-11-2024"/>
              <i n="[Table621].[Order_Date].&amp;[2024-11-02T00:00:00]" c="02-11-2024"/>
              <i n="[Table621].[Order_Date].&amp;[2024-11-04T00:00:00]" c="04-11-2024"/>
              <i n="[Table621].[Order_Date].&amp;[2024-11-05T00:00:00]" c="05-11-2024"/>
              <i n="[Table621].[Order_Date].&amp;[2024-11-06T00:00:00]" c="06-11-2024"/>
              <i n="[Table621].[Order_Date].&amp;[2024-11-07T00:00:00]" c="07-11-2024"/>
              <i n="[Table621].[Order_Date].&amp;[2024-11-09T00:00:00]" c="09-11-2024"/>
              <i n="[Table621].[Order_Date].&amp;[2024-11-10T00:00:00]" c="10-11-2024"/>
              <i n="[Table621].[Order_Date].&amp;[2024-11-11T00:00:00]" c="11-11-2024"/>
              <i n="[Table621].[Order_Date].&amp;[2024-11-12T00:00:00]" c="12-11-2024"/>
              <i n="[Table621].[Order_Date].&amp;[2024-11-13T00:00:00]" c="13-11-2024"/>
              <i n="[Table621].[Order_Date].&amp;[2024-11-14T00:00:00]" c="14-11-2024"/>
              <i n="[Table621].[Order_Date].&amp;[2024-11-15T00:00:00]" c="15-11-2024"/>
              <i n="[Table621].[Order_Date].&amp;[2024-11-16T00:00:00]" c="16-11-2024"/>
              <i n="[Table621].[Order_Date].&amp;[2024-11-17T00:00:00]" c="17-11-2024"/>
              <i n="[Table621].[Order_Date].&amp;[2024-11-18T00:00:00]" c="18-11-2024"/>
              <i n="[Table621].[Order_Date].&amp;[2024-11-19T00:00:00]" c="19-11-2024"/>
              <i n="[Table621].[Order_Date].&amp;[2024-11-20T00:00:00]" c="20-11-2024"/>
              <i n="[Table621].[Order_Date].&amp;[2024-11-21T00:00:00]" c="21-11-2024"/>
              <i n="[Table621].[Order_Date].&amp;[2024-11-22T00:00:00]" c="22-11-2024"/>
              <i n="[Table621].[Order_Date].&amp;[2024-11-23T00:00:00]" c="23-11-2024"/>
              <i n="[Table621].[Order_Date].&amp;[2024-11-24T00:00:00]" c="24-11-2024"/>
              <i n="[Table621].[Order_Date].&amp;[2024-11-25T00:00:00]" c="25-11-2024"/>
              <i n="[Table621].[Order_Date].&amp;[2024-11-26T00:00:00]" c="26-11-2024"/>
              <i n="[Table621].[Order_Date].&amp;[2024-11-27T00:00:00]" c="27-11-2024"/>
              <i n="[Table621].[Order_Date].&amp;[2024-11-28T00:00:00]" c="28-11-2024"/>
              <i n="[Table621].[Order_Date].&amp;[2024-11-29T00:00:00]" c="29-11-2024"/>
              <i n="[Table621].[Order_Date].&amp;[2024-11-30T00:00:00]" c="30-11-2024"/>
              <i n="[Table621].[Order_Date].&amp;[2024-12-01T00:00:00]" c="01-12-2024"/>
              <i n="[Table621].[Order_Date].&amp;[2024-12-02T00:00:00]" c="02-12-2024"/>
              <i n="[Table621].[Order_Date].&amp;[2024-12-03T00:00:00]" c="03-12-2024"/>
              <i n="[Table621].[Order_Date].&amp;[2024-12-04T00:00:00]" c="04-12-2024"/>
              <i n="[Table621].[Order_Date].&amp;[2024-12-05T00:00:00]" c="05-12-2024"/>
              <i n="[Table621].[Order_Date].&amp;[2024-12-06T00:00:00]" c="06-12-2024"/>
              <i n="[Table621].[Order_Date].&amp;[2024-12-07T00:00:00]" c="07-12-2024"/>
              <i n="[Table621].[Order_Date].&amp;[2024-12-09T00:00:00]" c="09-12-2024"/>
              <i n="[Table621].[Order_Date].&amp;[2024-12-10T00:00:00]" c="10-12-2024"/>
              <i n="[Table621].[Order_Date].&amp;[2024-12-11T00:00:00]" c="11-12-2024"/>
              <i n="[Table621].[Order_Date].&amp;[2024-12-12T00:00:00]" c="12-12-2024"/>
              <i n="[Table621].[Order_Date].&amp;[2024-12-13T00:00:00]" c="13-12-2024"/>
              <i n="[Table621].[Order_Date].&amp;[2024-12-14T00:00:00]" c="14-12-2024"/>
              <i n="[Table621].[Order_Date].&amp;[2024-12-15T00:00:00]" c="15-12-2024"/>
              <i n="[Table621].[Order_Date].&amp;[2024-12-16T00:00:00]" c="16-12-2024"/>
              <i n="[Table621].[Order_Date].&amp;[2024-12-18T00:00:00]" c="18-12-2024"/>
              <i n="[Table621].[Order_Date].&amp;[2024-12-19T00:00:00]" c="19-12-2024"/>
              <i n="[Table621].[Order_Date].&amp;[2024-12-20T00:00:00]" c="20-12-2024"/>
              <i n="[Table621].[Order_Date].&amp;[2024-12-21T00:00:00]" c="21-12-2024"/>
              <i n="[Table621].[Order_Date].&amp;[2024-12-22T00:00:00]" c="22-12-2024"/>
              <i n="[Table621].[Order_Date].&amp;[2024-12-23T00:00:00]" c="23-12-2024"/>
              <i n="[Table621].[Order_Date].&amp;[2024-12-24T00:00:00]" c="24-12-2024"/>
              <i n="[Table621].[Order_Date].&amp;[2024-12-25T00:00:00]" c="25-12-2024"/>
              <i n="[Table621].[Order_Date].&amp;[2024-12-26T00:00:00]" c="26-12-2024"/>
              <i n="[Table621].[Order_Date].&amp;[2024-12-27T00:00:00]" c="27-12-2024"/>
              <i n="[Table621].[Order_Date].&amp;[2024-12-28T00:00:00]" c="28-12-2024"/>
              <i n="[Table621].[Order_Date].&amp;[2024-12-29T00:00:00]" c="29-12-2024"/>
              <i n="[Table621].[Order_Date].&amp;[2024-12-30T00:00:00]" c="30-12-2024"/>
              <i n="[Table621].[Order_Date].&amp;[2024-12-31T00:00:00]" c="31-12-2024"/>
              <i n="[Table621].[Order_Date].&amp;[2025-01-01T00:00:00]" c="01-01-2025"/>
              <i n="[Table621].[Order_Date].&amp;[2025-01-02T00:00:00]" c="02-01-2025"/>
              <i n="[Table621].[Order_Date].&amp;[2025-01-03T00:00:00]" c="03-01-2025"/>
              <i n="[Table621].[Order_Date].&amp;[2025-01-04T00:00:00]" c="04-01-2025"/>
              <i n="[Table621].[Order_Date].&amp;[2025-01-05T00:00:00]" c="05-01-2025"/>
              <i n="[Table621].[Order_Date].&amp;[2025-01-06T00:00:00]" c="06-01-2025"/>
              <i n="[Table621].[Order_Date].&amp;[2025-01-07T00:00:00]" c="07-01-2025"/>
              <i n="[Table621].[Order_Date].&amp;[2025-01-08T00:00:00]" c="08-01-2025"/>
              <i n="[Table621].[Order_Date].&amp;[2025-01-09T00:00:00]" c="09-01-2025"/>
              <i n="[Table621].[Order_Date].&amp;[2025-01-10T00:00:00]" c="10-01-2025"/>
              <i n="[Table621].[Order_Date].&amp;[2025-01-11T00:00:00]" c="11-01-2025"/>
              <i n="[Table621].[Order_Date].&amp;[2025-01-12T00:00:00]" c="12-01-2025"/>
              <i n="[Table621].[Order_Date].&amp;[2025-01-13T00:00:00]" c="13-01-2025"/>
              <i n="[Table621].[Order_Date].&amp;[2025-01-14T00:00:00]" c="14-01-2025"/>
              <i n="[Table621].[Order_Date].&amp;[2025-01-15T00:00:00]" c="15-01-2025"/>
              <i n="[Table621].[Order_Date].&amp;[2025-01-16T00:00:00]" c="16-01-2025"/>
              <i n="[Table621].[Order_Date].&amp;[2025-01-17T00:00:00]" c="17-01-2025"/>
              <i n="[Table621].[Order_Date].&amp;[2025-01-18T00:00:00]" c="18-01-2025"/>
              <i n="[Table621].[Order_Date].&amp;[2025-01-19T00:00:00]" c="19-01-2025"/>
              <i n="[Table621].[Order_Date].&amp;[2025-01-20T00:00:00]" c="20-01-2025"/>
              <i n="[Table621].[Order_Date].&amp;[2025-01-21T00:00:00]" c="21-01-2025"/>
              <i n="[Table621].[Order_Date].&amp;[2025-01-22T00:00:00]" c="22-01-2025"/>
              <i n="[Table621].[Order_Date].&amp;[2025-01-24T00:00:00]" c="24-01-2025"/>
              <i n="[Table621].[Order_Date].&amp;[2025-01-25T00:00:00]" c="25-01-2025"/>
              <i n="[Table621].[Order_Date].&amp;[2025-01-26T00:00:00]" c="26-01-2025"/>
              <i n="[Table621].[Order_Date].&amp;[2025-01-27T00:00:00]" c="27-01-2025"/>
              <i n="[Table621].[Order_Date].&amp;[2025-01-28T00:00:00]" c="28-01-2025"/>
              <i n="[Table621].[Order_Date].&amp;[2025-01-29T00:00:00]" c="29-01-2025"/>
              <i n="[Table621].[Order_Date].&amp;[2025-01-30T00:00:00]" c="30-01-2025"/>
              <i n="[Table621].[Order_Date].&amp;[2025-01-31T00:00:00]" c="31-01-2025"/>
              <i n="[Table621].[Order_Date].&amp;[2025-02-01T00:00:00]" c="01-02-2025"/>
              <i n="[Table621].[Order_Date].&amp;[2025-02-02T00:00:00]" c="02-02-2025"/>
              <i n="[Table621].[Order_Date].&amp;[2025-02-03T00:00:00]" c="03-02-2025"/>
              <i n="[Table621].[Order_Date].&amp;[2025-02-04T00:00:00]" c="04-02-2025"/>
              <i n="[Table621].[Order_Date].&amp;[2025-02-05T00:00:00]" c="05-02-2025"/>
              <i n="[Table621].[Order_Date].&amp;[2025-02-06T00:00:00]" c="06-02-2025"/>
              <i n="[Table621].[Order_Date].&amp;[2025-02-07T00:00:00]" c="07-02-2025"/>
              <i n="[Table621].[Order_Date].&amp;[2025-02-08T00:00:00]" c="08-02-2025"/>
              <i n="[Table621].[Order_Date].&amp;[2025-02-09T00:00:00]" c="09-02-2025"/>
              <i n="[Table621].[Order_Date].&amp;[2025-02-10T00:00:00]" c="10-02-2025"/>
              <i n="[Table621].[Order_Date].&amp;[2025-02-11T00:00:00]" c="11-02-2025"/>
              <i n="[Table621].[Order_Date].&amp;[2025-02-12T00:00:00]" c="12-02-2025"/>
              <i n="[Table621].[Order_Date].&amp;[2025-02-13T00:00:00]" c="13-02-2025"/>
              <i n="[Table621].[Order_Date].&amp;[2025-02-14T00:00:00]" c="14-02-2025"/>
              <i n="[Table621].[Order_Date].&amp;[2025-02-16T00:00:00]" c="16-02-2025"/>
              <i n="[Table621].[Order_Date].&amp;[2025-02-17T00:00:00]" c="17-02-2025"/>
              <i n="[Table621].[Order_Date].&amp;[2025-02-18T00:00:00]" c="18-02-2025"/>
              <i n="[Table621].[Order_Date].&amp;[2025-02-20T00:00:00]" c="20-02-2025"/>
              <i n="[Table621].[Order_Date].&amp;[2025-02-21T00:00:00]" c="21-02-2025"/>
              <i n="[Table621].[Order_Date].&amp;[2025-02-22T00:00:00]" c="22-02-2025"/>
              <i n="[Table621].[Order_Date].&amp;[2025-02-23T00:00:00]" c="23-02-2025"/>
              <i n="[Table621].[Order_Date].&amp;[2025-02-24T00:00:00]" c="24-02-2025"/>
              <i n="[Table621].[Order_Date].&amp;[2025-02-25T00:00:00]" c="25-02-2025"/>
              <i n="[Table621].[Order_Date].&amp;[2025-02-26T00:00:00]" c="26-02-2025"/>
              <i n="[Table621].[Order_Date].&amp;[2025-02-27T00:00:00]" c="27-02-2025"/>
              <i n="[Table621].[Order_Date].&amp;[2025-02-28T00:00:00]" c="28-02-2025"/>
              <i n="[Table621].[Order_Date].&amp;[2025-03-01T00:00:00]" c="01-03-2025"/>
              <i n="[Table621].[Order_Date].&amp;[2025-03-02T00:00:00]" c="02-03-2025"/>
              <i n="[Table621].[Order_Date].&amp;[2025-03-03T00:00:00]" c="03-03-2025"/>
              <i n="[Table621].[Order_Date].&amp;[2025-03-04T00:00:00]" c="04-03-2025"/>
              <i n="[Table621].[Order_Date].&amp;[2025-03-05T00:00:00]" c="05-03-2025"/>
              <i n="[Table621].[Order_Date].&amp;[2025-03-06T00:00:00]" c="06-03-2025"/>
              <i n="[Table621].[Order_Date].&amp;[2025-03-07T00:00:00]" c="07-03-2025"/>
              <i n="[Table621].[Order_Date].&amp;[2025-03-08T00:00:00]" c="08-03-2025"/>
              <i n="[Table621].[Order_Date].&amp;[2025-03-09T00:00:00]" c="09-03-2025"/>
              <i n="[Table621].[Order_Date].&amp;[2025-03-10T00:00:00]" c="10-03-2025"/>
              <i n="[Table621].[Order_Date].&amp;[2025-03-11T00:00:00]" c="11-03-2025"/>
              <i n="[Table621].[Order_Date].&amp;[2025-03-12T00:00:00]" c="12-03-2025"/>
              <i n="[Table621].[Order_Date].&amp;[2025-03-13T00:00:00]" c="13-03-2025"/>
              <i n="[Table621].[Order_Date].&amp;[2025-03-14T00:00:00]" c="14-03-2025"/>
              <i n="[Table621].[Order_Date].&amp;[2025-03-15T00:00:00]" c="15-03-2025"/>
              <i n="[Table621].[Order_Date].&amp;[2025-03-17T00:00:00]" c="17-03-2025"/>
              <i n="[Table621].[Order_Date].&amp;[2025-03-18T00:00:00]" c="18-03-2025"/>
              <i n="[Table621].[Order_Date].&amp;[2025-03-19T00:00:00]" c="19-03-2025"/>
              <i n="[Table621].[Order_Date].&amp;[2025-03-20T00:00:00]" c="20-03-2025"/>
              <i n="[Table621].[Order_Date].&amp;[2025-03-21T00:00:00]" c="21-03-2025"/>
              <i n="[Table621].[Order_Date].&amp;[2025-03-22T00:00:00]" c="22-03-2025"/>
              <i n="[Table621].[Order_Date].&amp;[2025-03-23T00:00:00]" c="23-03-2025"/>
              <i n="[Table621].[Order_Date].&amp;[2025-03-24T00:00:00]" c="24-03-2025"/>
              <i n="[Table621].[Order_Date].&amp;[2025-03-25T00:00:00]" c="25-03-2025"/>
              <i n="[Table621].[Order_Date].&amp;[2025-03-26T00:00:00]" c="26-03-2025"/>
              <i n="[Table621].[Order_Date].&amp;[2025-03-28T00:00:00]" c="28-03-2025"/>
              <i n="[Table621].[Order_Date].&amp;[2025-03-29T00:00:00]" c="29-03-2025"/>
              <i n="[Table621].[Order_Date].&amp;[2025-03-30T00:00:00]" c="30-03-2025"/>
              <i n="[Table621].[Order_Date].&amp;[2025-03-31T00:00:00]" c="31-03-2025"/>
              <i n="[Table621].[Order_Date].&amp;[2025-04-01T00:00:00]" c="01-04-2025"/>
              <i n="[Table621].[Order_Date].&amp;[2025-04-02T00:00:00]" c="02-04-2025"/>
              <i n="[Table621].[Order_Date].&amp;[2025-04-03T00:00:00]" c="03-04-2025"/>
              <i n="[Table621].[Order_Date].&amp;[2025-04-04T00:00:00]" c="04-04-2025"/>
              <i n="[Table621].[Order_Date].&amp;[2025-04-05T00:00:00]" c="05-04-2025"/>
              <i n="[Table621].[Order_Date].&amp;[2025-04-06T00:00:00]" c="06-04-2025"/>
              <i n="[Table621].[Order_Date].&amp;[2025-04-07T00:00:00]" c="07-04-2025"/>
              <i n="[Table621].[Order_Date].&amp;[2025-04-08T00:00:00]" c="08-04-2025"/>
              <i n="[Table621].[Order_Date].&amp;[2025-04-09T00:00:00]" c="09-04-2025"/>
              <i n="[Table621].[Order_Date].&amp;[2025-04-10T00:00:00]" c="10-04-2025"/>
              <i n="[Table621].[Order_Date].&amp;[2025-04-11T00:00:00]" c="11-04-2025"/>
              <i n="[Table621].[Order_Date].&amp;[2025-04-12T00:00:00]" c="12-04-2025"/>
              <i n="[Table621].[Order_Date].&amp;[2025-04-13T00:00:00]" c="13-04-2025"/>
              <i n="[Table621].[Order_Date].&amp;[2025-04-14T00:00:00]" c="14-04-2025"/>
              <i n="[Table621].[Order_Date].&amp;[2025-04-15T00:00:00]" c="15-04-2025"/>
              <i n="[Table621].[Order_Date].&amp;[2025-04-16T00:00:00]" c="16-04-2025"/>
              <i n="[Table621].[Order_Date].&amp;[2025-04-17T00:00:00]" c="17-04-2025"/>
              <i n="[Table621].[Order_Date].&amp;[2025-04-18T00:00:00]" c="18-04-2025"/>
              <i n="[Table621].[Order_Date].&amp;[2025-04-19T00:00:00]" c="19-04-2025"/>
              <i n="[Table621].[Order_Date].&amp;[2025-04-20T00:00:00]" c="20-04-2025"/>
              <i n="[Table621].[Order_Date].&amp;[2025-04-21T00:00:00]" c="21-04-2025"/>
              <i n="[Table621].[Order_Date].&amp;[2025-04-22T00:00:00]" c="22-04-2025"/>
              <i n="[Table621].[Order_Date].&amp;[2025-04-23T00:00:00]" c="23-04-2025"/>
              <i n="[Table621].[Order_Date].&amp;[2025-04-24T00:00:00]" c="24-04-2025"/>
              <i n="[Table621].[Order_Date].&amp;[2025-04-25T00:00:00]" c="25-04-2025"/>
              <i n="[Table621].[Order_Date].&amp;[2025-04-26T00:00:00]" c="26-04-2025"/>
              <i n="[Table621].[Order_Date].&amp;[2025-04-27T00:00:00]" c="27-04-2025"/>
              <i n="[Table621].[Order_Date].&amp;[2025-04-28T00:00:00]" c="28-04-2025"/>
              <i n="[Table621].[Order_Date].&amp;[2025-04-29T00:00:00]" c="29-04-2025"/>
              <i n="[Table621].[Order_Date].&amp;[2025-04-30T00:00:00]" c="30-04-2025"/>
              <i n="[Table621].[Order_Date].&amp;[2025-05-01T00:00:00]" c="01-05-2025"/>
              <i n="[Table621].[Order_Date].&amp;[2025-05-02T00:00:00]" c="02-05-2025"/>
              <i n="[Table621].[Order_Date].&amp;[2025-05-03T00:00:00]" c="03-05-2025"/>
              <i n="[Table621].[Order_Date].&amp;[2025-05-04T00:00:00]" c="04-05-2025"/>
              <i n="[Table621].[Order_Date].&amp;[2025-05-06T00:00:00]" c="06-05-2025"/>
              <i n="[Table621].[Order_Date].&amp;[2025-05-07T00:00:00]" c="07-05-2025"/>
              <i n="[Table621].[Order_Date].&amp;[2025-05-08T00:00:00]" c="08-05-2025"/>
              <i n="[Table621].[Order_Date].&amp;[2025-05-09T00:00:00]" c="09-05-2025"/>
              <i n="[Table621].[Order_Date].&amp;[2025-05-10T00:00:00]" c="10-05-2025"/>
              <i n="[Table621].[Order_Date].&amp;[2025-05-11T00:00:00]" c="11-05-2025"/>
              <i n="[Table621].[Order_Date].&amp;[2025-05-12T00:00:00]" c="12-05-2025"/>
              <i n="[Table621].[Order_Date].&amp;[2025-05-13T00:00:00]" c="13-05-2025"/>
              <i n="[Table621].[Order_Date].&amp;[2025-05-14T00:00:00]" c="14-05-2025"/>
              <i n="[Table621].[Order_Date].&amp;[2025-05-15T00:00:00]" c="15-05-2025"/>
              <i n="[Table621].[Order_Date].&amp;[2025-05-16T00:00:00]" c="16-05-2025"/>
              <i n="[Table621].[Order_Date].&amp;[2025-05-17T00:00:00]" c="17-05-2025"/>
              <i n="[Table621].[Order_Date].&amp;[2025-05-18T00:00:00]" c="18-05-2025"/>
              <i n="[Table621].[Order_Date].&amp;[2025-05-19T00:00:00]" c="19-05-2025"/>
              <i n="[Table621].[Order_Date].&amp;[2025-05-20T00:00:00]" c="20-05-2025"/>
              <i n="[Table621].[Order_Date].&amp;[2025-05-21T00:00:00]" c="21-05-2025"/>
              <i n="[Table621].[Order_Date].&amp;[2025-05-22T00:00:00]" c="22-05-2025"/>
              <i n="[Table621].[Order_Date].&amp;[2025-05-23T00:00:00]" c="23-05-2025"/>
              <i n="[Table621].[Order_Date].&amp;[2025-05-24T00:00:00]" c="24-05-2025"/>
              <i n="[Table621].[Order_Date].&amp;[2025-05-26T00:00:00]" c="26-05-2025"/>
              <i n="[Table621].[Order_Date].&amp;[2025-05-27T00:00:00]" c="27-05-2025"/>
              <i n="[Table621].[Order_Date].&amp;[2025-05-28T00:00:00]" c="28-05-2025"/>
              <i n="[Table621].[Order_Date].&amp;[2025-05-29T00:00:00]" c="29-05-2025"/>
              <i n="[Table621].[Order_Date].&amp;[2025-05-30T00:00:00]" c="30-05-2025"/>
              <i n="[Table621].[Order_Date].&amp;[2025-06-01T00:00:00]" c="01-06-2025"/>
              <i n="[Table621].[Order_Date].&amp;[2025-06-02T00:00:00]" c="02-06-2025"/>
              <i n="[Table621].[Order_Date].&amp;[2025-06-03T00:00:00]" c="03-06-2025"/>
              <i n="[Table621].[Order_Date].&amp;[2025-06-04T00:00:00]" c="04-06-2025"/>
              <i n="[Table621].[Order_Date].&amp;[2025-06-05T00:00:00]" c="05-06-2025"/>
              <i n="[Table621].[Order_Date].&amp;[2025-06-06T00:00:00]" c="06-06-2025"/>
              <i n="[Table621].[Order_Date].&amp;[2025-06-07T00:00:00]" c="07-06-2025"/>
              <i n="[Table621].[Order_Date].&amp;[2025-06-08T00:00:00]" c="08-06-2025"/>
              <i n="[Table621].[Order_Date].&amp;[2025-06-09T00:00:00]" c="09-06-2025"/>
              <i n="[Table621].[Order_Date].&amp;[2025-06-10T00:00:00]" c="10-06-2025"/>
              <i n="[Table621].[Order_Date].&amp;[2025-06-11T00:00:00]" c="11-06-2025"/>
              <i n="[Table621].[Order_Date].&amp;[2025-06-13T00:00:00]" c="13-06-2025"/>
              <i n="[Table621].[Order_Date].&amp;[2025-06-14T00:00:00]" c="14-06-2025"/>
              <i n="[Table621].[Order_Date].&amp;[2025-06-15T00:00:00]" c="15-06-2025"/>
              <i n="[Table621].[Order_Date].&amp;[2025-06-16T00:00:00]" c="16-06-2025"/>
              <i n="[Table621].[Order_Date].&amp;[2025-06-17T00:00:00]" c="17-06-2025"/>
              <i n="[Table621].[Order_Date].&amp;[2025-06-18T00:00:00]" c="18-06-2025"/>
              <i n="[Table621].[Order_Date].&amp;[2025-06-19T00:00:00]" c="19-06-2025"/>
              <i n="[Table621].[Order_Date].&amp;[2025-06-21T00:00:00]" c="21-06-2025"/>
              <i n="[Table621].[Order_Date].&amp;[2025-06-22T00:00:00]" c="22-06-2025"/>
              <i n="[Table621].[Order_Date].&amp;[2025-06-23T00:00:00]" c="23-06-2025"/>
              <i n="[Table621].[Order_Date].&amp;[2025-06-24T00:00:00]" c="24-06-2025"/>
              <i n="[Table621].[Order_Date].&amp;[2025-06-26T00:00:00]" c="26-06-2025"/>
              <i n="[Table621].[Order_Date].&amp;[2025-06-28T00:00:00]" c="28-06-2025"/>
              <i n="[Table621].[Order_Date].&amp;[2025-06-29T00:00:00]" c="29-06-2025"/>
              <i n="[Table621].[Order_Date].&amp;[2025-06-30T00:00:00]" c="30-06-2025"/>
              <i n="[Table621].[Order_Date].&amp;[2025-07-01T00:00:00]" c="01-07-2025"/>
              <i n="[Table621].[Order_Date].&amp;[2025-07-02T00:00:00]" c="02-07-2025"/>
              <i n="[Table621].[Order_Date].&amp;[2025-07-03T00:00:00]" c="03-07-2025"/>
              <i n="[Table621].[Order_Date].&amp;[2025-07-04T00:00:00]" c="04-07-2025"/>
              <i n="[Table621].[Order_Date].&amp;[2025-07-05T00:00:00]" c="05-07-2025"/>
              <i n="[Table621].[Order_Date].&amp;[2025-07-06T00:00:00]" c="06-07-2025"/>
              <i n="[Table621].[Order_Date].&amp;[2025-07-07T00:00:00]" c="07-07-2025"/>
              <i n="[Table621].[Order_Date].&amp;[2025-07-08T00:00:00]" c="08-07-2025"/>
              <i n="[Table621].[Order_Date].&amp;[2025-07-09T00:00:00]" c="09-07-2025"/>
              <i n="[Table621].[Order_Date].&amp;[2025-07-10T00:00:00]" c="10-07-2025"/>
              <i n="[Table621].[Order_Date].&amp;[2025-07-11T00:00:00]" c="11-07-2025"/>
              <i n="[Table621].[Order_Date].&amp;[2025-07-12T00:00:00]" c="12-07-2025"/>
              <i n="[Table621].[Order_Date].&amp;[2025-07-13T00:00:00]" c="13-07-2025"/>
              <i n="[Table621].[Order_Date].&amp;[2025-07-15T00:00:00]" c="15-07-2025"/>
              <i n="[Table621].[Order_Date].&amp;[2025-07-16T00:00:00]" c="16-07-2025"/>
              <i n="[Table621].[Order_Date].&amp;[2025-07-17T00:00:00]" c="17-07-2025"/>
              <i n="[Table621].[Order_Date].&amp;[2025-07-18T00:00:00]" c="18-07-2025"/>
              <i n="[Table621].[Order_Date].&amp;[2025-07-19T00:00:00]" c="19-07-2025"/>
              <i n="[Table621].[Order_Date].&amp;[2025-07-20T00:00:00]" c="20-07-2025"/>
              <i n="[Table621].[Order_Date].&amp;[2025-07-21T00:00:00]" c="21-07-2025"/>
              <i n="[Table621].[Order_Date].&amp;[2025-07-22T00:00:00]" c="22-07-2025"/>
              <i n="[Table621].[Order_Date].&amp;[2025-07-23T00:00:00]" c="23-07-2025"/>
              <i n="[Table621].[Order_Date].&amp;[2025-07-24T00:00:00]" c="24-07-2025"/>
              <i n="[Table621].[Order_Date].&amp;[2025-07-25T00:00:00]" c="25-07-2025"/>
              <i n="[Table621].[Order_Date].&amp;[2025-07-26T00:00:00]" c="26-07-2025"/>
              <i n="[Table621].[Order_Date].&amp;[2025-07-28T00:00:00]" c="28-07-2025"/>
              <i n="[Table621].[Order_Date].&amp;[2025-07-29T00:00:00]" c="29-07-2025"/>
              <i n="[Table621].[Order_Date].&amp;[2025-07-30T00:00:00]" c="30-07-2025"/>
              <i n="[Table621].[Order_Date].&amp;[2025-07-31T00:00:00]" c="31-07-2025"/>
              <i n="[Table621].[Order_Date].&amp;[2025-08-01T00:00:00]" c="01-08-2025"/>
              <i n="[Table621].[Order_Date].&amp;[2025-08-02T00:00:00]" c="02-08-2025"/>
              <i n="[Table621].[Order_Date].&amp;[2025-08-03T00:00:00]" c="03-08-2025"/>
              <i n="[Table621].[Order_Date].&amp;[2025-08-04T00:00:00]" c="04-08-2025"/>
              <i n="[Table621].[Order_Date].&amp;[2025-08-05T00:00:00]" c="05-08-2025"/>
              <i n="[Table621].[Order_Date].&amp;[2025-08-06T00:00:00]" c="06-08-2025"/>
              <i n="[Table621].[Order_Date].&amp;[2025-08-07T00:00:00]" c="07-08-2025"/>
              <i n="[Table621].[Order_Date].&amp;[2025-08-08T00:00:00]" c="08-08-2025"/>
              <i n="[Table621].[Order_Date].&amp;[2025-08-09T00:00:00]" c="09-08-2025"/>
              <i n="[Table621].[Order_Date].&amp;[2025-08-10T00:00:00]" c="10-08-2025"/>
              <i n="[Table621].[Order_Date].&amp;[2025-08-11T00:00:00]" c="11-08-2025"/>
              <i n="[Table621].[Order_Date].&amp;[2025-08-12T00:00:00]" c="12-08-2025"/>
              <i n="[Table621].[Order_Date].&amp;[2025-08-13T00:00:00]" c="13-08-2025"/>
              <i n="[Table621].[Order_Date].&amp;[2025-08-14T00:00:00]" c="14-08-2025"/>
              <i n="[Table621].[Order_Date].&amp;[2025-08-15T00:00:00]" c="15-08-2025"/>
              <i n="[Table621].[Order_Date].&amp;[2025-08-16T00:00:00]" c="16-08-2025"/>
              <i n="[Table621].[Order_Date].&amp;[2025-08-17T00:00:00]" c="17-08-2025"/>
              <i n="[Table621].[Order_Date].&amp;[2025-08-18T00:00:00]" c="18-08-2025"/>
              <i n="[Table621].[Order_Date].&amp;[2025-08-19T00:00:00]" c="19-08-2025"/>
              <i n="[Table621].[Order_Date].&amp;[2025-08-20T00:00:00]" c="20-08-2025"/>
              <i n="[Table621].[Order_Date].&amp;[2025-08-21T00:00:00]" c="21-08-2025"/>
              <i n="[Table621].[Order_Date].&amp;[2025-08-22T00:00:00]" c="22-08-2025"/>
              <i n="[Table621].[Order_Date].&amp;[2025-08-23T00:00:00]" c="23-08-2025"/>
              <i n="[Table621].[Order_Date].&amp;[2025-08-24T00:00:00]" c="24-08-2025"/>
              <i n="[Table621].[Order_Date].&amp;[2025-08-25T00:00:00]" c="25-08-2025"/>
              <i n="[Table621].[Order_Date].&amp;[2025-08-26T00:00:00]" c="26-08-2025"/>
              <i n="[Table621].[Order_Date].&amp;[2025-08-28T00:00:00]" c="28-08-2025"/>
              <i n="[Table621].[Order_Date].&amp;[2025-08-29T00:00:00]" c="29-08-2025"/>
              <i n="[Table621].[Order_Date].&amp;[2025-08-30T00:00:00]" c="30-08-2025"/>
              <i n="[Table621].[Order_Date].&amp;[2025-08-31T00:00:00]" c="31-08-2025"/>
              <i n="[Table621].[Order_Date].&amp;[2025-09-02T00:00:00]" c="02-09-2025"/>
              <i n="[Table621].[Order_Date].&amp;[2025-09-03T00:00:00]" c="03-09-2025"/>
              <i n="[Table621].[Order_Date].&amp;[2025-09-04T00:00:00]" c="04-09-2025"/>
              <i n="[Table621].[Order_Date].&amp;[2025-09-05T00:00:00]" c="05-09-2025"/>
              <i n="[Table621].[Order_Date].&amp;[2025-09-06T00:00:00]" c="06-09-2025"/>
              <i n="[Table621].[Order_Date].&amp;[2025-09-07T00:00:00]" c="07-09-2025"/>
              <i n="[Table621].[Order_Date].&amp;[2025-09-08T00:00:00]" c="08-09-2025"/>
              <i n="[Table621].[Order_Date].&amp;[2025-09-09T00:00:00]" c="09-09-2025"/>
              <i n="[Table621].[Order_Date].&amp;[2025-09-10T00:00:00]" c="10-09-2025"/>
              <i n="[Table621].[Order_Date].&amp;[2025-09-11T00:00:00]" c="11-09-2025"/>
              <i n="[Table621].[Order_Date].&amp;[2025-09-12T00:00:00]" c="12-09-2025"/>
              <i n="[Table621].[Order_Date].&amp;[2025-09-13T00:00:00]" c="13-09-2025"/>
              <i n="[Table621].[Order_Date].&amp;[2025-09-14T00:00:00]" c="14-09-2025"/>
              <i n="[Table621].[Order_Date].&amp;[2025-09-15T00:00:00]" c="15-09-2025"/>
              <i n="[Table621].[Order_Date].&amp;[2025-09-16T00:00:00]" c="16-09-2025"/>
              <i n="[Table621].[Order_Date].&amp;[2025-09-17T00:00:00]" c="17-09-2025"/>
              <i n="[Table621].[Order_Date].&amp;[2025-09-18T00:00:00]" c="18-09-2025"/>
              <i n="[Table621].[Order_Date].&amp;[2025-09-19T00:00:00]" c="19-09-2025"/>
              <i n="[Table621].[Order_Date].&amp;[2025-09-21T00:00:00]" c="21-09-2025"/>
              <i n="[Table621].[Order_Date].&amp;[2025-09-22T00:00:00]" c="22-09-2025"/>
              <i n="[Table621].[Order_Date].&amp;[2025-09-23T00:00:00]" c="23-09-2025"/>
              <i n="[Table621].[Order_Date].&amp;[2025-09-24T00:00:00]" c="24-09-2025"/>
              <i n="[Table621].[Order_Date].&amp;[2025-09-25T00:00:00]" c="25-09-2025"/>
              <i n="[Table621].[Order_Date].&amp;[2025-09-26T00:00:00]" c="26-09-2025"/>
              <i n="[Table621].[Order_Date].&amp;[2025-09-27T00:00:00]" c="27-09-2025"/>
              <i n="[Table621].[Order_Date].&amp;[2025-09-28T00:00:00]" c="28-09-2025"/>
              <i n="[Table621].[Order_Date].&amp;[2025-09-29T00:00:00]" c="29-09-2025"/>
              <i n="[Table621].[Order_Date].&amp;[2025-09-30T00:00:00]" c="30-09-2025"/>
              <i n="[Table621].[Order_Date].&amp;[2025-10-02T00:00:00]" c="02-10-2025"/>
              <i n="[Table621].[Order_Date].&amp;[2025-10-03T00:00:00]" c="03-10-2025"/>
              <i n="[Table621].[Order_Date].&amp;[2025-10-04T00:00:00]" c="04-10-2025"/>
              <i n="[Table621].[Order_Date].&amp;[2025-10-05T00:00:00]" c="05-10-2025"/>
              <i n="[Table621].[Order_Date].&amp;[2025-10-06T00:00:00]" c="06-10-2025"/>
              <i n="[Table621].[Order_Date].&amp;[2025-10-08T00:00:00]" c="08-10-2025"/>
              <i n="[Table621].[Order_Date].&amp;[2025-10-09T00:00:00]" c="09-10-2025"/>
              <i n="[Table621].[Order_Date].&amp;[2025-10-10T00:00:00]" c="10-10-2025"/>
              <i n="[Table621].[Order_Date].&amp;[2025-10-11T00:00:00]" c="11-10-2025"/>
              <i n="[Table621].[Order_Date].&amp;[2025-10-12T00:00:00]" c="12-10-2025"/>
              <i n="[Table621].[Order_Date].&amp;[2025-10-13T00:00:00]" c="13-10-2025"/>
            </range>
          </ranges>
        </level>
      </levels>
      <selections count="1">
        <selection n="[Table621].[Order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67247638-122B-4D90-9001-C1F1778BD977}" cache="Slicer_Store_ID" caption="Store_ID" level="1" rowHeight="234950"/>
  <slicer name="Payment_Type" xr10:uid="{FC6A1DB8-1593-4FAB-AFCF-97F32CB4482F}" cache="Slicer_Payment_Type" caption="Payment_Type" level="1" rowHeight="234950"/>
  <slicer name="Order_Date" xr10:uid="{2042E392-1E0B-427B-95DC-609C8586B537}" cache="Slicer_Order_Date" caption="Order_Dat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E8BB97-F0A0-4D5D-B4DB-8C676F55E615}" name="Table3" displayName="Table3" ref="A1:I501" totalsRowShown="0" headerRowDxfId="241" dataDxfId="239" headerRowBorderDxfId="240" tableBorderDxfId="238">
  <autoFilter ref="A1:I501" xr:uid="{67E8BB97-F0A0-4D5D-B4DB-8C676F55E615}"/>
  <tableColumns count="9">
    <tableColumn id="1" xr3:uid="{AA59A960-6BC8-4B7D-9F3C-E3832B7BC5E8}" name="Customer_ID" dataDxfId="237"/>
    <tableColumn id="2" xr3:uid="{DC4BA9D5-00C4-4B85-80D6-8D854D09A127}" name="Name" dataDxfId="236"/>
    <tableColumn id="3" xr3:uid="{5B1FB279-51D2-4048-8AFF-D70B9E9F8C1A}" name="Age" dataDxfId="235"/>
    <tableColumn id="4" xr3:uid="{6AFA359C-6197-40EC-915C-453160C47D46}" name="Gender" dataDxfId="234"/>
    <tableColumn id="5" xr3:uid="{6B140F0F-D81F-4EAD-800D-082FE2897CC7}" name="City" dataDxfId="233"/>
    <tableColumn id="6" xr3:uid="{509F6120-DCFF-44A5-83D1-CFFC8461C502}" name="State" dataDxfId="232"/>
    <tableColumn id="7" xr3:uid="{8A82D772-D00D-4F24-B2F1-9390877410DD}" name="Country" dataDxfId="231"/>
    <tableColumn id="8" xr3:uid="{509769E8-4EF6-4FEF-821F-261A105A08E2}" name="Loyalty_Level" dataDxfId="230"/>
    <tableColumn id="9" xr3:uid="{A268EBF6-792F-4942-BEA3-D82B37AE83AB}" name="Column1" dataDxfId="229">
      <calculatedColumnFormula>IF(ISBLANK(H2), "Unknown", H2)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43D969-DBBE-455E-9F6A-A5E454945ED2}" name="Table2" displayName="Table2" ref="N1:O501" totalsRowShown="0">
  <autoFilter ref="N1:O501" xr:uid="{2A43D969-DBBE-455E-9F6A-A5E454945ED2}"/>
  <tableColumns count="2">
    <tableColumn id="1" xr3:uid="{4602D09F-0363-4E2C-8737-58E1C2A18930}" name="Name" dataDxfId="228"/>
    <tableColumn id="2" xr3:uid="{67721F4E-8117-4EDB-AAF4-B68F46285AE4}" name="Name2" dataDxfId="227">
      <calculatedColumnFormula>PROPER(N2)</calculatedColumnFormula>
    </tableColumn>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039B11-575F-408A-BDAB-22632B730F98}" name="Table7" displayName="Table7" ref="Q1:S501" totalsRowShown="0">
  <autoFilter ref="Q1:S501" xr:uid="{43039B11-575F-408A-BDAB-22632B730F98}"/>
  <tableColumns count="3">
    <tableColumn id="1" xr3:uid="{700BC269-7A09-420B-A40B-2AE380369C18}" name="Country" dataDxfId="226"/>
    <tableColumn id="2" xr3:uid="{7CBBA27F-ACC8-457C-9F7D-D0AB05F34842}" name="UPPER FUNCTION">
      <calculatedColumnFormula>UPPER(Q2)</calculatedColumnFormula>
    </tableColumn>
    <tableColumn id="3" xr3:uid="{5306ED18-DAF7-43FB-929E-2CBDC3235AF0}" name="IF FUN">
      <calculatedColumnFormula>IF(R2="united states of america", "USA",R2)</calculatedColumnFormula>
    </tableColumn>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E685698-0BEA-4B57-BD9C-41322B506CE1}" name="Table8" displayName="Table8" ref="U1:V501" totalsRowShown="0">
  <autoFilter ref="U1:V501" xr:uid="{8E685698-0BEA-4B57-BD9C-41322B506CE1}"/>
  <tableColumns count="2">
    <tableColumn id="1" xr3:uid="{C5855F4F-15C3-443E-8766-C04BC139E798}" name="Gender" dataDxfId="225"/>
    <tableColumn id="2" xr3:uid="{16F27EA7-5D6D-49CB-BF7B-B2F4B2E56D75}" name="PROPER" dataDxfId="224">
      <calculatedColumnFormula>PROPER(U2)</calculatedColumnFormula>
    </tableColumn>
  </tableColumns>
  <tableStyleInfo name="TableStyleDark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21F0E2-CEB5-4D69-B608-728346E00D86}" name="Table4" displayName="Table4" ref="A1:H101" totalsRowShown="0" headerRowDxfId="223" headerRowBorderDxfId="222" tableBorderDxfId="221">
  <autoFilter ref="A1:H101" xr:uid="{2321F0E2-CEB5-4D69-B608-728346E00D86}"/>
  <tableColumns count="8">
    <tableColumn id="1" xr3:uid="{CC08780C-1226-4AF1-9C0B-CFCC9CC58ADC}" name="Product_ID"/>
    <tableColumn id="2" xr3:uid="{EB1ADF98-B47C-4A2E-B7CF-2C904511758D}" name="Product_Name"/>
    <tableColumn id="3" xr3:uid="{59212737-8D48-4390-AB2E-9BF3F207ACDA}" name="Category"/>
    <tableColumn id="4" xr3:uid="{93A15669-D184-4CA7-A62F-5E805FB5C837}" name="Sub_Category"/>
    <tableColumn id="5" xr3:uid="{2F236543-FF1A-496A-ACDA-4E0AF2F233A5}" name="Brand"/>
    <tableColumn id="6" xr3:uid="{91E059CB-A4FD-47A0-870B-EF0861120CDE}" name="Cost"/>
    <tableColumn id="7" xr3:uid="{2992DE3D-1C7D-422B-867A-3E3F90990695}" name="Stock"/>
    <tableColumn id="8" xr3:uid="{846C4E69-C2F2-4DE1-B8A9-B0517B1EE1E8}" name="Column1" dataDxfId="220">
      <calculatedColumnFormula>IF(F2="", AVERAGEIF(Table4[Category],Table4[[#This Row],[Category]],Table4[Cost]), F2)</calculatedColumnFormula>
    </tableColumn>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A92A8-8C75-4562-B957-BF4ABAC4A134}" name="Table1" displayName="Table1" ref="N1:O101" totalsRowShown="0" dataDxfId="219">
  <autoFilter ref="N1:O101" xr:uid="{7B3A92A8-8C75-4562-B957-BF4ABAC4A134}"/>
  <tableColumns count="2">
    <tableColumn id="1" xr3:uid="{CA069A84-6670-45E4-B0FA-521F36B42499}" name="Cost" dataDxfId="218"/>
    <tableColumn id="2" xr3:uid="{E5F0A84D-31C4-41A0-829D-BD6E2F7A0BD2}" name="Column1" dataDxfId="217">
      <calculatedColumnFormula>AVERAGE(N2:N101)</calculatedColumnFormula>
    </tableColumn>
  </tableColumns>
  <tableStyleInfo name="TableStyleLight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1219E4B-420F-4C7D-AF2D-544396AD0250}" name="Table10" displayName="Table10" ref="R1:S101" totalsRowShown="0">
  <autoFilter ref="R1:S101" xr:uid="{E1219E4B-420F-4C7D-AF2D-544396AD0250}"/>
  <tableColumns count="2">
    <tableColumn id="1" xr3:uid="{103D8305-3DD0-4CC5-8F8A-157D18816DAC}" name="Stock" dataDxfId="216"/>
    <tableColumn id="2" xr3:uid="{D470ADE1-080E-4CC2-B195-C1CDD4A5BC5A}" name="Column1" dataDxfId="215">
      <calculatedColumnFormula>IF(R2=" ", 0,R2)</calculatedColumnFormula>
    </tableColumn>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5BD83F0-6AB8-42DD-BC76-C89D6AB35F01}" name="Table11" displayName="Table11" ref="U1:W1048576" totalsRowShown="0" headerRowDxfId="214">
  <autoFilter ref="U1:W1048576" xr:uid="{85BD83F0-6AB8-42DD-BC76-C89D6AB35F01}"/>
  <tableColumns count="3">
    <tableColumn id="1" xr3:uid="{147DEEE4-696E-410F-9EC6-C6BDF3A9A5BA}" name="Category"/>
    <tableColumn id="2" xr3:uid="{7B260DC6-686C-48EB-90CB-5078498D6996}" name="Trim"/>
    <tableColumn id="3" xr3:uid="{3978EB77-35C9-4FB0-841C-0E9D021F43E0}" name="Proper"/>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0A5D66-C2C3-4C9A-8ABD-AF44992A6405}" name="Table12" displayName="Table12" ref="Y1:Z101" totalsRowShown="0" headerRowDxfId="213" dataDxfId="212">
  <autoFilter ref="Y1:Z101" xr:uid="{620A5D66-C2C3-4C9A-8ABD-AF44992A6405}"/>
  <tableColumns count="2">
    <tableColumn id="1" xr3:uid="{C701B5CE-926A-4926-B195-565569C623F1}" name="Brand" dataDxfId="211"/>
    <tableColumn id="2" xr3:uid="{3CE0438B-77A9-4C18-9860-D89081B8D80D}" name="Trim" dataDxfId="210">
      <calculatedColumnFormula>TRIM(Y2)</calculatedColumnFormula>
    </tableColumn>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C0A048-A1E0-4EA3-8618-10A374A0B27B}" name="Table5" displayName="Table5" ref="A1:E21" totalsRowShown="0" headerRowDxfId="209" dataDxfId="207" headerRowBorderDxfId="208" tableBorderDxfId="206">
  <autoFilter ref="A1:E21" xr:uid="{B6C0A048-A1E0-4EA3-8618-10A374A0B27B}"/>
  <tableColumns count="5">
    <tableColumn id="1" xr3:uid="{BCC27567-A8A9-40D4-B824-3A52A7B3BCF6}" name="Store_ID" dataDxfId="205"/>
    <tableColumn id="2" xr3:uid="{C3EC8580-1E49-4EF5-A1E7-44C9EDEF0A26}" name="Store_Name" dataDxfId="204"/>
    <tableColumn id="3" xr3:uid="{815AA30A-E231-424A-A264-9A688B0307B9}" name="Region" dataDxfId="203"/>
    <tableColumn id="4" xr3:uid="{1CDF13FE-F500-4031-9A2E-A2ADEF4764A1}" name="City" dataDxfId="202"/>
    <tableColumn id="5" xr3:uid="{DEBE9456-FB93-4E77-A643-9652F53DBA3F}" name="Store_Type" dataDxfId="201"/>
  </tableColumns>
  <tableStyleInfo name="TableStyleMedium1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A9A13C-2576-43FF-B8E1-A455D99ED406}" name="Table9" displayName="Table9" ref="G1:H21" totalsRowShown="0" headerRowDxfId="200">
  <autoFilter ref="G1:H21" xr:uid="{0EA9A13C-2576-43FF-B8E1-A455D99ED406}"/>
  <tableColumns count="2">
    <tableColumn id="1" xr3:uid="{422A6017-1DF3-404E-95E5-67471285CFCE}" name="Trim fun">
      <calculatedColumnFormula>TRIM(A2)</calculatedColumnFormula>
    </tableColumn>
    <tableColumn id="2" xr3:uid="{A1797B8B-5A81-48F0-8264-9FA71DA1E06A}" name="Proper">
      <calculatedColumnFormula>PROPER(A2)</calculatedColumnFormula>
    </tableColumn>
  </tableColumns>
  <tableStyleInfo name="TableStyleLight1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08F1C8-02D9-47DD-9D92-739645645C48}" name="Table6" displayName="Table6" ref="A1:K2001" totalsRowShown="0" headerRowDxfId="199" dataDxfId="197" headerRowBorderDxfId="198" tableBorderDxfId="196">
  <autoFilter ref="A1:K2001" xr:uid="{DF08F1C8-02D9-47DD-9D92-739645645C48}"/>
  <tableColumns count="11">
    <tableColumn id="1" xr3:uid="{0C48E430-79F4-4313-8F28-9FAF6F645C65}" name="Sales_ID" dataDxfId="195"/>
    <tableColumn id="2" xr3:uid="{7D33EABB-226D-4165-B0B3-01A00EBEEB52}" name="Order_Date" dataDxfId="194"/>
    <tableColumn id="3" xr3:uid="{8417338F-0A16-41E4-AD9B-A0885A4A3C85}" name="Customer_ID" dataDxfId="193"/>
    <tableColumn id="4" xr3:uid="{F67E9471-A17B-4CD3-A12E-AFC9DD949153}" name="Product_ID" dataDxfId="192"/>
    <tableColumn id="5" xr3:uid="{4DF1E205-461D-444A-ACBF-CD55C10B4092}" name="Store_ID" dataDxfId="191"/>
    <tableColumn id="6" xr3:uid="{CDE633CC-436F-4D6B-9FD0-72872A4BCE28}" name="Quantity" dataDxfId="190"/>
    <tableColumn id="7" xr3:uid="{5BAA36A0-0E81-4471-964A-7AB21718D7A6}" name="Unit_Price" dataDxfId="189"/>
    <tableColumn id="8" xr3:uid="{6AC4671F-8DF0-4959-AF38-EC1B32A7A5A6}" name="Discount" dataDxfId="188"/>
    <tableColumn id="9" xr3:uid="{2E2F1311-F23A-4706-ABB7-D9F5E7EB48DC}" name="Payment_Type" dataDxfId="187"/>
    <tableColumn id="10" xr3:uid="{9C0B92F2-7E39-4D0A-B8C4-C570BB99B2AD}" name="Total_Amount" dataDxfId="186"/>
    <tableColumn id="11" xr3:uid="{E303A06F-B630-4FC8-AC7A-50BBA7D52E06}" name="Column1" dataDxfId="185">
      <calculatedColumnFormula>IF(I2="", AVERAGEIF(Table6[Payment_Type],Table6[[#This Row],[Payment_Type]],Table6[Total_Amount]), J2)</calculatedColumnFormula>
    </tableColumn>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324E9EF-E079-46F6-8D4F-4B31B1C686EF}" name="Table13" displayName="Table13" ref="X1:Z2001" totalsRowShown="0">
  <autoFilter ref="X1:Z2001" xr:uid="{D324E9EF-E079-46F6-8D4F-4B31B1C686EF}"/>
  <tableColumns count="3">
    <tableColumn id="1" xr3:uid="{D30E258D-CD79-4221-8C9F-68561B4691E3}" name="Quantity" dataDxfId="184"/>
    <tableColumn id="2" xr3:uid="{D87CB9AE-67F4-47CA-83C3-2A4F1A36072E}" name="Unit_Price" dataDxfId="183"/>
    <tableColumn id="3" xr3:uid="{52CC1DAB-833C-4931-A550-DC6F0EFBF3C3}" name="Column1" dataDxfId="182">
      <calculatedColumnFormula>IF(ISBLANK(Y2), AVERAGE($Y$2:$Y$2001), Y2)</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2396C15-851B-4927-908F-0D6623788F34}" name="Table621" displayName="Table621" ref="A1:J2001" totalsRowShown="0" headerRowDxfId="181" dataDxfId="179" headerRowBorderDxfId="180" tableBorderDxfId="178">
  <autoFilter ref="A1:J2001" xr:uid="{02396C15-851B-4927-908F-0D6623788F34}"/>
  <tableColumns count="10">
    <tableColumn id="1" xr3:uid="{03B10CB6-CE3A-43D0-BD52-7F9ADB8E7701}" name="Sales_ID" dataDxfId="177"/>
    <tableColumn id="2" xr3:uid="{7C67F525-99D1-4895-A4F6-27455B34915C}" name="Order_Date" dataDxfId="176"/>
    <tableColumn id="3" xr3:uid="{C7C36DAE-2FFA-44A7-A284-4E52D4E1C624}" name="Customer_ID" dataDxfId="175"/>
    <tableColumn id="4" xr3:uid="{9C7C6C83-BC48-4788-9D55-D894A91D7364}" name="Product_ID" dataDxfId="174"/>
    <tableColumn id="5" xr3:uid="{01793103-A3D9-4376-B8D8-95577EA3961E}" name="Store_ID" dataDxfId="173"/>
    <tableColumn id="6" xr3:uid="{88A7878F-DCA5-4C31-97E4-1AF5503F099C}" name="Quantity" dataDxfId="172"/>
    <tableColumn id="7" xr3:uid="{1FE2F41D-3E0D-434C-AE98-1AF0C06C5797}" name="Unit_Price" dataDxfId="171"/>
    <tableColumn id="8" xr3:uid="{762E884F-680F-4617-97E5-17D4C4A28EA8}" name="Discount" dataDxfId="170"/>
    <tableColumn id="9" xr3:uid="{4B9024D7-5822-4D25-A4EF-8BFB945C4BD3}" name="Payment_Type" dataDxfId="169"/>
    <tableColumn id="10" xr3:uid="{F67417D4-3568-4409-8DBA-2800ACE824D0}" name="Total_Amount" dataDxfId="168"/>
  </tableColumns>
  <tableStyleInfo name="TableStyleMedium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DB35C19-C999-4221-9786-C3B1ACE8866A}" name="Table18" displayName="Table18" ref="H4:I11" totalsRowShown="0">
  <autoFilter ref="H4:I11" xr:uid="{8DB35C19-C999-4221-9786-C3B1ACE8866A}"/>
  <tableColumns count="2">
    <tableColumn id="1" xr3:uid="{CB1F184E-FFAB-4F47-ACA8-CC52BFC9D08F}" name="V LOOKUP" dataDxfId="167"/>
    <tableColumn id="2" xr3:uid="{3C2EDEE6-C10E-4F7C-A59F-A1AC2DE84FF6}" name="Store Type">
      <calculatedColumnFormula>VLOOKUP(H5,$A$2:$E$21,5,FALSE)</calculatedColumnFormula>
    </tableColumn>
  </tableColumns>
  <tableStyleInfo name="TableStyleLight1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4DD88D-9B7C-47AB-BD67-C1DBE1E027F8}" name="Table316" displayName="Table316" ref="A1:I501" totalsRowShown="0" headerRowDxfId="166" dataDxfId="164" headerRowBorderDxfId="165" tableBorderDxfId="163">
  <autoFilter ref="A1:I501" xr:uid="{154DD88D-9B7C-47AB-BD67-C1DBE1E027F8}"/>
  <tableColumns count="9">
    <tableColumn id="2" xr3:uid="{50772C5C-D428-4E63-8D79-1C98FEE2F2AD}" name="Name" dataDxfId="162"/>
    <tableColumn id="11" xr3:uid="{6B8BA4A6-5A52-409A-B696-CF1879C915A0}" name="Customer_ID2" dataDxfId="161"/>
    <tableColumn id="3" xr3:uid="{9897E5C3-7F33-4A07-B4DE-3F2C77A1016C}" name="Age" dataDxfId="160"/>
    <tableColumn id="4" xr3:uid="{15E51C14-0787-4F29-ADED-E07D582DE623}" name="Gender" dataDxfId="159"/>
    <tableColumn id="5" xr3:uid="{4EEF8E3F-F2DD-487B-907E-30D6483A1F3F}" name="City" dataDxfId="158"/>
    <tableColumn id="6" xr3:uid="{2423F95E-8316-4F89-BB57-6D55B2941333}" name="State" dataDxfId="157"/>
    <tableColumn id="7" xr3:uid="{1FFCC88F-0A34-4E17-AB0E-55C39357F5A1}" name="Country" dataDxfId="156"/>
    <tableColumn id="8" xr3:uid="{C9BE23BE-A6A8-4A20-87AE-D9CD1EB24AC5}" name="Loyalty_Level" dataDxfId="155"/>
    <tableColumn id="9" xr3:uid="{BB23257D-4C70-4AC0-B14D-3BE0F7F49A07}" name="Column1" dataDxfId="154">
      <calculatedColumnFormula>IF(ISBLANK(H2), "Unknown", H2)</calculatedColumnFormula>
    </tableColumn>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BE530FE-F612-4E35-A69C-FBB93FDFC139}" name="Table16" displayName="Table16" ref="K4:L25" totalsRowShown="0">
  <autoFilter ref="K4:L25" xr:uid="{FBE530FE-F612-4E35-A69C-FBB93FDFC139}"/>
  <tableColumns count="2">
    <tableColumn id="1" xr3:uid="{3436908D-C61E-4955-94DE-4D3A1A02A39A}" name="         V LOOKUP" dataDxfId="153"/>
    <tableColumn id="2" xr3:uid="{218A8AC3-2966-42D2-977C-C217CA0A217C}" name="STATE" dataDxfId="152">
      <calculatedColumnFormula>VLOOKUP(K5,$A$2:$I$501,6,FALSE)</calculatedColumnFormula>
    </tableColumn>
  </tableColumns>
  <tableStyleInfo name="TableStyleMedium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07CB33F-F745-4EE7-835A-E6F2D69DD1B8}" name="Table17" displayName="Table17" ref="N4:O23" totalsRowShown="0" headerRowDxfId="151">
  <autoFilter ref="N4:O23" xr:uid="{807CB33F-F745-4EE7-835A-E6F2D69DD1B8}"/>
  <tableColumns count="2">
    <tableColumn id="1" xr3:uid="{0986841D-C40D-42A5-A3B8-FBEFCFCCAD5E}" name="V LOOKUP" dataDxfId="150"/>
    <tableColumn id="2" xr3:uid="{B61F5DEF-0DB7-4510-978D-A923AAA8EC87}" name="AGE" dataDxfId="149">
      <calculatedColumnFormula>VLOOKUP(N5, $A$2:$I$501, 3,FALSE)</calculatedColumnFormula>
    </tableColumn>
  </tableColumns>
  <tableStyleInfo name="TableStyleMedium2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DA91EA8-C786-4399-94A2-5044E7DD2171}" name="Table415" displayName="Table415" ref="A1:H101" totalsRowShown="0" headerRowDxfId="9" headerRowBorderDxfId="8" tableBorderDxfId="7">
  <autoFilter ref="A1:H101" xr:uid="{5DA91EA8-C786-4399-94A2-5044E7DD2171}"/>
  <tableColumns count="8">
    <tableColumn id="1" xr3:uid="{9142EB5C-5EA6-4DEB-AED3-F8B719CB91A9}" name="Product_ID"/>
    <tableColumn id="2" xr3:uid="{1C9013DB-45A6-4613-96B4-77BEB3913DA6}" name="Product_Name"/>
    <tableColumn id="3" xr3:uid="{DE3678BC-9972-4FF3-9F72-F7EF3738A3AD}" name="Category"/>
    <tableColumn id="4" xr3:uid="{3C46686D-32D3-4543-BFB9-71185BBCDDFD}" name="Sub_Category"/>
    <tableColumn id="5" xr3:uid="{B4229049-AC41-4AF7-A102-5ACFAFA04F51}" name="Brand"/>
    <tableColumn id="6" xr3:uid="{1C2BC037-AB21-42B0-A86B-DF5CF94F4876}" name="Cost"/>
    <tableColumn id="7" xr3:uid="{5C99160B-3865-4CCC-A2C9-016CA55626C6}" name="Stock"/>
    <tableColumn id="8" xr3:uid="{D36BB204-2757-4704-98A3-DA930507B1E4}" name="Column1" dataDxfId="6">
      <calculatedColumnFormula>IF(F2="", AVERAGEIF(Table415[Category],Table415[[#This Row],[Category]],Table415[Cost]), F2)</calculatedColumnFormula>
    </tableColumn>
  </tableColumns>
  <tableStyleInfo name="TableStyleMedium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07F761-69C2-4D65-9213-290CAD2016C1}" name="Table19" displayName="Table19" ref="J6:M18" totalsRowShown="0" headerRowDxfId="5" dataDxfId="4">
  <autoFilter ref="J6:M18" xr:uid="{5B07F761-69C2-4D65-9213-290CAD2016C1}"/>
  <tableColumns count="4">
    <tableColumn id="1" xr3:uid="{2BAB322A-AFFB-4B8B-8687-C29A5D0A8DFB}" name="X LOOKUP" dataDxfId="3"/>
    <tableColumn id="2" xr3:uid="{D38630A4-6354-4BD3-B140-610413A0AD26}" name="PRODUCT NAME " dataDxfId="2">
      <calculatedColumnFormula>_xlfn.XLOOKUP(J7,$C$2:$C$101,$B$2:$B$101, "Not Found")</calculatedColumnFormula>
    </tableColumn>
    <tableColumn id="3" xr3:uid="{09F745F0-7C00-450C-9993-E10D33FA4F9C}" name="MATCH" dataDxfId="1">
      <calculatedColumnFormula>MATCH(K7,$B$2:$B$101,0)</calculatedColumnFormula>
    </tableColumn>
    <tableColumn id="4" xr3:uid="{340525B4-C0BE-4739-B9AE-2F4CB3F043A0}" name="INDEX" dataDxfId="0">
      <calculatedColumnFormula array="1">INDEX($E$2:$E$101,L7)</calculatedColumnFormula>
    </tableColum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5" Type="http://schemas.openxmlformats.org/officeDocument/2006/relationships/table" Target="../tables/table9.xml"/><Relationship Id="rId4" Type="http://schemas.openxmlformats.org/officeDocument/2006/relationships/table" Target="../tables/table8.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1"/>
  <sheetViews>
    <sheetView workbookViewId="0">
      <selection activeCell="J7" sqref="J7"/>
    </sheetView>
  </sheetViews>
  <sheetFormatPr defaultRowHeight="14.4"/>
  <cols>
    <col min="1" max="1" width="13.77734375" customWidth="1"/>
    <col min="2" max="2" width="20.109375" bestFit="1" customWidth="1"/>
    <col min="3" max="3" width="6.109375" customWidth="1"/>
    <col min="4" max="4" width="9" customWidth="1"/>
    <col min="5" max="5" width="20.6640625" bestFit="1" customWidth="1"/>
    <col min="6" max="6" width="14" bestFit="1" customWidth="1"/>
    <col min="7" max="7" width="21.5546875" bestFit="1" customWidth="1"/>
    <col min="8" max="8" width="14.33203125" customWidth="1"/>
    <col min="9" max="9" width="10.88671875" customWidth="1"/>
    <col min="10" max="10" width="12.44140625" customWidth="1"/>
    <col min="14" max="14" width="20.109375" bestFit="1" customWidth="1"/>
    <col min="15" max="15" width="17.5546875" customWidth="1"/>
    <col min="17" max="17" width="21.5546875" bestFit="1" customWidth="1"/>
    <col min="18" max="18" width="22" customWidth="1"/>
    <col min="19" max="19" width="10.109375" customWidth="1"/>
    <col min="21" max="21" width="12.21875" customWidth="1"/>
    <col min="22" max="22" width="13.21875" customWidth="1"/>
  </cols>
  <sheetData>
    <row r="1" spans="1:22">
      <c r="A1" s="1" t="s">
        <v>0</v>
      </c>
      <c r="B1" s="1" t="s">
        <v>1</v>
      </c>
      <c r="C1" s="1" t="s">
        <v>2</v>
      </c>
      <c r="D1" s="1" t="s">
        <v>3</v>
      </c>
      <c r="E1" s="1" t="s">
        <v>4</v>
      </c>
      <c r="F1" s="1" t="s">
        <v>5</v>
      </c>
      <c r="G1" s="7" t="s">
        <v>6</v>
      </c>
      <c r="H1" s="1" t="s">
        <v>7</v>
      </c>
      <c r="I1" s="7" t="s">
        <v>3967</v>
      </c>
      <c r="N1" s="11" t="s">
        <v>1</v>
      </c>
      <c r="O1" s="2" t="s">
        <v>3968</v>
      </c>
      <c r="Q1" s="11" t="s">
        <v>6</v>
      </c>
      <c r="R1" t="s">
        <v>3969</v>
      </c>
      <c r="S1" t="s">
        <v>3970</v>
      </c>
      <c r="U1" s="11" t="s">
        <v>3</v>
      </c>
      <c r="V1" s="12" t="s">
        <v>3971</v>
      </c>
    </row>
    <row r="2" spans="1:22">
      <c r="A2" s="2" t="s">
        <v>8</v>
      </c>
      <c r="B2" s="2" t="s">
        <v>3839</v>
      </c>
      <c r="C2" s="2">
        <v>55</v>
      </c>
      <c r="D2" s="2" t="s">
        <v>9</v>
      </c>
      <c r="E2" s="2" t="s">
        <v>10</v>
      </c>
      <c r="F2" s="2" t="s">
        <v>11</v>
      </c>
      <c r="G2" s="2" t="s">
        <v>12</v>
      </c>
      <c r="H2" s="2"/>
      <c r="I2" s="2" t="str">
        <f t="shared" ref="I2:I65" si="0">IF(ISBLANK(H2), "Unknown", H2)</f>
        <v>Unknown</v>
      </c>
      <c r="N2" s="8" t="s">
        <v>3839</v>
      </c>
      <c r="O2" s="2" t="str">
        <f>PROPER(N2)</f>
        <v xml:space="preserve">  Sheena Bonilla  </v>
      </c>
      <c r="Q2" s="8" t="s">
        <v>12</v>
      </c>
      <c r="R2" t="str">
        <f>UPPER(Q2)</f>
        <v>USA</v>
      </c>
      <c r="S2" t="str">
        <f>IF(R2="united states of america", "USA",R2)</f>
        <v>USA</v>
      </c>
      <c r="U2" s="8" t="s">
        <v>9</v>
      </c>
      <c r="V2" s="2" t="str">
        <f>PROPER(U2)</f>
        <v>Male</v>
      </c>
    </row>
    <row r="3" spans="1:22">
      <c r="A3" s="2" t="s">
        <v>14</v>
      </c>
      <c r="B3" s="2" t="s">
        <v>15</v>
      </c>
      <c r="C3" s="2">
        <v>26</v>
      </c>
      <c r="D3" s="2" t="s">
        <v>16</v>
      </c>
      <c r="E3" s="2" t="s">
        <v>17</v>
      </c>
      <c r="F3" s="2" t="s">
        <v>18</v>
      </c>
      <c r="G3" s="2" t="s">
        <v>12</v>
      </c>
      <c r="H3" s="2" t="s">
        <v>19</v>
      </c>
      <c r="I3" s="2" t="str">
        <f t="shared" si="0"/>
        <v>Platinum</v>
      </c>
      <c r="N3" s="9" t="s">
        <v>15</v>
      </c>
      <c r="O3" s="2" t="str">
        <f t="shared" ref="O3:O66" si="1">PROPER(N3)</f>
        <v>Eugene Nelson</v>
      </c>
      <c r="Q3" s="9" t="s">
        <v>12</v>
      </c>
      <c r="R3" t="str">
        <f t="shared" ref="R3:R66" si="2">UPPER(Q3)</f>
        <v>USA</v>
      </c>
      <c r="S3" t="str">
        <f t="shared" ref="S3:S66" si="3">IF(R3="united states of america", "USA",R3)</f>
        <v>USA</v>
      </c>
      <c r="U3" s="9" t="s">
        <v>16</v>
      </c>
      <c r="V3" s="2" t="str">
        <f t="shared" ref="V3:V66" si="4">PROPER(U3)</f>
        <v>Female</v>
      </c>
    </row>
    <row r="4" spans="1:22">
      <c r="A4" s="2" t="s">
        <v>20</v>
      </c>
      <c r="B4" s="2" t="s">
        <v>3838</v>
      </c>
      <c r="C4" s="2">
        <v>29</v>
      </c>
      <c r="D4" s="2" t="s">
        <v>16</v>
      </c>
      <c r="E4" s="2" t="s">
        <v>21</v>
      </c>
      <c r="F4" s="2" t="s">
        <v>22</v>
      </c>
      <c r="G4" s="2" t="s">
        <v>12</v>
      </c>
      <c r="H4" s="2" t="s">
        <v>19</v>
      </c>
      <c r="I4" s="2" t="str">
        <f t="shared" si="0"/>
        <v>Platinum</v>
      </c>
      <c r="N4" s="8" t="s">
        <v>3838</v>
      </c>
      <c r="O4" s="2" t="str">
        <f t="shared" si="1"/>
        <v>Dr. Benjamin Price</v>
      </c>
      <c r="Q4" s="8" t="s">
        <v>12</v>
      </c>
      <c r="R4" t="str">
        <f t="shared" si="2"/>
        <v>USA</v>
      </c>
      <c r="S4" t="str">
        <f t="shared" si="3"/>
        <v>USA</v>
      </c>
      <c r="U4" s="8" t="s">
        <v>16</v>
      </c>
      <c r="V4" s="2" t="str">
        <f t="shared" si="4"/>
        <v>Female</v>
      </c>
    </row>
    <row r="5" spans="1:22">
      <c r="A5" s="2" t="s">
        <v>23</v>
      </c>
      <c r="B5" s="2" t="s">
        <v>3840</v>
      </c>
      <c r="C5" s="2">
        <v>59</v>
      </c>
      <c r="D5" s="2" t="s">
        <v>16</v>
      </c>
      <c r="E5" s="2" t="s">
        <v>24</v>
      </c>
      <c r="F5" s="2" t="s">
        <v>25</v>
      </c>
      <c r="G5" s="2" t="s">
        <v>12</v>
      </c>
      <c r="H5" s="2" t="s">
        <v>26</v>
      </c>
      <c r="I5" s="2" t="str">
        <f t="shared" si="0"/>
        <v>Bronze</v>
      </c>
      <c r="N5" s="9" t="s">
        <v>3840</v>
      </c>
      <c r="O5" s="2" t="str">
        <f t="shared" si="1"/>
        <v>Jeremy Harris</v>
      </c>
      <c r="Q5" s="9" t="s">
        <v>12</v>
      </c>
      <c r="R5" t="str">
        <f t="shared" si="2"/>
        <v>USA</v>
      </c>
      <c r="S5" t="str">
        <f t="shared" si="3"/>
        <v>USA</v>
      </c>
      <c r="U5" s="9" t="s">
        <v>16</v>
      </c>
      <c r="V5" s="2" t="str">
        <f t="shared" si="4"/>
        <v>Female</v>
      </c>
    </row>
    <row r="6" spans="1:22">
      <c r="A6" s="2" t="s">
        <v>27</v>
      </c>
      <c r="B6" s="2" t="s">
        <v>28</v>
      </c>
      <c r="C6" s="2">
        <v>64</v>
      </c>
      <c r="D6" s="2" t="s">
        <v>16</v>
      </c>
      <c r="E6" s="2" t="s">
        <v>29</v>
      </c>
      <c r="F6" s="2" t="s">
        <v>30</v>
      </c>
      <c r="G6" s="2" t="s">
        <v>12</v>
      </c>
      <c r="H6" s="2" t="s">
        <v>31</v>
      </c>
      <c r="I6" s="2" t="str">
        <f t="shared" si="0"/>
        <v>Silver</v>
      </c>
      <c r="N6" s="8" t="s">
        <v>28</v>
      </c>
      <c r="O6" s="2" t="str">
        <f t="shared" si="1"/>
        <v>Caroline Collins</v>
      </c>
      <c r="Q6" s="8" t="s">
        <v>12</v>
      </c>
      <c r="R6" t="str">
        <f t="shared" si="2"/>
        <v>USA</v>
      </c>
      <c r="S6" t="str">
        <f t="shared" si="3"/>
        <v>USA</v>
      </c>
      <c r="U6" s="8" t="s">
        <v>16</v>
      </c>
      <c r="V6" s="2" t="str">
        <f t="shared" si="4"/>
        <v>Female</v>
      </c>
    </row>
    <row r="7" spans="1:22">
      <c r="A7" s="2" t="s">
        <v>32</v>
      </c>
      <c r="B7" s="2" t="s">
        <v>33</v>
      </c>
      <c r="C7" s="2">
        <v>24</v>
      </c>
      <c r="D7" s="2" t="s">
        <v>9</v>
      </c>
      <c r="E7" s="2" t="s">
        <v>34</v>
      </c>
      <c r="F7" s="2" t="s">
        <v>35</v>
      </c>
      <c r="G7" s="2" t="s">
        <v>12</v>
      </c>
      <c r="H7" s="2" t="s">
        <v>26</v>
      </c>
      <c r="I7" s="2" t="str">
        <f t="shared" si="0"/>
        <v>Bronze</v>
      </c>
      <c r="N7" s="9" t="s">
        <v>33</v>
      </c>
      <c r="O7" s="2" t="str">
        <f t="shared" si="1"/>
        <v>Christine Vaughn</v>
      </c>
      <c r="Q7" s="9" t="s">
        <v>12</v>
      </c>
      <c r="R7" t="str">
        <f t="shared" si="2"/>
        <v>USA</v>
      </c>
      <c r="S7" t="str">
        <f t="shared" si="3"/>
        <v>USA</v>
      </c>
      <c r="U7" s="9" t="s">
        <v>9</v>
      </c>
      <c r="V7" s="2" t="str">
        <f t="shared" si="4"/>
        <v>Male</v>
      </c>
    </row>
    <row r="8" spans="1:22">
      <c r="A8" s="2" t="s">
        <v>36</v>
      </c>
      <c r="B8" s="2" t="s">
        <v>37</v>
      </c>
      <c r="C8" s="2">
        <v>29</v>
      </c>
      <c r="D8" s="2" t="s">
        <v>16</v>
      </c>
      <c r="E8" s="2" t="s">
        <v>38</v>
      </c>
      <c r="F8" s="2" t="s">
        <v>39</v>
      </c>
      <c r="G8" s="2" t="s">
        <v>12</v>
      </c>
      <c r="H8" s="2" t="s">
        <v>19</v>
      </c>
      <c r="I8" s="2" t="str">
        <f t="shared" si="0"/>
        <v>Platinum</v>
      </c>
      <c r="N8" s="8" t="s">
        <v>37</v>
      </c>
      <c r="O8" s="2" t="str">
        <f t="shared" si="1"/>
        <v>Amber Jackson</v>
      </c>
      <c r="Q8" s="8" t="s">
        <v>12</v>
      </c>
      <c r="R8" t="str">
        <f t="shared" si="2"/>
        <v>USA</v>
      </c>
      <c r="S8" t="str">
        <f t="shared" si="3"/>
        <v>USA</v>
      </c>
      <c r="U8" s="8" t="s">
        <v>16</v>
      </c>
      <c r="V8" s="2" t="str">
        <f t="shared" si="4"/>
        <v>Female</v>
      </c>
    </row>
    <row r="9" spans="1:22">
      <c r="A9" s="2" t="s">
        <v>40</v>
      </c>
      <c r="B9" s="2" t="s">
        <v>41</v>
      </c>
      <c r="C9" s="2">
        <v>29</v>
      </c>
      <c r="D9" s="2" t="s">
        <v>16</v>
      </c>
      <c r="E9" s="2" t="s">
        <v>42</v>
      </c>
      <c r="F9" s="2" t="s">
        <v>43</v>
      </c>
      <c r="G9" s="2" t="s">
        <v>12</v>
      </c>
      <c r="H9" s="2" t="s">
        <v>26</v>
      </c>
      <c r="I9" s="2" t="str">
        <f t="shared" si="0"/>
        <v>Bronze</v>
      </c>
      <c r="N9" s="9" t="s">
        <v>41</v>
      </c>
      <c r="O9" s="2" t="str">
        <f t="shared" si="1"/>
        <v>Daniel Boyd</v>
      </c>
      <c r="Q9" s="9" t="s">
        <v>12</v>
      </c>
      <c r="R9" t="str">
        <f t="shared" si="2"/>
        <v>USA</v>
      </c>
      <c r="S9" t="str">
        <f t="shared" si="3"/>
        <v>USA</v>
      </c>
      <c r="U9" s="9" t="s">
        <v>16</v>
      </c>
      <c r="V9" s="2" t="str">
        <f t="shared" si="4"/>
        <v>Female</v>
      </c>
    </row>
    <row r="10" spans="1:22">
      <c r="A10" s="2" t="s">
        <v>44</v>
      </c>
      <c r="B10" s="2" t="s">
        <v>45</v>
      </c>
      <c r="C10" s="2">
        <v>53</v>
      </c>
      <c r="D10" s="2" t="s">
        <v>16</v>
      </c>
      <c r="E10" s="2" t="s">
        <v>46</v>
      </c>
      <c r="F10" s="2" t="s">
        <v>47</v>
      </c>
      <c r="G10" s="2" t="s">
        <v>12</v>
      </c>
      <c r="H10" s="2" t="s">
        <v>13</v>
      </c>
      <c r="I10" s="2" t="str">
        <f t="shared" si="0"/>
        <v>Gold</v>
      </c>
      <c r="N10" s="8" t="s">
        <v>45</v>
      </c>
      <c r="O10" s="2" t="str">
        <f t="shared" si="1"/>
        <v>Melissa Howard</v>
      </c>
      <c r="Q10" s="8" t="s">
        <v>12</v>
      </c>
      <c r="R10" t="str">
        <f t="shared" si="2"/>
        <v>USA</v>
      </c>
      <c r="S10" t="str">
        <f t="shared" si="3"/>
        <v>USA</v>
      </c>
      <c r="U10" s="8" t="s">
        <v>16</v>
      </c>
      <c r="V10" s="2" t="str">
        <f t="shared" si="4"/>
        <v>Female</v>
      </c>
    </row>
    <row r="11" spans="1:22">
      <c r="A11" s="2" t="s">
        <v>48</v>
      </c>
      <c r="B11" s="2" t="s">
        <v>49</v>
      </c>
      <c r="C11" s="2">
        <v>64</v>
      </c>
      <c r="D11" s="2" t="s">
        <v>9</v>
      </c>
      <c r="E11" s="2" t="s">
        <v>50</v>
      </c>
      <c r="F11" s="2" t="s">
        <v>51</v>
      </c>
      <c r="G11" s="2" t="s">
        <v>12</v>
      </c>
      <c r="H11" s="2" t="s">
        <v>19</v>
      </c>
      <c r="I11" s="2" t="str">
        <f t="shared" si="0"/>
        <v>Platinum</v>
      </c>
      <c r="N11" s="9" t="s">
        <v>49</v>
      </c>
      <c r="O11" s="2" t="str">
        <f t="shared" si="1"/>
        <v>Ms. Maria Leach</v>
      </c>
      <c r="Q11" s="9" t="s">
        <v>12</v>
      </c>
      <c r="R11" t="str">
        <f t="shared" si="2"/>
        <v>USA</v>
      </c>
      <c r="S11" t="str">
        <f t="shared" si="3"/>
        <v>USA</v>
      </c>
      <c r="U11" s="9" t="s">
        <v>9</v>
      </c>
      <c r="V11" s="2" t="str">
        <f t="shared" si="4"/>
        <v>Male</v>
      </c>
    </row>
    <row r="12" spans="1:22">
      <c r="A12" s="2" t="s">
        <v>52</v>
      </c>
      <c r="B12" s="2" t="s">
        <v>53</v>
      </c>
      <c r="C12" s="2">
        <v>53</v>
      </c>
      <c r="D12" s="2" t="s">
        <v>9</v>
      </c>
      <c r="E12" s="2" t="s">
        <v>54</v>
      </c>
      <c r="F12" s="2" t="s">
        <v>51</v>
      </c>
      <c r="G12" s="2" t="s">
        <v>12</v>
      </c>
      <c r="H12" s="2" t="s">
        <v>26</v>
      </c>
      <c r="I12" s="2" t="str">
        <f t="shared" si="0"/>
        <v>Bronze</v>
      </c>
      <c r="N12" s="8" t="s">
        <v>53</v>
      </c>
      <c r="O12" s="2" t="str">
        <f t="shared" si="1"/>
        <v>Dominic Page</v>
      </c>
      <c r="Q12" s="8" t="s">
        <v>12</v>
      </c>
      <c r="R12" t="str">
        <f t="shared" si="2"/>
        <v>USA</v>
      </c>
      <c r="S12" t="str">
        <f t="shared" si="3"/>
        <v>USA</v>
      </c>
      <c r="U12" s="8" t="s">
        <v>9</v>
      </c>
      <c r="V12" s="2" t="str">
        <f t="shared" si="4"/>
        <v>Male</v>
      </c>
    </row>
    <row r="13" spans="1:22">
      <c r="A13" s="2" t="s">
        <v>55</v>
      </c>
      <c r="B13" s="2" t="s">
        <v>56</v>
      </c>
      <c r="C13" s="2">
        <v>28</v>
      </c>
      <c r="D13" s="2" t="s">
        <v>16</v>
      </c>
      <c r="E13" s="2" t="s">
        <v>57</v>
      </c>
      <c r="F13" s="2" t="s">
        <v>58</v>
      </c>
      <c r="G13" s="2" t="s">
        <v>12</v>
      </c>
      <c r="H13" s="2" t="s">
        <v>13</v>
      </c>
      <c r="I13" s="2" t="str">
        <f t="shared" si="0"/>
        <v>Gold</v>
      </c>
      <c r="J13" s="6" t="s">
        <v>3966</v>
      </c>
      <c r="K13" s="6">
        <f>COUNTBLANK(A2:H501)</f>
        <v>4</v>
      </c>
      <c r="N13" s="9" t="s">
        <v>56</v>
      </c>
      <c r="O13" s="2" t="str">
        <f t="shared" si="1"/>
        <v>Brian Lopez</v>
      </c>
      <c r="Q13" s="9" t="s">
        <v>12</v>
      </c>
      <c r="R13" t="str">
        <f t="shared" si="2"/>
        <v>USA</v>
      </c>
      <c r="S13" t="str">
        <f t="shared" si="3"/>
        <v>USA</v>
      </c>
      <c r="U13" s="9" t="s">
        <v>16</v>
      </c>
      <c r="V13" s="2" t="str">
        <f t="shared" si="4"/>
        <v>Female</v>
      </c>
    </row>
    <row r="14" spans="1:22">
      <c r="A14" s="2" t="s">
        <v>59</v>
      </c>
      <c r="B14" s="2" t="s">
        <v>60</v>
      </c>
      <c r="C14" s="2">
        <v>55</v>
      </c>
      <c r="D14" s="2" t="s">
        <v>16</v>
      </c>
      <c r="E14" s="2" t="s">
        <v>61</v>
      </c>
      <c r="F14" s="2" t="s">
        <v>62</v>
      </c>
      <c r="G14" s="2" t="s">
        <v>12</v>
      </c>
      <c r="H14" s="2" t="s">
        <v>19</v>
      </c>
      <c r="I14" s="2" t="str">
        <f t="shared" si="0"/>
        <v>Platinum</v>
      </c>
      <c r="N14" s="8" t="s">
        <v>60</v>
      </c>
      <c r="O14" s="2" t="str">
        <f t="shared" si="1"/>
        <v>Kenneth Lambert</v>
      </c>
      <c r="Q14" s="8" t="s">
        <v>12</v>
      </c>
      <c r="R14" t="str">
        <f t="shared" si="2"/>
        <v>USA</v>
      </c>
      <c r="S14" t="str">
        <f t="shared" si="3"/>
        <v>USA</v>
      </c>
      <c r="U14" s="8" t="s">
        <v>16</v>
      </c>
      <c r="V14" s="2" t="str">
        <f t="shared" si="4"/>
        <v>Female</v>
      </c>
    </row>
    <row r="15" spans="1:22">
      <c r="A15" s="2" t="s">
        <v>63</v>
      </c>
      <c r="B15" s="2" t="s">
        <v>64</v>
      </c>
      <c r="C15" s="2">
        <v>32</v>
      </c>
      <c r="D15" s="2" t="s">
        <v>16</v>
      </c>
      <c r="E15" s="2" t="s">
        <v>65</v>
      </c>
      <c r="F15" s="2" t="s">
        <v>66</v>
      </c>
      <c r="G15" s="2" t="s">
        <v>12</v>
      </c>
      <c r="H15" s="2" t="s">
        <v>31</v>
      </c>
      <c r="I15" s="2" t="str">
        <f t="shared" si="0"/>
        <v>Silver</v>
      </c>
      <c r="N15" s="9" t="s">
        <v>64</v>
      </c>
      <c r="O15" s="2" t="str">
        <f t="shared" si="1"/>
        <v>Nathan Hernandez</v>
      </c>
      <c r="Q15" s="9" t="s">
        <v>12</v>
      </c>
      <c r="R15" t="str">
        <f t="shared" si="2"/>
        <v>USA</v>
      </c>
      <c r="S15" t="str">
        <f t="shared" si="3"/>
        <v>USA</v>
      </c>
      <c r="U15" s="9" t="s">
        <v>16</v>
      </c>
      <c r="V15" s="2" t="str">
        <f t="shared" si="4"/>
        <v>Female</v>
      </c>
    </row>
    <row r="16" spans="1:22">
      <c r="A16" s="2" t="s">
        <v>67</v>
      </c>
      <c r="B16" s="2" t="s">
        <v>68</v>
      </c>
      <c r="C16" s="2">
        <v>53</v>
      </c>
      <c r="D16" s="2" t="s">
        <v>16</v>
      </c>
      <c r="E16" s="2" t="s">
        <v>69</v>
      </c>
      <c r="F16" s="2" t="s">
        <v>70</v>
      </c>
      <c r="G16" s="2" t="s">
        <v>12</v>
      </c>
      <c r="H16" s="2" t="s">
        <v>31</v>
      </c>
      <c r="I16" s="2" t="str">
        <f t="shared" si="0"/>
        <v>Silver</v>
      </c>
      <c r="N16" s="8" t="s">
        <v>68</v>
      </c>
      <c r="O16" s="2" t="str">
        <f t="shared" si="1"/>
        <v>Ashley Cohen</v>
      </c>
      <c r="Q16" s="8" t="s">
        <v>12</v>
      </c>
      <c r="R16" t="str">
        <f t="shared" si="2"/>
        <v>USA</v>
      </c>
      <c r="S16" t="str">
        <f t="shared" si="3"/>
        <v>USA</v>
      </c>
      <c r="U16" s="8" t="s">
        <v>16</v>
      </c>
      <c r="V16" s="2" t="str">
        <f t="shared" si="4"/>
        <v>Female</v>
      </c>
    </row>
    <row r="17" spans="1:22">
      <c r="A17" s="2" t="s">
        <v>71</v>
      </c>
      <c r="B17" s="2" t="s">
        <v>72</v>
      </c>
      <c r="C17" s="2">
        <v>49</v>
      </c>
      <c r="D17" s="2" t="s">
        <v>16</v>
      </c>
      <c r="E17" s="2" t="s">
        <v>73</v>
      </c>
      <c r="F17" s="2" t="s">
        <v>74</v>
      </c>
      <c r="G17" s="2" t="s">
        <v>12</v>
      </c>
      <c r="H17" s="2" t="s">
        <v>19</v>
      </c>
      <c r="I17" s="2" t="str">
        <f t="shared" si="0"/>
        <v>Platinum</v>
      </c>
      <c r="N17" s="9" t="s">
        <v>72</v>
      </c>
      <c r="O17" s="2" t="str">
        <f t="shared" si="1"/>
        <v>Laura Alvarez</v>
      </c>
      <c r="Q17" s="9" t="s">
        <v>12</v>
      </c>
      <c r="R17" t="str">
        <f t="shared" si="2"/>
        <v>USA</v>
      </c>
      <c r="S17" t="str">
        <f t="shared" si="3"/>
        <v>USA</v>
      </c>
      <c r="U17" s="9" t="s">
        <v>16</v>
      </c>
      <c r="V17" s="2" t="str">
        <f t="shared" si="4"/>
        <v>Female</v>
      </c>
    </row>
    <row r="18" spans="1:22">
      <c r="A18" s="2" t="s">
        <v>75</v>
      </c>
      <c r="B18" s="2" t="s">
        <v>76</v>
      </c>
      <c r="C18" s="2">
        <v>24</v>
      </c>
      <c r="D18" s="2" t="s">
        <v>16</v>
      </c>
      <c r="E18" s="2" t="s">
        <v>77</v>
      </c>
      <c r="F18" s="2" t="s">
        <v>51</v>
      </c>
      <c r="G18" s="2" t="s">
        <v>12</v>
      </c>
      <c r="H18" s="2" t="s">
        <v>26</v>
      </c>
      <c r="I18" s="2" t="str">
        <f t="shared" si="0"/>
        <v>Bronze</v>
      </c>
      <c r="N18" s="8" t="s">
        <v>76</v>
      </c>
      <c r="O18" s="2" t="str">
        <f t="shared" si="1"/>
        <v>John Scott</v>
      </c>
      <c r="Q18" s="8" t="s">
        <v>12</v>
      </c>
      <c r="R18" t="str">
        <f t="shared" si="2"/>
        <v>USA</v>
      </c>
      <c r="S18" t="str">
        <f t="shared" si="3"/>
        <v>USA</v>
      </c>
      <c r="U18" s="8" t="s">
        <v>16</v>
      </c>
      <c r="V18" s="2" t="str">
        <f t="shared" si="4"/>
        <v>Female</v>
      </c>
    </row>
    <row r="19" spans="1:22">
      <c r="A19" s="2" t="s">
        <v>78</v>
      </c>
      <c r="B19" s="2" t="s">
        <v>79</v>
      </c>
      <c r="C19" s="2">
        <v>60</v>
      </c>
      <c r="D19" s="2" t="s">
        <v>16</v>
      </c>
      <c r="E19" s="2" t="s">
        <v>80</v>
      </c>
      <c r="F19" s="2" t="s">
        <v>81</v>
      </c>
      <c r="G19" s="2" t="s">
        <v>12</v>
      </c>
      <c r="H19" s="2" t="s">
        <v>19</v>
      </c>
      <c r="I19" s="2" t="str">
        <f t="shared" si="0"/>
        <v>Platinum</v>
      </c>
      <c r="N19" s="9" t="s">
        <v>79</v>
      </c>
      <c r="O19" s="2" t="str">
        <f t="shared" si="1"/>
        <v>Adam Cruz</v>
      </c>
      <c r="Q19" s="9" t="s">
        <v>12</v>
      </c>
      <c r="R19" t="str">
        <f t="shared" si="2"/>
        <v>USA</v>
      </c>
      <c r="S19" t="str">
        <f t="shared" si="3"/>
        <v>USA</v>
      </c>
      <c r="U19" s="9" t="s">
        <v>16</v>
      </c>
      <c r="V19" s="2" t="str">
        <f t="shared" si="4"/>
        <v>Female</v>
      </c>
    </row>
    <row r="20" spans="1:22">
      <c r="A20" s="2" t="s">
        <v>82</v>
      </c>
      <c r="B20" s="2" t="s">
        <v>83</v>
      </c>
      <c r="C20" s="2">
        <v>43</v>
      </c>
      <c r="D20" s="2" t="s">
        <v>9</v>
      </c>
      <c r="E20" s="2" t="s">
        <v>84</v>
      </c>
      <c r="F20" s="2" t="s">
        <v>62</v>
      </c>
      <c r="G20" s="2" t="s">
        <v>12</v>
      </c>
      <c r="H20" s="2"/>
      <c r="I20" s="2" t="str">
        <f t="shared" si="0"/>
        <v>Unknown</v>
      </c>
      <c r="N20" s="8" t="s">
        <v>83</v>
      </c>
      <c r="O20" s="2" t="str">
        <f t="shared" si="1"/>
        <v>Rhonda Moss</v>
      </c>
      <c r="Q20" s="8" t="s">
        <v>12</v>
      </c>
      <c r="R20" t="str">
        <f t="shared" si="2"/>
        <v>USA</v>
      </c>
      <c r="S20" t="str">
        <f t="shared" si="3"/>
        <v>USA</v>
      </c>
      <c r="U20" s="8" t="s">
        <v>9</v>
      </c>
      <c r="V20" s="2" t="str">
        <f t="shared" si="4"/>
        <v>Male</v>
      </c>
    </row>
    <row r="21" spans="1:22">
      <c r="A21" s="2" t="s">
        <v>85</v>
      </c>
      <c r="B21" s="2" t="s">
        <v>86</v>
      </c>
      <c r="C21" s="2">
        <v>46</v>
      </c>
      <c r="D21" s="2" t="s">
        <v>16</v>
      </c>
      <c r="E21" s="2" t="s">
        <v>87</v>
      </c>
      <c r="F21" s="2" t="s">
        <v>88</v>
      </c>
      <c r="G21" s="2" t="s">
        <v>12</v>
      </c>
      <c r="H21" s="2" t="s">
        <v>19</v>
      </c>
      <c r="I21" s="2" t="str">
        <f t="shared" si="0"/>
        <v>Platinum</v>
      </c>
      <c r="N21" s="9" t="s">
        <v>86</v>
      </c>
      <c r="O21" s="2" t="str">
        <f t="shared" si="1"/>
        <v>Michael Torres</v>
      </c>
      <c r="Q21" s="9" t="s">
        <v>12</v>
      </c>
      <c r="R21" t="str">
        <f t="shared" si="2"/>
        <v>USA</v>
      </c>
      <c r="S21" t="str">
        <f t="shared" si="3"/>
        <v>USA</v>
      </c>
      <c r="U21" s="9" t="s">
        <v>16</v>
      </c>
      <c r="V21" s="2" t="str">
        <f t="shared" si="4"/>
        <v>Female</v>
      </c>
    </row>
    <row r="22" spans="1:22">
      <c r="A22" s="2" t="s">
        <v>89</v>
      </c>
      <c r="B22" s="2" t="s">
        <v>90</v>
      </c>
      <c r="C22" s="2">
        <v>59</v>
      </c>
      <c r="D22" s="2" t="s">
        <v>9</v>
      </c>
      <c r="E22" s="2" t="s">
        <v>91</v>
      </c>
      <c r="F22" s="2" t="s">
        <v>92</v>
      </c>
      <c r="G22" s="2" t="s">
        <v>12</v>
      </c>
      <c r="H22" s="2" t="s">
        <v>31</v>
      </c>
      <c r="I22" s="2" t="str">
        <f t="shared" si="0"/>
        <v>Silver</v>
      </c>
      <c r="N22" s="8" t="s">
        <v>90</v>
      </c>
      <c r="O22" s="2" t="str">
        <f t="shared" si="1"/>
        <v>Bridget Allen</v>
      </c>
      <c r="Q22" s="8" t="s">
        <v>12</v>
      </c>
      <c r="R22" t="str">
        <f t="shared" si="2"/>
        <v>USA</v>
      </c>
      <c r="S22" t="str">
        <f t="shared" si="3"/>
        <v>USA</v>
      </c>
      <c r="U22" s="8" t="s">
        <v>9</v>
      </c>
      <c r="V22" s="2" t="str">
        <f t="shared" si="4"/>
        <v>Male</v>
      </c>
    </row>
    <row r="23" spans="1:22">
      <c r="A23" s="2" t="s">
        <v>93</v>
      </c>
      <c r="B23" s="2" t="s">
        <v>94</v>
      </c>
      <c r="C23" s="2">
        <v>36</v>
      </c>
      <c r="D23" s="2" t="s">
        <v>16</v>
      </c>
      <c r="E23" s="2" t="s">
        <v>95</v>
      </c>
      <c r="F23" s="2" t="s">
        <v>96</v>
      </c>
      <c r="G23" s="2" t="s">
        <v>12</v>
      </c>
      <c r="H23" s="2" t="s">
        <v>13</v>
      </c>
      <c r="I23" s="2" t="str">
        <f t="shared" si="0"/>
        <v>Gold</v>
      </c>
      <c r="N23" s="9" t="s">
        <v>94</v>
      </c>
      <c r="O23" s="2" t="str">
        <f t="shared" si="1"/>
        <v>Jeff Martinez</v>
      </c>
      <c r="Q23" s="9" t="s">
        <v>12</v>
      </c>
      <c r="R23" t="str">
        <f t="shared" si="2"/>
        <v>USA</v>
      </c>
      <c r="S23" t="str">
        <f t="shared" si="3"/>
        <v>USA</v>
      </c>
      <c r="U23" s="9" t="s">
        <v>16</v>
      </c>
      <c r="V23" s="2" t="str">
        <f t="shared" si="4"/>
        <v>Female</v>
      </c>
    </row>
    <row r="24" spans="1:22">
      <c r="A24" s="2" t="s">
        <v>97</v>
      </c>
      <c r="B24" s="2" t="s">
        <v>3841</v>
      </c>
      <c r="C24" s="2">
        <v>33</v>
      </c>
      <c r="D24" s="2" t="s">
        <v>16</v>
      </c>
      <c r="E24" s="2" t="s">
        <v>98</v>
      </c>
      <c r="F24" s="2" t="s">
        <v>99</v>
      </c>
      <c r="G24" s="2" t="s">
        <v>12</v>
      </c>
      <c r="H24" s="2" t="s">
        <v>31</v>
      </c>
      <c r="I24" s="2" t="str">
        <f t="shared" si="0"/>
        <v>Silver</v>
      </c>
      <c r="N24" s="8" t="s">
        <v>3841</v>
      </c>
      <c r="O24" s="2" t="str">
        <f t="shared" si="1"/>
        <v xml:space="preserve">   Paul Fox</v>
      </c>
      <c r="Q24" s="8" t="s">
        <v>12</v>
      </c>
      <c r="R24" t="str">
        <f t="shared" si="2"/>
        <v>USA</v>
      </c>
      <c r="S24" t="str">
        <f t="shared" si="3"/>
        <v>USA</v>
      </c>
      <c r="U24" s="8" t="s">
        <v>16</v>
      </c>
      <c r="V24" s="2" t="str">
        <f t="shared" si="4"/>
        <v>Female</v>
      </c>
    </row>
    <row r="25" spans="1:22">
      <c r="A25" s="2" t="s">
        <v>100</v>
      </c>
      <c r="B25" s="2" t="s">
        <v>101</v>
      </c>
      <c r="C25" s="2">
        <v>52</v>
      </c>
      <c r="D25" s="2" t="s">
        <v>16</v>
      </c>
      <c r="E25" s="2" t="s">
        <v>102</v>
      </c>
      <c r="F25" s="2" t="s">
        <v>35</v>
      </c>
      <c r="G25" s="2" t="s">
        <v>12</v>
      </c>
      <c r="H25" s="2" t="s">
        <v>31</v>
      </c>
      <c r="I25" s="2" t="str">
        <f t="shared" si="0"/>
        <v>Silver</v>
      </c>
      <c r="N25" s="9" t="s">
        <v>101</v>
      </c>
      <c r="O25" s="2" t="str">
        <f t="shared" si="1"/>
        <v>Jonathan Steele</v>
      </c>
      <c r="Q25" s="9" t="s">
        <v>12</v>
      </c>
      <c r="R25" t="str">
        <f t="shared" si="2"/>
        <v>USA</v>
      </c>
      <c r="S25" t="str">
        <f t="shared" si="3"/>
        <v>USA</v>
      </c>
      <c r="U25" s="9" t="s">
        <v>16</v>
      </c>
      <c r="V25" s="2" t="str">
        <f t="shared" si="4"/>
        <v>Female</v>
      </c>
    </row>
    <row r="26" spans="1:22">
      <c r="A26" s="2" t="s">
        <v>103</v>
      </c>
      <c r="B26" s="2" t="s">
        <v>104</v>
      </c>
      <c r="C26" s="2">
        <v>40</v>
      </c>
      <c r="D26" s="2" t="s">
        <v>9</v>
      </c>
      <c r="E26" s="2" t="s">
        <v>105</v>
      </c>
      <c r="F26" s="2" t="s">
        <v>106</v>
      </c>
      <c r="G26" s="2" t="s">
        <v>12</v>
      </c>
      <c r="H26" s="2" t="s">
        <v>19</v>
      </c>
      <c r="I26" s="2" t="str">
        <f t="shared" si="0"/>
        <v>Platinum</v>
      </c>
      <c r="N26" s="8" t="s">
        <v>104</v>
      </c>
      <c r="O26" s="2" t="str">
        <f t="shared" si="1"/>
        <v>Heather Collins</v>
      </c>
      <c r="Q26" s="8" t="s">
        <v>12</v>
      </c>
      <c r="R26" t="str">
        <f t="shared" si="2"/>
        <v>USA</v>
      </c>
      <c r="S26" t="str">
        <f t="shared" si="3"/>
        <v>USA</v>
      </c>
      <c r="U26" s="8" t="s">
        <v>9</v>
      </c>
      <c r="V26" s="2" t="str">
        <f t="shared" si="4"/>
        <v>Male</v>
      </c>
    </row>
    <row r="27" spans="1:22">
      <c r="A27" s="2" t="s">
        <v>107</v>
      </c>
      <c r="B27" s="2" t="s">
        <v>108</v>
      </c>
      <c r="C27" s="2">
        <v>59</v>
      </c>
      <c r="D27" s="2" t="s">
        <v>16</v>
      </c>
      <c r="E27" s="2" t="s">
        <v>109</v>
      </c>
      <c r="F27" s="2" t="s">
        <v>30</v>
      </c>
      <c r="G27" s="2" t="s">
        <v>12</v>
      </c>
      <c r="H27" s="2" t="s">
        <v>26</v>
      </c>
      <c r="I27" s="2" t="str">
        <f t="shared" si="0"/>
        <v>Bronze</v>
      </c>
      <c r="N27" s="9" t="s">
        <v>108</v>
      </c>
      <c r="O27" s="2" t="str">
        <f t="shared" si="1"/>
        <v>Diana Taylor</v>
      </c>
      <c r="Q27" s="9" t="s">
        <v>12</v>
      </c>
      <c r="R27" t="str">
        <f t="shared" si="2"/>
        <v>USA</v>
      </c>
      <c r="S27" t="str">
        <f t="shared" si="3"/>
        <v>USA</v>
      </c>
      <c r="U27" s="9" t="s">
        <v>16</v>
      </c>
      <c r="V27" s="2" t="str">
        <f t="shared" si="4"/>
        <v>Female</v>
      </c>
    </row>
    <row r="28" spans="1:22">
      <c r="A28" s="2" t="s">
        <v>110</v>
      </c>
      <c r="B28" s="2" t="s">
        <v>111</v>
      </c>
      <c r="C28" s="2">
        <v>18</v>
      </c>
      <c r="D28" s="2" t="s">
        <v>16</v>
      </c>
      <c r="E28" s="2" t="s">
        <v>112</v>
      </c>
      <c r="F28" s="2" t="s">
        <v>113</v>
      </c>
      <c r="G28" s="2" t="s">
        <v>12</v>
      </c>
      <c r="H28" s="2" t="s">
        <v>13</v>
      </c>
      <c r="I28" s="2" t="str">
        <f t="shared" si="0"/>
        <v>Gold</v>
      </c>
      <c r="N28" s="8" t="s">
        <v>111</v>
      </c>
      <c r="O28" s="2" t="str">
        <f t="shared" si="1"/>
        <v>Amber Carlson</v>
      </c>
      <c r="Q28" s="8" t="s">
        <v>12</v>
      </c>
      <c r="R28" t="str">
        <f t="shared" si="2"/>
        <v>USA</v>
      </c>
      <c r="S28" t="str">
        <f t="shared" si="3"/>
        <v>USA</v>
      </c>
      <c r="U28" s="8" t="s">
        <v>16</v>
      </c>
      <c r="V28" s="2" t="str">
        <f t="shared" si="4"/>
        <v>Female</v>
      </c>
    </row>
    <row r="29" spans="1:22">
      <c r="A29" s="2" t="s">
        <v>114</v>
      </c>
      <c r="B29" s="2" t="s">
        <v>115</v>
      </c>
      <c r="C29" s="2">
        <v>31</v>
      </c>
      <c r="D29" s="2" t="s">
        <v>9</v>
      </c>
      <c r="E29" s="2" t="s">
        <v>116</v>
      </c>
      <c r="F29" s="2" t="s">
        <v>117</v>
      </c>
      <c r="G29" s="2" t="s">
        <v>12</v>
      </c>
      <c r="H29" s="2"/>
      <c r="I29" s="2" t="str">
        <f t="shared" si="0"/>
        <v>Unknown</v>
      </c>
      <c r="N29" s="9" t="s">
        <v>115</v>
      </c>
      <c r="O29" s="2" t="str">
        <f t="shared" si="1"/>
        <v>Leslie Johnson</v>
      </c>
      <c r="Q29" s="9" t="s">
        <v>12</v>
      </c>
      <c r="R29" t="str">
        <f t="shared" si="2"/>
        <v>USA</v>
      </c>
      <c r="S29" t="str">
        <f t="shared" si="3"/>
        <v>USA</v>
      </c>
      <c r="U29" s="9" t="s">
        <v>9</v>
      </c>
      <c r="V29" s="2" t="str">
        <f t="shared" si="4"/>
        <v>Male</v>
      </c>
    </row>
    <row r="30" spans="1:22">
      <c r="A30" s="2" t="s">
        <v>118</v>
      </c>
      <c r="B30" s="2" t="s">
        <v>119</v>
      </c>
      <c r="C30" s="2">
        <v>27</v>
      </c>
      <c r="D30" s="2" t="s">
        <v>16</v>
      </c>
      <c r="E30" s="2" t="s">
        <v>120</v>
      </c>
      <c r="F30" s="2" t="s">
        <v>88</v>
      </c>
      <c r="G30" s="2" t="s">
        <v>12</v>
      </c>
      <c r="H30" s="2" t="s">
        <v>19</v>
      </c>
      <c r="I30" s="2" t="str">
        <f t="shared" si="0"/>
        <v>Platinum</v>
      </c>
      <c r="N30" s="8" t="s">
        <v>119</v>
      </c>
      <c r="O30" s="2" t="str">
        <f t="shared" si="1"/>
        <v>Joshua Ryan</v>
      </c>
      <c r="Q30" s="8" t="s">
        <v>12</v>
      </c>
      <c r="R30" t="str">
        <f t="shared" si="2"/>
        <v>USA</v>
      </c>
      <c r="S30" t="str">
        <f t="shared" si="3"/>
        <v>USA</v>
      </c>
      <c r="U30" s="8" t="s">
        <v>16</v>
      </c>
      <c r="V30" s="2" t="str">
        <f t="shared" si="4"/>
        <v>Female</v>
      </c>
    </row>
    <row r="31" spans="1:22">
      <c r="A31" s="2" t="s">
        <v>121</v>
      </c>
      <c r="B31" s="2" t="s">
        <v>122</v>
      </c>
      <c r="C31" s="2">
        <v>54</v>
      </c>
      <c r="D31" s="2" t="s">
        <v>16</v>
      </c>
      <c r="E31" s="2" t="s">
        <v>123</v>
      </c>
      <c r="F31" s="2" t="s">
        <v>30</v>
      </c>
      <c r="G31" s="2" t="s">
        <v>12</v>
      </c>
      <c r="H31" s="2" t="s">
        <v>31</v>
      </c>
      <c r="I31" s="2" t="str">
        <f t="shared" si="0"/>
        <v>Silver</v>
      </c>
      <c r="N31" s="9" t="s">
        <v>122</v>
      </c>
      <c r="O31" s="2" t="str">
        <f t="shared" si="1"/>
        <v>David Arnold</v>
      </c>
      <c r="Q31" s="9" t="s">
        <v>12</v>
      </c>
      <c r="R31" t="str">
        <f t="shared" si="2"/>
        <v>USA</v>
      </c>
      <c r="S31" t="str">
        <f t="shared" si="3"/>
        <v>USA</v>
      </c>
      <c r="U31" s="9" t="s">
        <v>16</v>
      </c>
      <c r="V31" s="2" t="str">
        <f t="shared" si="4"/>
        <v>Female</v>
      </c>
    </row>
    <row r="32" spans="1:22">
      <c r="A32" s="2" t="s">
        <v>124</v>
      </c>
      <c r="B32" s="2" t="s">
        <v>125</v>
      </c>
      <c r="C32" s="2">
        <v>64</v>
      </c>
      <c r="D32" s="2" t="s">
        <v>16</v>
      </c>
      <c r="E32" s="2" t="s">
        <v>126</v>
      </c>
      <c r="F32" s="2" t="s">
        <v>51</v>
      </c>
      <c r="G32" s="2" t="s">
        <v>12</v>
      </c>
      <c r="H32" s="2" t="s">
        <v>26</v>
      </c>
      <c r="I32" s="2" t="str">
        <f t="shared" si="0"/>
        <v>Bronze</v>
      </c>
      <c r="N32" s="8" t="s">
        <v>125</v>
      </c>
      <c r="O32" s="2" t="str">
        <f t="shared" si="1"/>
        <v>Jessica Acevedo</v>
      </c>
      <c r="Q32" s="8" t="s">
        <v>12</v>
      </c>
      <c r="R32" t="str">
        <f t="shared" si="2"/>
        <v>USA</v>
      </c>
      <c r="S32" t="str">
        <f t="shared" si="3"/>
        <v>USA</v>
      </c>
      <c r="U32" s="8" t="s">
        <v>16</v>
      </c>
      <c r="V32" s="2" t="str">
        <f t="shared" si="4"/>
        <v>Female</v>
      </c>
    </row>
    <row r="33" spans="1:22">
      <c r="A33" s="2" t="s">
        <v>127</v>
      </c>
      <c r="B33" s="2" t="s">
        <v>128</v>
      </c>
      <c r="C33" s="2">
        <v>41</v>
      </c>
      <c r="D33" s="2" t="s">
        <v>9</v>
      </c>
      <c r="E33" s="2" t="s">
        <v>129</v>
      </c>
      <c r="F33" s="2" t="s">
        <v>35</v>
      </c>
      <c r="G33" s="2" t="s">
        <v>12</v>
      </c>
      <c r="H33" s="2" t="s">
        <v>31</v>
      </c>
      <c r="I33" s="2" t="str">
        <f t="shared" si="0"/>
        <v>Silver</v>
      </c>
      <c r="N33" s="9" t="s">
        <v>128</v>
      </c>
      <c r="O33" s="2" t="str">
        <f t="shared" si="1"/>
        <v>Sarah Vance</v>
      </c>
      <c r="Q33" s="9" t="s">
        <v>12</v>
      </c>
      <c r="R33" t="str">
        <f t="shared" si="2"/>
        <v>USA</v>
      </c>
      <c r="S33" t="str">
        <f t="shared" si="3"/>
        <v>USA</v>
      </c>
      <c r="U33" s="9" t="s">
        <v>9</v>
      </c>
      <c r="V33" s="2" t="str">
        <f t="shared" si="4"/>
        <v>Male</v>
      </c>
    </row>
    <row r="34" spans="1:22">
      <c r="A34" s="2" t="s">
        <v>130</v>
      </c>
      <c r="B34" s="2" t="s">
        <v>131</v>
      </c>
      <c r="C34" s="2">
        <v>48</v>
      </c>
      <c r="D34" s="2" t="s">
        <v>16</v>
      </c>
      <c r="E34" s="2" t="s">
        <v>132</v>
      </c>
      <c r="F34" s="2" t="s">
        <v>133</v>
      </c>
      <c r="G34" s="2" t="s">
        <v>12</v>
      </c>
      <c r="H34" s="2" t="s">
        <v>13</v>
      </c>
      <c r="I34" s="2" t="str">
        <f t="shared" si="0"/>
        <v>Gold</v>
      </c>
      <c r="N34" s="8" t="s">
        <v>131</v>
      </c>
      <c r="O34" s="2" t="str">
        <f t="shared" si="1"/>
        <v>Mike Jennings</v>
      </c>
      <c r="Q34" s="8" t="s">
        <v>12</v>
      </c>
      <c r="R34" t="str">
        <f t="shared" si="2"/>
        <v>USA</v>
      </c>
      <c r="S34" t="str">
        <f t="shared" si="3"/>
        <v>USA</v>
      </c>
      <c r="U34" s="8" t="s">
        <v>16</v>
      </c>
      <c r="V34" s="2" t="str">
        <f t="shared" si="4"/>
        <v>Female</v>
      </c>
    </row>
    <row r="35" spans="1:22">
      <c r="A35" s="2" t="s">
        <v>134</v>
      </c>
      <c r="B35" s="2" t="s">
        <v>135</v>
      </c>
      <c r="C35" s="2">
        <v>25</v>
      </c>
      <c r="D35" s="2" t="s">
        <v>9</v>
      </c>
      <c r="E35" s="2" t="s">
        <v>136</v>
      </c>
      <c r="F35" s="2" t="s">
        <v>96</v>
      </c>
      <c r="G35" s="2" t="s">
        <v>12</v>
      </c>
      <c r="H35" s="2" t="s">
        <v>19</v>
      </c>
      <c r="I35" s="2" t="str">
        <f t="shared" si="0"/>
        <v>Platinum</v>
      </c>
      <c r="N35" s="9" t="s">
        <v>135</v>
      </c>
      <c r="O35" s="2" t="str">
        <f t="shared" si="1"/>
        <v>Robert Jones Dds</v>
      </c>
      <c r="Q35" s="9" t="s">
        <v>12</v>
      </c>
      <c r="R35" t="str">
        <f t="shared" si="2"/>
        <v>USA</v>
      </c>
      <c r="S35" t="str">
        <f t="shared" si="3"/>
        <v>USA</v>
      </c>
      <c r="U35" s="9" t="s">
        <v>9</v>
      </c>
      <c r="V35" s="2" t="str">
        <f t="shared" si="4"/>
        <v>Male</v>
      </c>
    </row>
    <row r="36" spans="1:22">
      <c r="A36" s="2" t="s">
        <v>137</v>
      </c>
      <c r="B36" s="2" t="s">
        <v>138</v>
      </c>
      <c r="C36" s="2">
        <v>27</v>
      </c>
      <c r="D36" s="2" t="s">
        <v>16</v>
      </c>
      <c r="E36" s="2" t="s">
        <v>139</v>
      </c>
      <c r="F36" s="2" t="s">
        <v>140</v>
      </c>
      <c r="G36" s="2" t="s">
        <v>12</v>
      </c>
      <c r="H36" s="2" t="s">
        <v>19</v>
      </c>
      <c r="I36" s="2" t="str">
        <f t="shared" si="0"/>
        <v>Platinum</v>
      </c>
      <c r="N36" s="8" t="s">
        <v>138</v>
      </c>
      <c r="O36" s="2" t="str">
        <f t="shared" si="1"/>
        <v>Christopher Olson</v>
      </c>
      <c r="Q36" s="8" t="s">
        <v>12</v>
      </c>
      <c r="R36" t="str">
        <f t="shared" si="2"/>
        <v>USA</v>
      </c>
      <c r="S36" t="str">
        <f t="shared" si="3"/>
        <v>USA</v>
      </c>
      <c r="U36" s="8" t="s">
        <v>16</v>
      </c>
      <c r="V36" s="2" t="str">
        <f t="shared" si="4"/>
        <v>Female</v>
      </c>
    </row>
    <row r="37" spans="1:22">
      <c r="A37" s="2" t="s">
        <v>141</v>
      </c>
      <c r="B37" s="2" t="s">
        <v>142</v>
      </c>
      <c r="C37" s="2">
        <v>52</v>
      </c>
      <c r="D37" s="2" t="s">
        <v>9</v>
      </c>
      <c r="E37" s="2" t="s">
        <v>143</v>
      </c>
      <c r="F37" s="2" t="s">
        <v>18</v>
      </c>
      <c r="G37" s="2" t="s">
        <v>12</v>
      </c>
      <c r="H37" s="2" t="s">
        <v>31</v>
      </c>
      <c r="I37" s="2" t="str">
        <f t="shared" si="0"/>
        <v>Silver</v>
      </c>
      <c r="N37" s="9" t="s">
        <v>142</v>
      </c>
      <c r="O37" s="2" t="str">
        <f t="shared" si="1"/>
        <v>Rachel Myers</v>
      </c>
      <c r="Q37" s="9" t="s">
        <v>12</v>
      </c>
      <c r="R37" t="str">
        <f t="shared" si="2"/>
        <v>USA</v>
      </c>
      <c r="S37" t="str">
        <f t="shared" si="3"/>
        <v>USA</v>
      </c>
      <c r="U37" s="9" t="s">
        <v>9</v>
      </c>
      <c r="V37" s="2" t="str">
        <f t="shared" si="4"/>
        <v>Male</v>
      </c>
    </row>
    <row r="38" spans="1:22">
      <c r="A38" s="2" t="s">
        <v>144</v>
      </c>
      <c r="B38" s="2" t="s">
        <v>145</v>
      </c>
      <c r="C38" s="2">
        <v>20</v>
      </c>
      <c r="D38" s="2" t="s">
        <v>16</v>
      </c>
      <c r="E38" s="2" t="s">
        <v>146</v>
      </c>
      <c r="F38" s="2" t="s">
        <v>81</v>
      </c>
      <c r="G38" s="2" t="s">
        <v>12</v>
      </c>
      <c r="H38" s="2" t="s">
        <v>13</v>
      </c>
      <c r="I38" s="2" t="str">
        <f t="shared" si="0"/>
        <v>Gold</v>
      </c>
      <c r="N38" s="8" t="s">
        <v>145</v>
      </c>
      <c r="O38" s="2" t="str">
        <f t="shared" si="1"/>
        <v>Thomas Phillips</v>
      </c>
      <c r="Q38" s="8" t="s">
        <v>12</v>
      </c>
      <c r="R38" t="str">
        <f t="shared" si="2"/>
        <v>USA</v>
      </c>
      <c r="S38" t="str">
        <f t="shared" si="3"/>
        <v>USA</v>
      </c>
      <c r="U38" s="8" t="s">
        <v>16</v>
      </c>
      <c r="V38" s="2" t="str">
        <f t="shared" si="4"/>
        <v>Female</v>
      </c>
    </row>
    <row r="39" spans="1:22">
      <c r="A39" s="2" t="s">
        <v>147</v>
      </c>
      <c r="B39" s="2" t="s">
        <v>148</v>
      </c>
      <c r="C39" s="2">
        <v>27</v>
      </c>
      <c r="D39" s="2" t="s">
        <v>16</v>
      </c>
      <c r="E39" s="2" t="s">
        <v>149</v>
      </c>
      <c r="F39" s="2" t="s">
        <v>39</v>
      </c>
      <c r="G39" s="2" t="s">
        <v>12</v>
      </c>
      <c r="H39" s="2"/>
      <c r="I39" s="2" t="str">
        <f t="shared" si="0"/>
        <v>Unknown</v>
      </c>
      <c r="N39" s="9" t="s">
        <v>148</v>
      </c>
      <c r="O39" s="2" t="str">
        <f t="shared" si="1"/>
        <v>Christopher Carter</v>
      </c>
      <c r="Q39" s="9" t="s">
        <v>12</v>
      </c>
      <c r="R39" t="str">
        <f t="shared" si="2"/>
        <v>USA</v>
      </c>
      <c r="S39" t="str">
        <f t="shared" si="3"/>
        <v>USA</v>
      </c>
      <c r="U39" s="9" t="s">
        <v>16</v>
      </c>
      <c r="V39" s="2" t="str">
        <f t="shared" si="4"/>
        <v>Female</v>
      </c>
    </row>
    <row r="40" spans="1:22">
      <c r="A40" s="2" t="s">
        <v>150</v>
      </c>
      <c r="B40" s="2" t="s">
        <v>151</v>
      </c>
      <c r="C40" s="2">
        <v>35</v>
      </c>
      <c r="D40" s="2" t="s">
        <v>16</v>
      </c>
      <c r="E40" s="2" t="s">
        <v>152</v>
      </c>
      <c r="F40" s="2" t="s">
        <v>18</v>
      </c>
      <c r="G40" s="2" t="s">
        <v>12</v>
      </c>
      <c r="H40" s="2" t="s">
        <v>26</v>
      </c>
      <c r="I40" s="2" t="str">
        <f t="shared" si="0"/>
        <v>Bronze</v>
      </c>
      <c r="N40" s="8" t="s">
        <v>151</v>
      </c>
      <c r="O40" s="2" t="str">
        <f t="shared" si="1"/>
        <v>Deanna Simpson</v>
      </c>
      <c r="Q40" s="8" t="s">
        <v>12</v>
      </c>
      <c r="R40" t="str">
        <f t="shared" si="2"/>
        <v>USA</v>
      </c>
      <c r="S40" t="str">
        <f t="shared" si="3"/>
        <v>USA</v>
      </c>
      <c r="U40" s="8" t="s">
        <v>16</v>
      </c>
      <c r="V40" s="2" t="str">
        <f t="shared" si="4"/>
        <v>Female</v>
      </c>
    </row>
    <row r="41" spans="1:22">
      <c r="A41" s="2" t="s">
        <v>153</v>
      </c>
      <c r="B41" s="2" t="s">
        <v>154</v>
      </c>
      <c r="C41" s="2">
        <v>55</v>
      </c>
      <c r="D41" s="2" t="s">
        <v>16</v>
      </c>
      <c r="E41" s="2" t="s">
        <v>155</v>
      </c>
      <c r="F41" s="2" t="s">
        <v>156</v>
      </c>
      <c r="G41" s="2" t="s">
        <v>12</v>
      </c>
      <c r="H41" s="2" t="s">
        <v>13</v>
      </c>
      <c r="I41" s="2" t="str">
        <f t="shared" si="0"/>
        <v>Gold</v>
      </c>
      <c r="N41" s="9" t="s">
        <v>154</v>
      </c>
      <c r="O41" s="2" t="str">
        <f t="shared" si="1"/>
        <v>Tonya Reynolds</v>
      </c>
      <c r="Q41" s="9" t="s">
        <v>12</v>
      </c>
      <c r="R41" t="str">
        <f t="shared" si="2"/>
        <v>USA</v>
      </c>
      <c r="S41" t="str">
        <f t="shared" si="3"/>
        <v>USA</v>
      </c>
      <c r="U41" s="9" t="s">
        <v>16</v>
      </c>
      <c r="V41" s="2" t="str">
        <f t="shared" si="4"/>
        <v>Female</v>
      </c>
    </row>
    <row r="42" spans="1:22">
      <c r="A42" s="2" t="s">
        <v>157</v>
      </c>
      <c r="B42" s="2" t="s">
        <v>158</v>
      </c>
      <c r="C42" s="2">
        <v>50</v>
      </c>
      <c r="D42" s="2" t="s">
        <v>9</v>
      </c>
      <c r="E42" s="2" t="s">
        <v>159</v>
      </c>
      <c r="F42" s="2" t="s">
        <v>62</v>
      </c>
      <c r="G42" s="2" t="s">
        <v>12</v>
      </c>
      <c r="H42" s="2" t="s">
        <v>13</v>
      </c>
      <c r="I42" s="2" t="str">
        <f t="shared" si="0"/>
        <v>Gold</v>
      </c>
      <c r="N42" s="8" t="s">
        <v>158</v>
      </c>
      <c r="O42" s="2" t="str">
        <f t="shared" si="1"/>
        <v>Eric Vega</v>
      </c>
      <c r="Q42" s="8" t="s">
        <v>12</v>
      </c>
      <c r="R42" t="str">
        <f t="shared" si="2"/>
        <v>USA</v>
      </c>
      <c r="S42" t="str">
        <f t="shared" si="3"/>
        <v>USA</v>
      </c>
      <c r="U42" s="8" t="s">
        <v>9</v>
      </c>
      <c r="V42" s="2" t="str">
        <f t="shared" si="4"/>
        <v>Male</v>
      </c>
    </row>
    <row r="43" spans="1:22">
      <c r="A43" s="2" t="s">
        <v>160</v>
      </c>
      <c r="B43" s="2" t="s">
        <v>161</v>
      </c>
      <c r="C43" s="2">
        <v>21</v>
      </c>
      <c r="D43" s="2" t="s">
        <v>9</v>
      </c>
      <c r="E43" s="2" t="s">
        <v>162</v>
      </c>
      <c r="F43" s="2" t="s">
        <v>163</v>
      </c>
      <c r="G43" s="2" t="s">
        <v>12</v>
      </c>
      <c r="H43" s="2" t="s">
        <v>19</v>
      </c>
      <c r="I43" s="2" t="str">
        <f t="shared" si="0"/>
        <v>Platinum</v>
      </c>
      <c r="N43" s="9" t="s">
        <v>161</v>
      </c>
      <c r="O43" s="2" t="str">
        <f t="shared" si="1"/>
        <v>James Gibbs</v>
      </c>
      <c r="Q43" s="9" t="s">
        <v>12</v>
      </c>
      <c r="R43" t="str">
        <f t="shared" si="2"/>
        <v>USA</v>
      </c>
      <c r="S43" t="str">
        <f t="shared" si="3"/>
        <v>USA</v>
      </c>
      <c r="U43" s="9" t="s">
        <v>9</v>
      </c>
      <c r="V43" s="2" t="str">
        <f t="shared" si="4"/>
        <v>Male</v>
      </c>
    </row>
    <row r="44" spans="1:22">
      <c r="A44" s="2" t="s">
        <v>164</v>
      </c>
      <c r="B44" s="2" t="s">
        <v>165</v>
      </c>
      <c r="C44" s="2">
        <v>19</v>
      </c>
      <c r="D44" s="2" t="s">
        <v>9</v>
      </c>
      <c r="E44" s="2" t="s">
        <v>166</v>
      </c>
      <c r="F44" s="2" t="s">
        <v>167</v>
      </c>
      <c r="G44" s="2" t="s">
        <v>12</v>
      </c>
      <c r="H44" s="2" t="s">
        <v>19</v>
      </c>
      <c r="I44" s="2" t="str">
        <f t="shared" si="0"/>
        <v>Platinum</v>
      </c>
      <c r="N44" s="8" t="s">
        <v>165</v>
      </c>
      <c r="O44" s="2" t="str">
        <f t="shared" si="1"/>
        <v>William Martin</v>
      </c>
      <c r="Q44" s="8" t="s">
        <v>12</v>
      </c>
      <c r="R44" t="str">
        <f t="shared" si="2"/>
        <v>USA</v>
      </c>
      <c r="S44" t="str">
        <f t="shared" si="3"/>
        <v>USA</v>
      </c>
      <c r="U44" s="8" t="s">
        <v>9</v>
      </c>
      <c r="V44" s="2" t="str">
        <f t="shared" si="4"/>
        <v>Male</v>
      </c>
    </row>
    <row r="45" spans="1:22">
      <c r="A45" s="2" t="s">
        <v>168</v>
      </c>
      <c r="B45" s="2" t="s">
        <v>169</v>
      </c>
      <c r="C45" s="2">
        <v>45</v>
      </c>
      <c r="D45" s="2" t="s">
        <v>9</v>
      </c>
      <c r="E45" s="2" t="s">
        <v>170</v>
      </c>
      <c r="F45" s="2" t="s">
        <v>171</v>
      </c>
      <c r="G45" s="2" t="s">
        <v>12</v>
      </c>
      <c r="H45" s="2" t="s">
        <v>13</v>
      </c>
      <c r="I45" s="2" t="str">
        <f t="shared" si="0"/>
        <v>Gold</v>
      </c>
      <c r="N45" s="9" t="s">
        <v>169</v>
      </c>
      <c r="O45" s="2" t="str">
        <f t="shared" si="1"/>
        <v>Joseph Snow</v>
      </c>
      <c r="Q45" s="9" t="s">
        <v>12</v>
      </c>
      <c r="R45" t="str">
        <f t="shared" si="2"/>
        <v>USA</v>
      </c>
      <c r="S45" t="str">
        <f t="shared" si="3"/>
        <v>USA</v>
      </c>
      <c r="U45" s="9" t="s">
        <v>9</v>
      </c>
      <c r="V45" s="2" t="str">
        <f t="shared" si="4"/>
        <v>Male</v>
      </c>
    </row>
    <row r="46" spans="1:22">
      <c r="A46" s="2" t="s">
        <v>172</v>
      </c>
      <c r="B46" s="2" t="s">
        <v>173</v>
      </c>
      <c r="C46" s="2">
        <v>34</v>
      </c>
      <c r="D46" s="2" t="s">
        <v>9</v>
      </c>
      <c r="E46" s="2" t="s">
        <v>174</v>
      </c>
      <c r="F46" s="2" t="s">
        <v>99</v>
      </c>
      <c r="G46" s="2" t="s">
        <v>12</v>
      </c>
      <c r="H46" s="2" t="s">
        <v>26</v>
      </c>
      <c r="I46" s="2" t="str">
        <f t="shared" si="0"/>
        <v>Bronze</v>
      </c>
      <c r="N46" s="8" t="s">
        <v>173</v>
      </c>
      <c r="O46" s="2" t="str">
        <f t="shared" si="1"/>
        <v>Denise Williams</v>
      </c>
      <c r="Q46" s="8" t="s">
        <v>12</v>
      </c>
      <c r="R46" t="str">
        <f t="shared" si="2"/>
        <v>USA</v>
      </c>
      <c r="S46" t="str">
        <f t="shared" si="3"/>
        <v>USA</v>
      </c>
      <c r="U46" s="8" t="s">
        <v>9</v>
      </c>
      <c r="V46" s="2" t="str">
        <f t="shared" si="4"/>
        <v>Male</v>
      </c>
    </row>
    <row r="47" spans="1:22">
      <c r="A47" s="2" t="s">
        <v>175</v>
      </c>
      <c r="B47" s="2" t="s">
        <v>176</v>
      </c>
      <c r="C47" s="2">
        <v>54</v>
      </c>
      <c r="D47" s="2" t="s">
        <v>9</v>
      </c>
      <c r="E47" s="2" t="s">
        <v>177</v>
      </c>
      <c r="F47" s="2" t="s">
        <v>133</v>
      </c>
      <c r="G47" s="2" t="s">
        <v>12</v>
      </c>
      <c r="H47" s="2" t="s">
        <v>13</v>
      </c>
      <c r="I47" s="2" t="str">
        <f t="shared" si="0"/>
        <v>Gold</v>
      </c>
      <c r="N47" s="9" t="s">
        <v>176</v>
      </c>
      <c r="O47" s="2" t="str">
        <f t="shared" si="1"/>
        <v>Jordan Jackson Dds</v>
      </c>
      <c r="Q47" s="9" t="s">
        <v>12</v>
      </c>
      <c r="R47" t="str">
        <f t="shared" si="2"/>
        <v>USA</v>
      </c>
      <c r="S47" t="str">
        <f t="shared" si="3"/>
        <v>USA</v>
      </c>
      <c r="U47" s="9" t="s">
        <v>9</v>
      </c>
      <c r="V47" s="2" t="str">
        <f t="shared" si="4"/>
        <v>Male</v>
      </c>
    </row>
    <row r="48" spans="1:22">
      <c r="A48" s="2" t="s">
        <v>178</v>
      </c>
      <c r="B48" s="2" t="s">
        <v>179</v>
      </c>
      <c r="C48" s="2">
        <v>55</v>
      </c>
      <c r="D48" s="2" t="s">
        <v>16</v>
      </c>
      <c r="E48" s="2" t="s">
        <v>180</v>
      </c>
      <c r="F48" s="2" t="s">
        <v>25</v>
      </c>
      <c r="G48" s="2" t="s">
        <v>12</v>
      </c>
      <c r="H48" s="2" t="s">
        <v>19</v>
      </c>
      <c r="I48" s="2" t="str">
        <f t="shared" si="0"/>
        <v>Platinum</v>
      </c>
      <c r="N48" s="8" t="s">
        <v>179</v>
      </c>
      <c r="O48" s="2" t="str">
        <f t="shared" si="1"/>
        <v>Michelle Garcia Dds</v>
      </c>
      <c r="Q48" s="8" t="s">
        <v>12</v>
      </c>
      <c r="R48" t="str">
        <f t="shared" si="2"/>
        <v>USA</v>
      </c>
      <c r="S48" t="str">
        <f t="shared" si="3"/>
        <v>USA</v>
      </c>
      <c r="U48" s="8" t="s">
        <v>16</v>
      </c>
      <c r="V48" s="2" t="str">
        <f t="shared" si="4"/>
        <v>Female</v>
      </c>
    </row>
    <row r="49" spans="1:22">
      <c r="A49" s="2" t="s">
        <v>181</v>
      </c>
      <c r="B49" s="2" t="s">
        <v>182</v>
      </c>
      <c r="C49" s="2">
        <v>54</v>
      </c>
      <c r="D49" s="2" t="s">
        <v>16</v>
      </c>
      <c r="E49" s="2" t="s">
        <v>183</v>
      </c>
      <c r="F49" s="2" t="s">
        <v>184</v>
      </c>
      <c r="G49" s="2" t="s">
        <v>12</v>
      </c>
      <c r="H49" s="2" t="s">
        <v>31</v>
      </c>
      <c r="I49" s="2" t="str">
        <f t="shared" si="0"/>
        <v>Silver</v>
      </c>
      <c r="N49" s="9" t="s">
        <v>182</v>
      </c>
      <c r="O49" s="2" t="str">
        <f t="shared" si="1"/>
        <v>Gina Knight</v>
      </c>
      <c r="Q49" s="9" t="s">
        <v>12</v>
      </c>
      <c r="R49" t="str">
        <f t="shared" si="2"/>
        <v>USA</v>
      </c>
      <c r="S49" t="str">
        <f t="shared" si="3"/>
        <v>USA</v>
      </c>
      <c r="U49" s="9" t="s">
        <v>16</v>
      </c>
      <c r="V49" s="2" t="str">
        <f t="shared" si="4"/>
        <v>Female</v>
      </c>
    </row>
    <row r="50" spans="1:22">
      <c r="A50" s="2" t="s">
        <v>185</v>
      </c>
      <c r="B50" s="2" t="s">
        <v>186</v>
      </c>
      <c r="C50" s="2">
        <v>54</v>
      </c>
      <c r="D50" s="2" t="s">
        <v>9</v>
      </c>
      <c r="E50" s="2" t="s">
        <v>187</v>
      </c>
      <c r="F50" s="2" t="s">
        <v>11</v>
      </c>
      <c r="G50" s="2" t="s">
        <v>12</v>
      </c>
      <c r="H50" s="2" t="s">
        <v>19</v>
      </c>
      <c r="I50" s="2" t="str">
        <f t="shared" si="0"/>
        <v>Platinum</v>
      </c>
      <c r="N50" s="8" t="s">
        <v>186</v>
      </c>
      <c r="O50" s="2" t="str">
        <f t="shared" si="1"/>
        <v>April Mullins</v>
      </c>
      <c r="Q50" s="8" t="s">
        <v>12</v>
      </c>
      <c r="R50" t="str">
        <f t="shared" si="2"/>
        <v>USA</v>
      </c>
      <c r="S50" t="str">
        <f t="shared" si="3"/>
        <v>USA</v>
      </c>
      <c r="U50" s="8" t="s">
        <v>9</v>
      </c>
      <c r="V50" s="2" t="str">
        <f t="shared" si="4"/>
        <v>Male</v>
      </c>
    </row>
    <row r="51" spans="1:22">
      <c r="A51" s="2" t="s">
        <v>188</v>
      </c>
      <c r="B51" s="2" t="s">
        <v>189</v>
      </c>
      <c r="C51" s="2">
        <v>45</v>
      </c>
      <c r="D51" s="2" t="s">
        <v>16</v>
      </c>
      <c r="E51" s="2" t="s">
        <v>190</v>
      </c>
      <c r="F51" s="2" t="s">
        <v>25</v>
      </c>
      <c r="G51" s="2" t="s">
        <v>12</v>
      </c>
      <c r="H51" s="2" t="s">
        <v>13</v>
      </c>
      <c r="I51" s="2" t="str">
        <f t="shared" si="0"/>
        <v>Gold</v>
      </c>
      <c r="N51" s="9" t="s">
        <v>189</v>
      </c>
      <c r="O51" s="2" t="str">
        <f t="shared" si="1"/>
        <v>Timothy Weaver</v>
      </c>
      <c r="Q51" s="9" t="s">
        <v>12</v>
      </c>
      <c r="R51" t="str">
        <f t="shared" si="2"/>
        <v>USA</v>
      </c>
      <c r="S51" t="str">
        <f t="shared" si="3"/>
        <v>USA</v>
      </c>
      <c r="U51" s="9" t="s">
        <v>16</v>
      </c>
      <c r="V51" s="2" t="str">
        <f t="shared" si="4"/>
        <v>Female</v>
      </c>
    </row>
    <row r="52" spans="1:22">
      <c r="A52" s="2" t="s">
        <v>191</v>
      </c>
      <c r="B52" s="2" t="s">
        <v>192</v>
      </c>
      <c r="C52" s="2">
        <v>61</v>
      </c>
      <c r="D52" s="2" t="s">
        <v>16</v>
      </c>
      <c r="E52" s="2" t="s">
        <v>193</v>
      </c>
      <c r="F52" s="2" t="s">
        <v>194</v>
      </c>
      <c r="G52" s="2" t="s">
        <v>12</v>
      </c>
      <c r="H52" s="2" t="s">
        <v>13</v>
      </c>
      <c r="I52" s="2" t="str">
        <f t="shared" si="0"/>
        <v>Gold</v>
      </c>
      <c r="N52" s="8" t="s">
        <v>192</v>
      </c>
      <c r="O52" s="2" t="str">
        <f t="shared" si="1"/>
        <v>Matthew Hunter Jr.</v>
      </c>
      <c r="Q52" s="8" t="s">
        <v>12</v>
      </c>
      <c r="R52" t="str">
        <f t="shared" si="2"/>
        <v>USA</v>
      </c>
      <c r="S52" t="str">
        <f t="shared" si="3"/>
        <v>USA</v>
      </c>
      <c r="U52" s="8" t="s">
        <v>16</v>
      </c>
      <c r="V52" s="2" t="str">
        <f t="shared" si="4"/>
        <v>Female</v>
      </c>
    </row>
    <row r="53" spans="1:22">
      <c r="A53" s="2" t="s">
        <v>195</v>
      </c>
      <c r="B53" s="2" t="s">
        <v>196</v>
      </c>
      <c r="C53" s="2">
        <v>23</v>
      </c>
      <c r="D53" s="2" t="s">
        <v>16</v>
      </c>
      <c r="E53" s="2" t="s">
        <v>197</v>
      </c>
      <c r="F53" s="2" t="s">
        <v>43</v>
      </c>
      <c r="G53" s="2" t="s">
        <v>12</v>
      </c>
      <c r="H53" s="2" t="s">
        <v>13</v>
      </c>
      <c r="I53" s="2" t="str">
        <f t="shared" si="0"/>
        <v>Gold</v>
      </c>
      <c r="N53" s="9" t="s">
        <v>196</v>
      </c>
      <c r="O53" s="2" t="str">
        <f t="shared" si="1"/>
        <v>Sarah Rodgers</v>
      </c>
      <c r="Q53" s="9" t="s">
        <v>12</v>
      </c>
      <c r="R53" t="str">
        <f t="shared" si="2"/>
        <v>USA</v>
      </c>
      <c r="S53" t="str">
        <f t="shared" si="3"/>
        <v>USA</v>
      </c>
      <c r="U53" s="9" t="s">
        <v>16</v>
      </c>
      <c r="V53" s="2" t="str">
        <f t="shared" si="4"/>
        <v>Female</v>
      </c>
    </row>
    <row r="54" spans="1:22">
      <c r="A54" s="2" t="s">
        <v>198</v>
      </c>
      <c r="B54" s="2" t="s">
        <v>199</v>
      </c>
      <c r="C54" s="2">
        <v>55</v>
      </c>
      <c r="D54" s="2" t="s">
        <v>9</v>
      </c>
      <c r="E54" s="2" t="s">
        <v>200</v>
      </c>
      <c r="F54" s="2" t="s">
        <v>201</v>
      </c>
      <c r="G54" s="2" t="s">
        <v>12</v>
      </c>
      <c r="H54" s="2" t="s">
        <v>26</v>
      </c>
      <c r="I54" s="2" t="str">
        <f t="shared" si="0"/>
        <v>Bronze</v>
      </c>
      <c r="N54" s="8" t="s">
        <v>199</v>
      </c>
      <c r="O54" s="2" t="str">
        <f t="shared" si="1"/>
        <v>Debra Liu</v>
      </c>
      <c r="Q54" s="8" t="s">
        <v>12</v>
      </c>
      <c r="R54" t="str">
        <f t="shared" si="2"/>
        <v>USA</v>
      </c>
      <c r="S54" t="str">
        <f t="shared" si="3"/>
        <v>USA</v>
      </c>
      <c r="U54" s="8" t="s">
        <v>9</v>
      </c>
      <c r="V54" s="2" t="str">
        <f t="shared" si="4"/>
        <v>Male</v>
      </c>
    </row>
    <row r="55" spans="1:22">
      <c r="A55" s="2" t="s">
        <v>202</v>
      </c>
      <c r="B55" s="2" t="s">
        <v>203</v>
      </c>
      <c r="C55" s="2">
        <v>37</v>
      </c>
      <c r="D55" s="2" t="s">
        <v>16</v>
      </c>
      <c r="E55" s="2" t="s">
        <v>204</v>
      </c>
      <c r="F55" s="2" t="s">
        <v>156</v>
      </c>
      <c r="G55" s="2" t="s">
        <v>12</v>
      </c>
      <c r="H55" s="2" t="s">
        <v>13</v>
      </c>
      <c r="I55" s="2" t="str">
        <f t="shared" si="0"/>
        <v>Gold</v>
      </c>
      <c r="N55" s="9" t="s">
        <v>203</v>
      </c>
      <c r="O55" s="2" t="str">
        <f t="shared" si="1"/>
        <v>Sharon Brown</v>
      </c>
      <c r="Q55" s="9" t="s">
        <v>12</v>
      </c>
      <c r="R55" t="str">
        <f t="shared" si="2"/>
        <v>USA</v>
      </c>
      <c r="S55" t="str">
        <f t="shared" si="3"/>
        <v>USA</v>
      </c>
      <c r="U55" s="9" t="s">
        <v>16</v>
      </c>
      <c r="V55" s="2" t="str">
        <f t="shared" si="4"/>
        <v>Female</v>
      </c>
    </row>
    <row r="56" spans="1:22">
      <c r="A56" s="2" t="s">
        <v>205</v>
      </c>
      <c r="B56" s="2" t="s">
        <v>206</v>
      </c>
      <c r="C56" s="2">
        <v>24</v>
      </c>
      <c r="D56" s="2" t="s">
        <v>9</v>
      </c>
      <c r="E56" s="2" t="s">
        <v>207</v>
      </c>
      <c r="F56" s="2" t="s">
        <v>96</v>
      </c>
      <c r="G56" s="2" t="s">
        <v>12</v>
      </c>
      <c r="H56" s="2" t="s">
        <v>19</v>
      </c>
      <c r="I56" s="2" t="str">
        <f t="shared" si="0"/>
        <v>Platinum</v>
      </c>
      <c r="N56" s="8" t="s">
        <v>206</v>
      </c>
      <c r="O56" s="2" t="str">
        <f t="shared" si="1"/>
        <v>Katherine Dorsey</v>
      </c>
      <c r="Q56" s="8" t="s">
        <v>12</v>
      </c>
      <c r="R56" t="str">
        <f t="shared" si="2"/>
        <v>USA</v>
      </c>
      <c r="S56" t="str">
        <f t="shared" si="3"/>
        <v>USA</v>
      </c>
      <c r="U56" s="8" t="s">
        <v>9</v>
      </c>
      <c r="V56" s="2" t="str">
        <f t="shared" si="4"/>
        <v>Male</v>
      </c>
    </row>
    <row r="57" spans="1:22">
      <c r="A57" s="2" t="s">
        <v>208</v>
      </c>
      <c r="B57" s="2" t="s">
        <v>209</v>
      </c>
      <c r="C57" s="2">
        <v>56</v>
      </c>
      <c r="D57" s="2" t="s">
        <v>16</v>
      </c>
      <c r="E57" s="2" t="s">
        <v>210</v>
      </c>
      <c r="F57" s="2" t="s">
        <v>201</v>
      </c>
      <c r="G57" s="2" t="s">
        <v>12</v>
      </c>
      <c r="H57" s="2" t="s">
        <v>26</v>
      </c>
      <c r="I57" s="2" t="str">
        <f t="shared" si="0"/>
        <v>Bronze</v>
      </c>
      <c r="N57" s="9" t="s">
        <v>209</v>
      </c>
      <c r="O57" s="2" t="str">
        <f t="shared" si="1"/>
        <v>Wayne Mcpherson</v>
      </c>
      <c r="Q57" s="9" t="s">
        <v>12</v>
      </c>
      <c r="R57" t="str">
        <f t="shared" si="2"/>
        <v>USA</v>
      </c>
      <c r="S57" t="str">
        <f t="shared" si="3"/>
        <v>USA</v>
      </c>
      <c r="U57" s="9" t="s">
        <v>16</v>
      </c>
      <c r="V57" s="2" t="str">
        <f t="shared" si="4"/>
        <v>Female</v>
      </c>
    </row>
    <row r="58" spans="1:22">
      <c r="A58" s="2" t="s">
        <v>211</v>
      </c>
      <c r="B58" s="2" t="s">
        <v>212</v>
      </c>
      <c r="C58" s="2">
        <v>49</v>
      </c>
      <c r="D58" s="2" t="s">
        <v>16</v>
      </c>
      <c r="E58" s="2" t="s">
        <v>213</v>
      </c>
      <c r="F58" s="2" t="s">
        <v>51</v>
      </c>
      <c r="G58" s="2" t="s">
        <v>12</v>
      </c>
      <c r="H58" s="2" t="s">
        <v>13</v>
      </c>
      <c r="I58" s="2" t="str">
        <f t="shared" si="0"/>
        <v>Gold</v>
      </c>
      <c r="N58" s="8" t="s">
        <v>212</v>
      </c>
      <c r="O58" s="2" t="str">
        <f t="shared" si="1"/>
        <v>Christopher Sutton</v>
      </c>
      <c r="Q58" s="8" t="s">
        <v>12</v>
      </c>
      <c r="R58" t="str">
        <f t="shared" si="2"/>
        <v>USA</v>
      </c>
      <c r="S58" t="str">
        <f t="shared" si="3"/>
        <v>USA</v>
      </c>
      <c r="U58" s="8" t="s">
        <v>16</v>
      </c>
      <c r="V58" s="2" t="str">
        <f t="shared" si="4"/>
        <v>Female</v>
      </c>
    </row>
    <row r="59" spans="1:22">
      <c r="A59" s="2" t="s">
        <v>214</v>
      </c>
      <c r="B59" s="2" t="s">
        <v>215</v>
      </c>
      <c r="C59" s="2">
        <v>43</v>
      </c>
      <c r="D59" s="2" t="s">
        <v>16</v>
      </c>
      <c r="E59" s="2" t="s">
        <v>216</v>
      </c>
      <c r="F59" s="2" t="s">
        <v>217</v>
      </c>
      <c r="G59" s="2" t="s">
        <v>12</v>
      </c>
      <c r="H59" s="2" t="s">
        <v>19</v>
      </c>
      <c r="I59" s="2" t="str">
        <f t="shared" si="0"/>
        <v>Platinum</v>
      </c>
      <c r="N59" s="9" t="s">
        <v>215</v>
      </c>
      <c r="O59" s="2" t="str">
        <f t="shared" si="1"/>
        <v>Jay Patel</v>
      </c>
      <c r="Q59" s="9" t="s">
        <v>12</v>
      </c>
      <c r="R59" t="str">
        <f t="shared" si="2"/>
        <v>USA</v>
      </c>
      <c r="S59" t="str">
        <f t="shared" si="3"/>
        <v>USA</v>
      </c>
      <c r="U59" s="9" t="s">
        <v>16</v>
      </c>
      <c r="V59" s="2" t="str">
        <f t="shared" si="4"/>
        <v>Female</v>
      </c>
    </row>
    <row r="60" spans="1:22">
      <c r="A60" s="2" t="s">
        <v>218</v>
      </c>
      <c r="B60" s="2" t="s">
        <v>219</v>
      </c>
      <c r="C60" s="2">
        <v>51</v>
      </c>
      <c r="D60" s="2" t="s">
        <v>9</v>
      </c>
      <c r="E60" s="2" t="s">
        <v>220</v>
      </c>
      <c r="F60" s="2" t="s">
        <v>140</v>
      </c>
      <c r="G60" s="2" t="s">
        <v>12</v>
      </c>
      <c r="H60" s="2" t="s">
        <v>19</v>
      </c>
      <c r="I60" s="2" t="str">
        <f t="shared" si="0"/>
        <v>Platinum</v>
      </c>
      <c r="N60" s="8" t="s">
        <v>219</v>
      </c>
      <c r="O60" s="2" t="str">
        <f t="shared" si="1"/>
        <v>Cheryl Copeland</v>
      </c>
      <c r="Q60" s="8" t="s">
        <v>12</v>
      </c>
      <c r="R60" t="str">
        <f t="shared" si="2"/>
        <v>USA</v>
      </c>
      <c r="S60" t="str">
        <f t="shared" si="3"/>
        <v>USA</v>
      </c>
      <c r="U60" s="8" t="s">
        <v>9</v>
      </c>
      <c r="V60" s="2" t="str">
        <f t="shared" si="4"/>
        <v>Male</v>
      </c>
    </row>
    <row r="61" spans="1:22">
      <c r="A61" s="2" t="s">
        <v>221</v>
      </c>
      <c r="B61" s="2" t="s">
        <v>222</v>
      </c>
      <c r="C61" s="2">
        <v>53</v>
      </c>
      <c r="D61" s="2" t="s">
        <v>9</v>
      </c>
      <c r="E61" s="2" t="s">
        <v>223</v>
      </c>
      <c r="F61" s="2" t="s">
        <v>66</v>
      </c>
      <c r="G61" s="2" t="s">
        <v>12</v>
      </c>
      <c r="H61" s="2" t="s">
        <v>19</v>
      </c>
      <c r="I61" s="2" t="str">
        <f t="shared" si="0"/>
        <v>Platinum</v>
      </c>
      <c r="N61" s="9" t="s">
        <v>222</v>
      </c>
      <c r="O61" s="2" t="str">
        <f t="shared" si="1"/>
        <v>Alyssa Vargas</v>
      </c>
      <c r="Q61" s="9" t="s">
        <v>12</v>
      </c>
      <c r="R61" t="str">
        <f t="shared" si="2"/>
        <v>USA</v>
      </c>
      <c r="S61" t="str">
        <f t="shared" si="3"/>
        <v>USA</v>
      </c>
      <c r="U61" s="9" t="s">
        <v>9</v>
      </c>
      <c r="V61" s="2" t="str">
        <f t="shared" si="4"/>
        <v>Male</v>
      </c>
    </row>
    <row r="62" spans="1:22">
      <c r="A62" s="2" t="s">
        <v>224</v>
      </c>
      <c r="B62" s="2" t="s">
        <v>225</v>
      </c>
      <c r="C62" s="2">
        <v>22</v>
      </c>
      <c r="D62" s="2" t="s">
        <v>16</v>
      </c>
      <c r="E62" s="2" t="s">
        <v>226</v>
      </c>
      <c r="F62" s="2" t="s">
        <v>163</v>
      </c>
      <c r="G62" s="2" t="s">
        <v>12</v>
      </c>
      <c r="H62" s="2" t="s">
        <v>31</v>
      </c>
      <c r="I62" s="2" t="str">
        <f t="shared" si="0"/>
        <v>Silver</v>
      </c>
      <c r="N62" s="8" t="s">
        <v>225</v>
      </c>
      <c r="O62" s="2" t="str">
        <f t="shared" si="1"/>
        <v>Dr. David Smith</v>
      </c>
      <c r="Q62" s="8" t="s">
        <v>12</v>
      </c>
      <c r="R62" t="str">
        <f t="shared" si="2"/>
        <v>USA</v>
      </c>
      <c r="S62" t="str">
        <f t="shared" si="3"/>
        <v>USA</v>
      </c>
      <c r="U62" s="8" t="s">
        <v>16</v>
      </c>
      <c r="V62" s="2" t="str">
        <f t="shared" si="4"/>
        <v>Female</v>
      </c>
    </row>
    <row r="63" spans="1:22">
      <c r="A63" s="2" t="s">
        <v>227</v>
      </c>
      <c r="B63" s="2" t="s">
        <v>228</v>
      </c>
      <c r="C63" s="2">
        <v>23</v>
      </c>
      <c r="D63" s="2" t="s">
        <v>9</v>
      </c>
      <c r="E63" s="2" t="s">
        <v>229</v>
      </c>
      <c r="F63" s="2" t="s">
        <v>113</v>
      </c>
      <c r="G63" s="2" t="s">
        <v>12</v>
      </c>
      <c r="H63" s="2" t="s">
        <v>31</v>
      </c>
      <c r="I63" s="2" t="str">
        <f t="shared" si="0"/>
        <v>Silver</v>
      </c>
      <c r="N63" s="9" t="s">
        <v>228</v>
      </c>
      <c r="O63" s="2" t="str">
        <f t="shared" si="1"/>
        <v>Kristin Stein</v>
      </c>
      <c r="Q63" s="9" t="s">
        <v>12</v>
      </c>
      <c r="R63" t="str">
        <f t="shared" si="2"/>
        <v>USA</v>
      </c>
      <c r="S63" t="str">
        <f t="shared" si="3"/>
        <v>USA</v>
      </c>
      <c r="U63" s="9" t="s">
        <v>9</v>
      </c>
      <c r="V63" s="2" t="str">
        <f t="shared" si="4"/>
        <v>Male</v>
      </c>
    </row>
    <row r="64" spans="1:22">
      <c r="A64" s="2" t="s">
        <v>230</v>
      </c>
      <c r="B64" s="2" t="s">
        <v>231</v>
      </c>
      <c r="C64" s="2">
        <v>50</v>
      </c>
      <c r="D64" s="2" t="s">
        <v>9</v>
      </c>
      <c r="E64" s="2" t="s">
        <v>232</v>
      </c>
      <c r="F64" s="2" t="s">
        <v>233</v>
      </c>
      <c r="G64" s="2" t="s">
        <v>12</v>
      </c>
      <c r="H64" s="2" t="s">
        <v>26</v>
      </c>
      <c r="I64" s="2" t="str">
        <f t="shared" si="0"/>
        <v>Bronze</v>
      </c>
      <c r="N64" s="8" t="s">
        <v>231</v>
      </c>
      <c r="O64" s="2" t="str">
        <f t="shared" si="1"/>
        <v>James Bean</v>
      </c>
      <c r="Q64" s="8" t="s">
        <v>12</v>
      </c>
      <c r="R64" t="str">
        <f t="shared" si="2"/>
        <v>USA</v>
      </c>
      <c r="S64" t="str">
        <f t="shared" si="3"/>
        <v>USA</v>
      </c>
      <c r="U64" s="8" t="s">
        <v>9</v>
      </c>
      <c r="V64" s="2" t="str">
        <f t="shared" si="4"/>
        <v>Male</v>
      </c>
    </row>
    <row r="65" spans="1:22">
      <c r="A65" s="2" t="s">
        <v>234</v>
      </c>
      <c r="B65" s="2" t="s">
        <v>235</v>
      </c>
      <c r="C65" s="2">
        <v>51</v>
      </c>
      <c r="D65" s="2" t="s">
        <v>9</v>
      </c>
      <c r="E65" s="2" t="s">
        <v>236</v>
      </c>
      <c r="F65" s="2" t="s">
        <v>237</v>
      </c>
      <c r="G65" s="2" t="s">
        <v>12</v>
      </c>
      <c r="H65" s="2" t="s">
        <v>19</v>
      </c>
      <c r="I65" s="2" t="str">
        <f t="shared" si="0"/>
        <v>Platinum</v>
      </c>
      <c r="N65" s="9" t="s">
        <v>235</v>
      </c>
      <c r="O65" s="2" t="str">
        <f t="shared" si="1"/>
        <v>Michael Daniel</v>
      </c>
      <c r="Q65" s="9" t="s">
        <v>12</v>
      </c>
      <c r="R65" t="str">
        <f t="shared" si="2"/>
        <v>USA</v>
      </c>
      <c r="S65" t="str">
        <f t="shared" si="3"/>
        <v>USA</v>
      </c>
      <c r="U65" s="9" t="s">
        <v>9</v>
      </c>
      <c r="V65" s="2" t="str">
        <f t="shared" si="4"/>
        <v>Male</v>
      </c>
    </row>
    <row r="66" spans="1:22">
      <c r="A66" s="2" t="s">
        <v>238</v>
      </c>
      <c r="B66" s="2" t="s">
        <v>239</v>
      </c>
      <c r="C66" s="2">
        <v>33</v>
      </c>
      <c r="D66" s="2" t="s">
        <v>9</v>
      </c>
      <c r="E66" s="2" t="s">
        <v>240</v>
      </c>
      <c r="F66" s="2" t="s">
        <v>133</v>
      </c>
      <c r="G66" s="2" t="s">
        <v>12</v>
      </c>
      <c r="H66" s="2" t="s">
        <v>13</v>
      </c>
      <c r="I66" s="2" t="str">
        <f t="shared" ref="I66:I129" si="5">IF(ISBLANK(H66), "Unknown", H66)</f>
        <v>Gold</v>
      </c>
      <c r="N66" s="8" t="s">
        <v>239</v>
      </c>
      <c r="O66" s="2" t="str">
        <f t="shared" si="1"/>
        <v>Mr. Mason Butler</v>
      </c>
      <c r="Q66" s="8" t="s">
        <v>12</v>
      </c>
      <c r="R66" t="str">
        <f t="shared" si="2"/>
        <v>USA</v>
      </c>
      <c r="S66" t="str">
        <f t="shared" si="3"/>
        <v>USA</v>
      </c>
      <c r="U66" s="8" t="s">
        <v>9</v>
      </c>
      <c r="V66" s="2" t="str">
        <f t="shared" si="4"/>
        <v>Male</v>
      </c>
    </row>
    <row r="67" spans="1:22">
      <c r="A67" s="2" t="s">
        <v>241</v>
      </c>
      <c r="B67" s="2" t="s">
        <v>242</v>
      </c>
      <c r="C67" s="2">
        <v>21</v>
      </c>
      <c r="D67" s="2" t="s">
        <v>16</v>
      </c>
      <c r="E67" s="2" t="s">
        <v>243</v>
      </c>
      <c r="F67" s="2" t="s">
        <v>184</v>
      </c>
      <c r="G67" s="2" t="s">
        <v>12</v>
      </c>
      <c r="H67" s="2" t="s">
        <v>31</v>
      </c>
      <c r="I67" s="2" t="str">
        <f t="shared" si="5"/>
        <v>Silver</v>
      </c>
      <c r="N67" s="9" t="s">
        <v>242</v>
      </c>
      <c r="O67" s="2" t="str">
        <f t="shared" ref="O67:O130" si="6">PROPER(N67)</f>
        <v>Michael Thomas</v>
      </c>
      <c r="Q67" s="9" t="s">
        <v>12</v>
      </c>
      <c r="R67" t="str">
        <f t="shared" ref="R67:R130" si="7">UPPER(Q67)</f>
        <v>USA</v>
      </c>
      <c r="S67" t="str">
        <f t="shared" ref="S67:S130" si="8">IF(R67="united states of america", "USA",R67)</f>
        <v>USA</v>
      </c>
      <c r="U67" s="9" t="s">
        <v>16</v>
      </c>
      <c r="V67" s="2" t="str">
        <f t="shared" ref="V67:V130" si="9">PROPER(U67)</f>
        <v>Female</v>
      </c>
    </row>
    <row r="68" spans="1:22">
      <c r="A68" s="2" t="s">
        <v>244</v>
      </c>
      <c r="B68" s="2" t="s">
        <v>245</v>
      </c>
      <c r="C68" s="2">
        <v>27</v>
      </c>
      <c r="D68" s="2" t="s">
        <v>16</v>
      </c>
      <c r="E68" s="2" t="s">
        <v>246</v>
      </c>
      <c r="F68" s="2" t="s">
        <v>47</v>
      </c>
      <c r="G68" s="2" t="s">
        <v>12</v>
      </c>
      <c r="H68" s="2" t="s">
        <v>31</v>
      </c>
      <c r="I68" s="2" t="str">
        <f t="shared" si="5"/>
        <v>Silver</v>
      </c>
      <c r="N68" s="8" t="s">
        <v>245</v>
      </c>
      <c r="O68" s="2" t="str">
        <f t="shared" si="6"/>
        <v>Cody Diaz</v>
      </c>
      <c r="Q68" s="8" t="s">
        <v>12</v>
      </c>
      <c r="R68" t="str">
        <f t="shared" si="7"/>
        <v>USA</v>
      </c>
      <c r="S68" t="str">
        <f t="shared" si="8"/>
        <v>USA</v>
      </c>
      <c r="U68" s="8" t="s">
        <v>16</v>
      </c>
      <c r="V68" s="2" t="str">
        <f t="shared" si="9"/>
        <v>Female</v>
      </c>
    </row>
    <row r="69" spans="1:22">
      <c r="A69" s="2" t="s">
        <v>247</v>
      </c>
      <c r="B69" s="2" t="s">
        <v>248</v>
      </c>
      <c r="C69" s="2">
        <v>58</v>
      </c>
      <c r="D69" s="2" t="s">
        <v>9</v>
      </c>
      <c r="E69" s="2" t="s">
        <v>249</v>
      </c>
      <c r="F69" s="2" t="s">
        <v>250</v>
      </c>
      <c r="G69" s="2" t="s">
        <v>12</v>
      </c>
      <c r="H69" s="2" t="s">
        <v>31</v>
      </c>
      <c r="I69" s="2" t="str">
        <f t="shared" si="5"/>
        <v>Silver</v>
      </c>
      <c r="N69" s="9" t="s">
        <v>248</v>
      </c>
      <c r="O69" s="2" t="str">
        <f t="shared" si="6"/>
        <v>Amber Mcclain</v>
      </c>
      <c r="Q69" s="9" t="s">
        <v>12</v>
      </c>
      <c r="R69" t="str">
        <f t="shared" si="7"/>
        <v>USA</v>
      </c>
      <c r="S69" t="str">
        <f t="shared" si="8"/>
        <v>USA</v>
      </c>
      <c r="U69" s="9" t="s">
        <v>9</v>
      </c>
      <c r="V69" s="2" t="str">
        <f t="shared" si="9"/>
        <v>Male</v>
      </c>
    </row>
    <row r="70" spans="1:22">
      <c r="A70" s="2" t="s">
        <v>251</v>
      </c>
      <c r="B70" s="2" t="s">
        <v>252</v>
      </c>
      <c r="C70" s="2">
        <v>24</v>
      </c>
      <c r="D70" s="2" t="s">
        <v>16</v>
      </c>
      <c r="E70" s="2" t="s">
        <v>253</v>
      </c>
      <c r="F70" s="2" t="s">
        <v>254</v>
      </c>
      <c r="G70" s="2" t="s">
        <v>12</v>
      </c>
      <c r="H70" s="2" t="s">
        <v>31</v>
      </c>
      <c r="I70" s="2" t="str">
        <f t="shared" si="5"/>
        <v>Silver</v>
      </c>
      <c r="N70" s="8" t="s">
        <v>252</v>
      </c>
      <c r="O70" s="2" t="str">
        <f t="shared" si="6"/>
        <v>Mr. Mark Beasley</v>
      </c>
      <c r="Q70" s="8" t="s">
        <v>12</v>
      </c>
      <c r="R70" t="str">
        <f t="shared" si="7"/>
        <v>USA</v>
      </c>
      <c r="S70" t="str">
        <f t="shared" si="8"/>
        <v>USA</v>
      </c>
      <c r="U70" s="8" t="s">
        <v>16</v>
      </c>
      <c r="V70" s="2" t="str">
        <f t="shared" si="9"/>
        <v>Female</v>
      </c>
    </row>
    <row r="71" spans="1:22">
      <c r="A71" s="2" t="s">
        <v>255</v>
      </c>
      <c r="B71" s="2" t="s">
        <v>256</v>
      </c>
      <c r="C71" s="2">
        <v>24</v>
      </c>
      <c r="D71" s="2" t="s">
        <v>16</v>
      </c>
      <c r="E71" s="2" t="s">
        <v>257</v>
      </c>
      <c r="F71" s="2" t="s">
        <v>88</v>
      </c>
      <c r="G71" s="2" t="s">
        <v>12</v>
      </c>
      <c r="H71" s="2" t="s">
        <v>19</v>
      </c>
      <c r="I71" s="2" t="str">
        <f t="shared" si="5"/>
        <v>Platinum</v>
      </c>
      <c r="N71" s="9" t="s">
        <v>256</v>
      </c>
      <c r="O71" s="2" t="str">
        <f t="shared" si="6"/>
        <v>Roy Cole</v>
      </c>
      <c r="Q71" s="9" t="s">
        <v>12</v>
      </c>
      <c r="R71" t="str">
        <f t="shared" si="7"/>
        <v>USA</v>
      </c>
      <c r="S71" t="str">
        <f t="shared" si="8"/>
        <v>USA</v>
      </c>
      <c r="U71" s="9" t="s">
        <v>16</v>
      </c>
      <c r="V71" s="2" t="str">
        <f t="shared" si="9"/>
        <v>Female</v>
      </c>
    </row>
    <row r="72" spans="1:22">
      <c r="A72" s="2" t="s">
        <v>258</v>
      </c>
      <c r="B72" s="2" t="s">
        <v>259</v>
      </c>
      <c r="C72" s="2">
        <v>29</v>
      </c>
      <c r="D72" s="2" t="s">
        <v>16</v>
      </c>
      <c r="E72" s="2" t="s">
        <v>260</v>
      </c>
      <c r="F72" s="2" t="s">
        <v>233</v>
      </c>
      <c r="G72" s="2" t="s">
        <v>12</v>
      </c>
      <c r="H72" s="2" t="s">
        <v>13</v>
      </c>
      <c r="I72" s="2" t="str">
        <f t="shared" si="5"/>
        <v>Gold</v>
      </c>
      <c r="N72" s="8" t="s">
        <v>259</v>
      </c>
      <c r="O72" s="2" t="str">
        <f t="shared" si="6"/>
        <v>Eric Singh</v>
      </c>
      <c r="Q72" s="8" t="s">
        <v>12</v>
      </c>
      <c r="R72" t="str">
        <f t="shared" si="7"/>
        <v>USA</v>
      </c>
      <c r="S72" t="str">
        <f t="shared" si="8"/>
        <v>USA</v>
      </c>
      <c r="U72" s="8" t="s">
        <v>16</v>
      </c>
      <c r="V72" s="2" t="str">
        <f t="shared" si="9"/>
        <v>Female</v>
      </c>
    </row>
    <row r="73" spans="1:22">
      <c r="A73" s="2" t="s">
        <v>261</v>
      </c>
      <c r="B73" s="2" t="s">
        <v>262</v>
      </c>
      <c r="C73" s="2">
        <v>61</v>
      </c>
      <c r="D73" s="2" t="s">
        <v>16</v>
      </c>
      <c r="E73" s="2" t="s">
        <v>263</v>
      </c>
      <c r="F73" s="2" t="s">
        <v>233</v>
      </c>
      <c r="G73" s="2" t="s">
        <v>12</v>
      </c>
      <c r="H73" s="2" t="s">
        <v>13</v>
      </c>
      <c r="I73" s="2" t="str">
        <f t="shared" si="5"/>
        <v>Gold</v>
      </c>
      <c r="N73" s="9" t="s">
        <v>262</v>
      </c>
      <c r="O73" s="2" t="str">
        <f t="shared" si="6"/>
        <v>Andrea Perez</v>
      </c>
      <c r="Q73" s="9" t="s">
        <v>12</v>
      </c>
      <c r="R73" t="str">
        <f t="shared" si="7"/>
        <v>USA</v>
      </c>
      <c r="S73" t="str">
        <f t="shared" si="8"/>
        <v>USA</v>
      </c>
      <c r="U73" s="9" t="s">
        <v>16</v>
      </c>
      <c r="V73" s="2" t="str">
        <f t="shared" si="9"/>
        <v>Female</v>
      </c>
    </row>
    <row r="74" spans="1:22">
      <c r="A74" s="2" t="s">
        <v>264</v>
      </c>
      <c r="B74" s="2" t="s">
        <v>265</v>
      </c>
      <c r="C74" s="2">
        <v>39</v>
      </c>
      <c r="D74" s="2" t="s">
        <v>16</v>
      </c>
      <c r="E74" s="2" t="s">
        <v>266</v>
      </c>
      <c r="F74" s="2" t="s">
        <v>267</v>
      </c>
      <c r="G74" s="2" t="s">
        <v>12</v>
      </c>
      <c r="H74" s="2" t="s">
        <v>13</v>
      </c>
      <c r="I74" s="2" t="str">
        <f t="shared" si="5"/>
        <v>Gold</v>
      </c>
      <c r="N74" s="8" t="s">
        <v>265</v>
      </c>
      <c r="O74" s="2" t="str">
        <f t="shared" si="6"/>
        <v>Tonya Burch</v>
      </c>
      <c r="Q74" s="8" t="s">
        <v>12</v>
      </c>
      <c r="R74" t="str">
        <f t="shared" si="7"/>
        <v>USA</v>
      </c>
      <c r="S74" t="str">
        <f t="shared" si="8"/>
        <v>USA</v>
      </c>
      <c r="U74" s="8" t="s">
        <v>16</v>
      </c>
      <c r="V74" s="2" t="str">
        <f t="shared" si="9"/>
        <v>Female</v>
      </c>
    </row>
    <row r="75" spans="1:22">
      <c r="A75" s="2" t="s">
        <v>268</v>
      </c>
      <c r="B75" s="2" t="s">
        <v>269</v>
      </c>
      <c r="C75" s="2">
        <v>56</v>
      </c>
      <c r="D75" s="2" t="s">
        <v>16</v>
      </c>
      <c r="E75" s="2" t="s">
        <v>270</v>
      </c>
      <c r="F75" s="2" t="s">
        <v>43</v>
      </c>
      <c r="G75" s="2" t="s">
        <v>12</v>
      </c>
      <c r="H75" s="2" t="s">
        <v>31</v>
      </c>
      <c r="I75" s="2" t="str">
        <f t="shared" si="5"/>
        <v>Silver</v>
      </c>
      <c r="N75" s="9" t="s">
        <v>269</v>
      </c>
      <c r="O75" s="2" t="str">
        <f t="shared" si="6"/>
        <v>Christopher Brown</v>
      </c>
      <c r="Q75" s="9" t="s">
        <v>12</v>
      </c>
      <c r="R75" t="str">
        <f t="shared" si="7"/>
        <v>USA</v>
      </c>
      <c r="S75" t="str">
        <f t="shared" si="8"/>
        <v>USA</v>
      </c>
      <c r="U75" s="9" t="s">
        <v>16</v>
      </c>
      <c r="V75" s="2" t="str">
        <f t="shared" si="9"/>
        <v>Female</v>
      </c>
    </row>
    <row r="76" spans="1:22">
      <c r="A76" s="2" t="s">
        <v>271</v>
      </c>
      <c r="B76" s="2" t="s">
        <v>272</v>
      </c>
      <c r="C76" s="2">
        <v>58</v>
      </c>
      <c r="D76" s="2" t="s">
        <v>9</v>
      </c>
      <c r="E76" s="2" t="s">
        <v>273</v>
      </c>
      <c r="F76" s="2" t="s">
        <v>274</v>
      </c>
      <c r="G76" s="2" t="s">
        <v>12</v>
      </c>
      <c r="H76" s="2" t="s">
        <v>26</v>
      </c>
      <c r="I76" s="2" t="str">
        <f t="shared" si="5"/>
        <v>Bronze</v>
      </c>
      <c r="N76" s="8" t="s">
        <v>272</v>
      </c>
      <c r="O76" s="2" t="str">
        <f t="shared" si="6"/>
        <v>John Mayer</v>
      </c>
      <c r="Q76" s="8" t="s">
        <v>12</v>
      </c>
      <c r="R76" t="str">
        <f t="shared" si="7"/>
        <v>USA</v>
      </c>
      <c r="S76" t="str">
        <f t="shared" si="8"/>
        <v>USA</v>
      </c>
      <c r="U76" s="8" t="s">
        <v>9</v>
      </c>
      <c r="V76" s="2" t="str">
        <f t="shared" si="9"/>
        <v>Male</v>
      </c>
    </row>
    <row r="77" spans="1:22">
      <c r="A77" s="2" t="s">
        <v>275</v>
      </c>
      <c r="B77" s="2" t="s">
        <v>276</v>
      </c>
      <c r="C77" s="2">
        <v>61</v>
      </c>
      <c r="D77" s="2" t="s">
        <v>16</v>
      </c>
      <c r="E77" s="2" t="s">
        <v>277</v>
      </c>
      <c r="F77" s="2" t="s">
        <v>30</v>
      </c>
      <c r="G77" s="2" t="s">
        <v>12</v>
      </c>
      <c r="H77" s="2" t="s">
        <v>13</v>
      </c>
      <c r="I77" s="2" t="str">
        <f t="shared" si="5"/>
        <v>Gold</v>
      </c>
      <c r="N77" s="9" t="s">
        <v>276</v>
      </c>
      <c r="O77" s="2" t="str">
        <f t="shared" si="6"/>
        <v>Rhonda Morales</v>
      </c>
      <c r="Q77" s="9" t="s">
        <v>12</v>
      </c>
      <c r="R77" t="str">
        <f t="shared" si="7"/>
        <v>USA</v>
      </c>
      <c r="S77" t="str">
        <f t="shared" si="8"/>
        <v>USA</v>
      </c>
      <c r="U77" s="9" t="s">
        <v>16</v>
      </c>
      <c r="V77" s="2" t="str">
        <f t="shared" si="9"/>
        <v>Female</v>
      </c>
    </row>
    <row r="78" spans="1:22">
      <c r="A78" s="2" t="s">
        <v>278</v>
      </c>
      <c r="B78" s="2" t="s">
        <v>279</v>
      </c>
      <c r="C78" s="2">
        <v>37</v>
      </c>
      <c r="D78" s="2" t="s">
        <v>9</v>
      </c>
      <c r="E78" s="2" t="s">
        <v>280</v>
      </c>
      <c r="F78" s="2" t="s">
        <v>96</v>
      </c>
      <c r="G78" s="2" t="s">
        <v>12</v>
      </c>
      <c r="H78" s="2" t="s">
        <v>13</v>
      </c>
      <c r="I78" s="2" t="str">
        <f t="shared" si="5"/>
        <v>Gold</v>
      </c>
      <c r="N78" s="8" t="s">
        <v>279</v>
      </c>
      <c r="O78" s="2" t="str">
        <f t="shared" si="6"/>
        <v>Nathan Campbell</v>
      </c>
      <c r="Q78" s="8" t="s">
        <v>12</v>
      </c>
      <c r="R78" t="str">
        <f t="shared" si="7"/>
        <v>USA</v>
      </c>
      <c r="S78" t="str">
        <f t="shared" si="8"/>
        <v>USA</v>
      </c>
      <c r="U78" s="8" t="s">
        <v>9</v>
      </c>
      <c r="V78" s="2" t="str">
        <f t="shared" si="9"/>
        <v>Male</v>
      </c>
    </row>
    <row r="79" spans="1:22">
      <c r="A79" s="2" t="s">
        <v>281</v>
      </c>
      <c r="B79" s="2" t="s">
        <v>282</v>
      </c>
      <c r="C79" s="2">
        <v>29</v>
      </c>
      <c r="D79" s="2" t="s">
        <v>9</v>
      </c>
      <c r="E79" s="2" t="s">
        <v>283</v>
      </c>
      <c r="F79" s="2" t="s">
        <v>171</v>
      </c>
      <c r="G79" s="2" t="s">
        <v>12</v>
      </c>
      <c r="H79" s="2" t="s">
        <v>13</v>
      </c>
      <c r="I79" s="2" t="str">
        <f t="shared" si="5"/>
        <v>Gold</v>
      </c>
      <c r="N79" s="9" t="s">
        <v>282</v>
      </c>
      <c r="O79" s="2" t="str">
        <f t="shared" si="6"/>
        <v>Katherine Young</v>
      </c>
      <c r="Q79" s="9" t="s">
        <v>12</v>
      </c>
      <c r="R79" t="str">
        <f t="shared" si="7"/>
        <v>USA</v>
      </c>
      <c r="S79" t="str">
        <f t="shared" si="8"/>
        <v>USA</v>
      </c>
      <c r="U79" s="9" t="s">
        <v>9</v>
      </c>
      <c r="V79" s="2" t="str">
        <f t="shared" si="9"/>
        <v>Male</v>
      </c>
    </row>
    <row r="80" spans="1:22">
      <c r="A80" s="2" t="s">
        <v>284</v>
      </c>
      <c r="B80" s="2" t="s">
        <v>285</v>
      </c>
      <c r="C80" s="2">
        <v>21</v>
      </c>
      <c r="D80" s="2" t="s">
        <v>9</v>
      </c>
      <c r="E80" s="2" t="s">
        <v>286</v>
      </c>
      <c r="F80" s="2" t="s">
        <v>287</v>
      </c>
      <c r="G80" s="2" t="s">
        <v>12</v>
      </c>
      <c r="H80" s="2" t="s">
        <v>13</v>
      </c>
      <c r="I80" s="2" t="str">
        <f t="shared" si="5"/>
        <v>Gold</v>
      </c>
      <c r="N80" s="8" t="s">
        <v>285</v>
      </c>
      <c r="O80" s="2" t="str">
        <f t="shared" si="6"/>
        <v>Cody Blake</v>
      </c>
      <c r="Q80" s="8" t="s">
        <v>12</v>
      </c>
      <c r="R80" t="str">
        <f t="shared" si="7"/>
        <v>USA</v>
      </c>
      <c r="S80" t="str">
        <f t="shared" si="8"/>
        <v>USA</v>
      </c>
      <c r="U80" s="8" t="s">
        <v>9</v>
      </c>
      <c r="V80" s="2" t="str">
        <f t="shared" si="9"/>
        <v>Male</v>
      </c>
    </row>
    <row r="81" spans="1:22">
      <c r="A81" s="2" t="s">
        <v>288</v>
      </c>
      <c r="B81" s="2" t="s">
        <v>289</v>
      </c>
      <c r="C81" s="2">
        <v>22</v>
      </c>
      <c r="D81" s="2" t="s">
        <v>16</v>
      </c>
      <c r="E81" s="2" t="s">
        <v>290</v>
      </c>
      <c r="F81" s="2" t="s">
        <v>291</v>
      </c>
      <c r="G81" s="2" t="s">
        <v>12</v>
      </c>
      <c r="H81" s="2" t="s">
        <v>19</v>
      </c>
      <c r="I81" s="2" t="str">
        <f t="shared" si="5"/>
        <v>Platinum</v>
      </c>
      <c r="N81" s="9" t="s">
        <v>289</v>
      </c>
      <c r="O81" s="2" t="str">
        <f t="shared" si="6"/>
        <v>Molly Gardner</v>
      </c>
      <c r="Q81" s="9" t="s">
        <v>12</v>
      </c>
      <c r="R81" t="str">
        <f t="shared" si="7"/>
        <v>USA</v>
      </c>
      <c r="S81" t="str">
        <f t="shared" si="8"/>
        <v>USA</v>
      </c>
      <c r="U81" s="9" t="s">
        <v>16</v>
      </c>
      <c r="V81" s="2" t="str">
        <f t="shared" si="9"/>
        <v>Female</v>
      </c>
    </row>
    <row r="82" spans="1:22">
      <c r="A82" s="2" t="s">
        <v>292</v>
      </c>
      <c r="B82" s="2" t="s">
        <v>293</v>
      </c>
      <c r="C82" s="2">
        <v>61</v>
      </c>
      <c r="D82" s="2" t="s">
        <v>16</v>
      </c>
      <c r="E82" s="2" t="s">
        <v>294</v>
      </c>
      <c r="F82" s="2" t="s">
        <v>233</v>
      </c>
      <c r="G82" s="2" t="s">
        <v>12</v>
      </c>
      <c r="H82" s="2" t="s">
        <v>26</v>
      </c>
      <c r="I82" s="2" t="str">
        <f t="shared" si="5"/>
        <v>Bronze</v>
      </c>
      <c r="N82" s="8" t="s">
        <v>293</v>
      </c>
      <c r="O82" s="2" t="str">
        <f t="shared" si="6"/>
        <v>Jennifer Garcia</v>
      </c>
      <c r="Q82" s="8" t="s">
        <v>12</v>
      </c>
      <c r="R82" t="str">
        <f t="shared" si="7"/>
        <v>USA</v>
      </c>
      <c r="S82" t="str">
        <f t="shared" si="8"/>
        <v>USA</v>
      </c>
      <c r="U82" s="8" t="s">
        <v>16</v>
      </c>
      <c r="V82" s="2" t="str">
        <f t="shared" si="9"/>
        <v>Female</v>
      </c>
    </row>
    <row r="83" spans="1:22">
      <c r="A83" s="2" t="s">
        <v>295</v>
      </c>
      <c r="B83" s="2" t="s">
        <v>296</v>
      </c>
      <c r="C83" s="2">
        <v>34</v>
      </c>
      <c r="D83" s="2" t="s">
        <v>16</v>
      </c>
      <c r="E83" s="2" t="s">
        <v>297</v>
      </c>
      <c r="F83" s="2" t="s">
        <v>133</v>
      </c>
      <c r="G83" s="2" t="s">
        <v>12</v>
      </c>
      <c r="H83" s="2" t="s">
        <v>19</v>
      </c>
      <c r="I83" s="2" t="str">
        <f t="shared" si="5"/>
        <v>Platinum</v>
      </c>
      <c r="N83" s="9" t="s">
        <v>296</v>
      </c>
      <c r="O83" s="2" t="str">
        <f t="shared" si="6"/>
        <v>Krystal Ford</v>
      </c>
      <c r="Q83" s="9" t="s">
        <v>12</v>
      </c>
      <c r="R83" t="str">
        <f t="shared" si="7"/>
        <v>USA</v>
      </c>
      <c r="S83" t="str">
        <f t="shared" si="8"/>
        <v>USA</v>
      </c>
      <c r="U83" s="9" t="s">
        <v>16</v>
      </c>
      <c r="V83" s="2" t="str">
        <f t="shared" si="9"/>
        <v>Female</v>
      </c>
    </row>
    <row r="84" spans="1:22">
      <c r="A84" s="2" t="s">
        <v>298</v>
      </c>
      <c r="B84" s="2" t="s">
        <v>299</v>
      </c>
      <c r="C84" s="2">
        <v>53</v>
      </c>
      <c r="D84" s="2" t="s">
        <v>9</v>
      </c>
      <c r="E84" s="2" t="s">
        <v>300</v>
      </c>
      <c r="F84" s="2" t="s">
        <v>250</v>
      </c>
      <c r="G84" s="2" t="s">
        <v>12</v>
      </c>
      <c r="H84" s="2" t="s">
        <v>26</v>
      </c>
      <c r="I84" s="2" t="str">
        <f t="shared" si="5"/>
        <v>Bronze</v>
      </c>
      <c r="N84" s="8" t="s">
        <v>299</v>
      </c>
      <c r="O84" s="2" t="str">
        <f t="shared" si="6"/>
        <v>George Rosario</v>
      </c>
      <c r="Q84" s="8" t="s">
        <v>12</v>
      </c>
      <c r="R84" t="str">
        <f t="shared" si="7"/>
        <v>USA</v>
      </c>
      <c r="S84" t="str">
        <f t="shared" si="8"/>
        <v>USA</v>
      </c>
      <c r="U84" s="8" t="s">
        <v>9</v>
      </c>
      <c r="V84" s="2" t="str">
        <f t="shared" si="9"/>
        <v>Male</v>
      </c>
    </row>
    <row r="85" spans="1:22">
      <c r="A85" s="2" t="s">
        <v>301</v>
      </c>
      <c r="B85" s="2" t="s">
        <v>302</v>
      </c>
      <c r="C85" s="2">
        <v>48</v>
      </c>
      <c r="D85" s="2" t="s">
        <v>16</v>
      </c>
      <c r="E85" s="2" t="s">
        <v>303</v>
      </c>
      <c r="F85" s="2" t="s">
        <v>81</v>
      </c>
      <c r="G85" s="2" t="s">
        <v>12</v>
      </c>
      <c r="H85" s="2" t="s">
        <v>26</v>
      </c>
      <c r="I85" s="2" t="str">
        <f t="shared" si="5"/>
        <v>Bronze</v>
      </c>
      <c r="N85" s="9" t="s">
        <v>302</v>
      </c>
      <c r="O85" s="2" t="str">
        <f t="shared" si="6"/>
        <v>Thomas Robinson</v>
      </c>
      <c r="Q85" s="9" t="s">
        <v>12</v>
      </c>
      <c r="R85" t="str">
        <f t="shared" si="7"/>
        <v>USA</v>
      </c>
      <c r="S85" t="str">
        <f t="shared" si="8"/>
        <v>USA</v>
      </c>
      <c r="U85" s="9" t="s">
        <v>16</v>
      </c>
      <c r="V85" s="2" t="str">
        <f t="shared" si="9"/>
        <v>Female</v>
      </c>
    </row>
    <row r="86" spans="1:22">
      <c r="A86" s="2" t="s">
        <v>304</v>
      </c>
      <c r="B86" s="2" t="s">
        <v>305</v>
      </c>
      <c r="C86" s="2">
        <v>26</v>
      </c>
      <c r="D86" s="2" t="s">
        <v>16</v>
      </c>
      <c r="E86" s="2" t="s">
        <v>306</v>
      </c>
      <c r="F86" s="2" t="s">
        <v>254</v>
      </c>
      <c r="G86" s="2" t="s">
        <v>12</v>
      </c>
      <c r="H86" s="2" t="s">
        <v>19</v>
      </c>
      <c r="I86" s="2" t="str">
        <f t="shared" si="5"/>
        <v>Platinum</v>
      </c>
      <c r="N86" s="8" t="s">
        <v>305</v>
      </c>
      <c r="O86" s="2" t="str">
        <f t="shared" si="6"/>
        <v>Christy Hoffman</v>
      </c>
      <c r="Q86" s="8" t="s">
        <v>12</v>
      </c>
      <c r="R86" t="str">
        <f t="shared" si="7"/>
        <v>USA</v>
      </c>
      <c r="S86" t="str">
        <f t="shared" si="8"/>
        <v>USA</v>
      </c>
      <c r="U86" s="8" t="s">
        <v>16</v>
      </c>
      <c r="V86" s="2" t="str">
        <f t="shared" si="9"/>
        <v>Female</v>
      </c>
    </row>
    <row r="87" spans="1:22">
      <c r="A87" s="2" t="s">
        <v>307</v>
      </c>
      <c r="B87" s="2" t="s">
        <v>308</v>
      </c>
      <c r="C87" s="2">
        <v>36</v>
      </c>
      <c r="D87" s="2" t="s">
        <v>9</v>
      </c>
      <c r="E87" s="2" t="s">
        <v>309</v>
      </c>
      <c r="F87" s="2" t="s">
        <v>51</v>
      </c>
      <c r="G87" s="2" t="s">
        <v>12</v>
      </c>
      <c r="H87" s="2" t="s">
        <v>31</v>
      </c>
      <c r="I87" s="2" t="str">
        <f t="shared" si="5"/>
        <v>Silver</v>
      </c>
      <c r="N87" s="9" t="s">
        <v>308</v>
      </c>
      <c r="O87" s="2" t="str">
        <f t="shared" si="6"/>
        <v>Richard Delgado</v>
      </c>
      <c r="Q87" s="9" t="s">
        <v>12</v>
      </c>
      <c r="R87" t="str">
        <f t="shared" si="7"/>
        <v>USA</v>
      </c>
      <c r="S87" t="str">
        <f t="shared" si="8"/>
        <v>USA</v>
      </c>
      <c r="U87" s="9" t="s">
        <v>9</v>
      </c>
      <c r="V87" s="2" t="str">
        <f t="shared" si="9"/>
        <v>Male</v>
      </c>
    </row>
    <row r="88" spans="1:22">
      <c r="A88" s="2" t="s">
        <v>310</v>
      </c>
      <c r="B88" s="2" t="s">
        <v>311</v>
      </c>
      <c r="C88" s="2">
        <v>19</v>
      </c>
      <c r="D88" s="2" t="s">
        <v>16</v>
      </c>
      <c r="E88" s="2" t="s">
        <v>312</v>
      </c>
      <c r="F88" s="2" t="s">
        <v>313</v>
      </c>
      <c r="G88" s="2" t="s">
        <v>12</v>
      </c>
      <c r="H88" s="2" t="s">
        <v>13</v>
      </c>
      <c r="I88" s="2" t="str">
        <f t="shared" si="5"/>
        <v>Gold</v>
      </c>
      <c r="N88" s="8" t="s">
        <v>311</v>
      </c>
      <c r="O88" s="2" t="str">
        <f t="shared" si="6"/>
        <v>Tammy Miller Md</v>
      </c>
      <c r="Q88" s="8" t="s">
        <v>12</v>
      </c>
      <c r="R88" t="str">
        <f t="shared" si="7"/>
        <v>USA</v>
      </c>
      <c r="S88" t="str">
        <f t="shared" si="8"/>
        <v>USA</v>
      </c>
      <c r="U88" s="8" t="s">
        <v>16</v>
      </c>
      <c r="V88" s="2" t="str">
        <f t="shared" si="9"/>
        <v>Female</v>
      </c>
    </row>
    <row r="89" spans="1:22">
      <c r="A89" s="2" t="s">
        <v>314</v>
      </c>
      <c r="B89" s="2" t="s">
        <v>315</v>
      </c>
      <c r="C89" s="2">
        <v>58</v>
      </c>
      <c r="D89" s="2" t="s">
        <v>16</v>
      </c>
      <c r="E89" s="2" t="s">
        <v>316</v>
      </c>
      <c r="F89" s="2" t="s">
        <v>317</v>
      </c>
      <c r="G89" s="2" t="s">
        <v>12</v>
      </c>
      <c r="H89" s="2" t="s">
        <v>26</v>
      </c>
      <c r="I89" s="2" t="str">
        <f t="shared" si="5"/>
        <v>Bronze</v>
      </c>
      <c r="N89" s="9" t="s">
        <v>315</v>
      </c>
      <c r="O89" s="2" t="str">
        <f t="shared" si="6"/>
        <v>Melissa Duffy Md</v>
      </c>
      <c r="Q89" s="9" t="s">
        <v>12</v>
      </c>
      <c r="R89" t="str">
        <f t="shared" si="7"/>
        <v>USA</v>
      </c>
      <c r="S89" t="str">
        <f t="shared" si="8"/>
        <v>USA</v>
      </c>
      <c r="U89" s="9" t="s">
        <v>16</v>
      </c>
      <c r="V89" s="2" t="str">
        <f t="shared" si="9"/>
        <v>Female</v>
      </c>
    </row>
    <row r="90" spans="1:22">
      <c r="A90" s="2" t="s">
        <v>318</v>
      </c>
      <c r="B90" s="2" t="s">
        <v>319</v>
      </c>
      <c r="C90" s="2">
        <v>58</v>
      </c>
      <c r="D90" s="2" t="s">
        <v>9</v>
      </c>
      <c r="E90" s="2" t="s">
        <v>320</v>
      </c>
      <c r="F90" s="2" t="s">
        <v>291</v>
      </c>
      <c r="G90" s="2" t="s">
        <v>12</v>
      </c>
      <c r="H90" s="2" t="s">
        <v>31</v>
      </c>
      <c r="I90" s="2" t="str">
        <f t="shared" si="5"/>
        <v>Silver</v>
      </c>
      <c r="N90" s="8" t="s">
        <v>319</v>
      </c>
      <c r="O90" s="2" t="str">
        <f t="shared" si="6"/>
        <v>Timothy Wright</v>
      </c>
      <c r="Q90" s="8" t="s">
        <v>12</v>
      </c>
      <c r="R90" t="str">
        <f t="shared" si="7"/>
        <v>USA</v>
      </c>
      <c r="S90" t="str">
        <f t="shared" si="8"/>
        <v>USA</v>
      </c>
      <c r="U90" s="8" t="s">
        <v>9</v>
      </c>
      <c r="V90" s="2" t="str">
        <f t="shared" si="9"/>
        <v>Male</v>
      </c>
    </row>
    <row r="91" spans="1:22">
      <c r="A91" s="2" t="s">
        <v>321</v>
      </c>
      <c r="B91" s="2" t="s">
        <v>322</v>
      </c>
      <c r="C91" s="2">
        <v>43</v>
      </c>
      <c r="D91" s="2" t="s">
        <v>9</v>
      </c>
      <c r="E91" s="2" t="s">
        <v>323</v>
      </c>
      <c r="F91" s="2" t="s">
        <v>324</v>
      </c>
      <c r="G91" s="2" t="s">
        <v>12</v>
      </c>
      <c r="H91" s="2" t="s">
        <v>19</v>
      </c>
      <c r="I91" s="2" t="str">
        <f t="shared" si="5"/>
        <v>Platinum</v>
      </c>
      <c r="N91" s="9" t="s">
        <v>322</v>
      </c>
      <c r="O91" s="2" t="str">
        <f t="shared" si="6"/>
        <v>Jamie Yoder</v>
      </c>
      <c r="Q91" s="9" t="s">
        <v>12</v>
      </c>
      <c r="R91" t="str">
        <f t="shared" si="7"/>
        <v>USA</v>
      </c>
      <c r="S91" t="str">
        <f t="shared" si="8"/>
        <v>USA</v>
      </c>
      <c r="U91" s="9" t="s">
        <v>9</v>
      </c>
      <c r="V91" s="2" t="str">
        <f t="shared" si="9"/>
        <v>Male</v>
      </c>
    </row>
    <row r="92" spans="1:22">
      <c r="A92" s="2" t="s">
        <v>325</v>
      </c>
      <c r="B92" s="2" t="s">
        <v>326</v>
      </c>
      <c r="C92" s="2">
        <v>58</v>
      </c>
      <c r="D92" s="2" t="s">
        <v>16</v>
      </c>
      <c r="E92" s="2" t="s">
        <v>327</v>
      </c>
      <c r="F92" s="2" t="s">
        <v>328</v>
      </c>
      <c r="G92" s="2" t="s">
        <v>12</v>
      </c>
      <c r="H92" s="2" t="s">
        <v>19</v>
      </c>
      <c r="I92" s="2" t="str">
        <f t="shared" si="5"/>
        <v>Platinum</v>
      </c>
      <c r="N92" s="8" t="s">
        <v>326</v>
      </c>
      <c r="O92" s="2" t="str">
        <f t="shared" si="6"/>
        <v>Oscar Moon</v>
      </c>
      <c r="Q92" s="8" t="s">
        <v>12</v>
      </c>
      <c r="R92" t="str">
        <f t="shared" si="7"/>
        <v>USA</v>
      </c>
      <c r="S92" t="str">
        <f t="shared" si="8"/>
        <v>USA</v>
      </c>
      <c r="U92" s="8" t="s">
        <v>16</v>
      </c>
      <c r="V92" s="2" t="str">
        <f t="shared" si="9"/>
        <v>Female</v>
      </c>
    </row>
    <row r="93" spans="1:22">
      <c r="A93" s="2" t="s">
        <v>329</v>
      </c>
      <c r="B93" s="2" t="s">
        <v>330</v>
      </c>
      <c r="C93" s="2">
        <v>29</v>
      </c>
      <c r="D93" s="2" t="s">
        <v>16</v>
      </c>
      <c r="E93" s="2" t="s">
        <v>331</v>
      </c>
      <c r="F93" s="2" t="s">
        <v>133</v>
      </c>
      <c r="G93" s="2" t="s">
        <v>12</v>
      </c>
      <c r="H93" s="2" t="s">
        <v>31</v>
      </c>
      <c r="I93" s="2" t="str">
        <f t="shared" si="5"/>
        <v>Silver</v>
      </c>
      <c r="N93" s="9" t="s">
        <v>330</v>
      </c>
      <c r="O93" s="2" t="str">
        <f t="shared" si="6"/>
        <v>Donna Gregory</v>
      </c>
      <c r="Q93" s="9" t="s">
        <v>12</v>
      </c>
      <c r="R93" t="str">
        <f t="shared" si="7"/>
        <v>USA</v>
      </c>
      <c r="S93" t="str">
        <f t="shared" si="8"/>
        <v>USA</v>
      </c>
      <c r="U93" s="9" t="s">
        <v>16</v>
      </c>
      <c r="V93" s="2" t="str">
        <f t="shared" si="9"/>
        <v>Female</v>
      </c>
    </row>
    <row r="94" spans="1:22">
      <c r="A94" s="2" t="s">
        <v>332</v>
      </c>
      <c r="B94" s="2" t="s">
        <v>333</v>
      </c>
      <c r="C94" s="2">
        <v>44</v>
      </c>
      <c r="D94" s="2" t="s">
        <v>16</v>
      </c>
      <c r="E94" s="2" t="s">
        <v>334</v>
      </c>
      <c r="F94" s="2" t="s">
        <v>237</v>
      </c>
      <c r="G94" s="2" t="s">
        <v>12</v>
      </c>
      <c r="H94" s="2" t="s">
        <v>19</v>
      </c>
      <c r="I94" s="2" t="str">
        <f t="shared" si="5"/>
        <v>Platinum</v>
      </c>
      <c r="N94" s="8" t="s">
        <v>333</v>
      </c>
      <c r="O94" s="2" t="str">
        <f t="shared" si="6"/>
        <v>Robert Jackson</v>
      </c>
      <c r="Q94" s="8" t="s">
        <v>12</v>
      </c>
      <c r="R94" t="str">
        <f t="shared" si="7"/>
        <v>USA</v>
      </c>
      <c r="S94" t="str">
        <f t="shared" si="8"/>
        <v>USA</v>
      </c>
      <c r="U94" s="8" t="s">
        <v>16</v>
      </c>
      <c r="V94" s="2" t="str">
        <f t="shared" si="9"/>
        <v>Female</v>
      </c>
    </row>
    <row r="95" spans="1:22">
      <c r="A95" s="2" t="s">
        <v>335</v>
      </c>
      <c r="B95" s="2" t="s">
        <v>336</v>
      </c>
      <c r="C95" s="2">
        <v>28</v>
      </c>
      <c r="D95" s="2" t="s">
        <v>16</v>
      </c>
      <c r="E95" s="2" t="s">
        <v>337</v>
      </c>
      <c r="F95" s="2" t="s">
        <v>317</v>
      </c>
      <c r="G95" s="2" t="s">
        <v>12</v>
      </c>
      <c r="H95" s="2" t="s">
        <v>13</v>
      </c>
      <c r="I95" s="2" t="str">
        <f t="shared" si="5"/>
        <v>Gold</v>
      </c>
      <c r="N95" s="9" t="s">
        <v>336</v>
      </c>
      <c r="O95" s="2" t="str">
        <f t="shared" si="6"/>
        <v>Christy Vasquez</v>
      </c>
      <c r="Q95" s="9" t="s">
        <v>12</v>
      </c>
      <c r="R95" t="str">
        <f t="shared" si="7"/>
        <v>USA</v>
      </c>
      <c r="S95" t="str">
        <f t="shared" si="8"/>
        <v>USA</v>
      </c>
      <c r="U95" s="9" t="s">
        <v>16</v>
      </c>
      <c r="V95" s="2" t="str">
        <f t="shared" si="9"/>
        <v>Female</v>
      </c>
    </row>
    <row r="96" spans="1:22">
      <c r="A96" s="2" t="s">
        <v>338</v>
      </c>
      <c r="B96" s="2" t="s">
        <v>339</v>
      </c>
      <c r="C96" s="2">
        <v>43</v>
      </c>
      <c r="D96" s="2" t="s">
        <v>16</v>
      </c>
      <c r="E96" s="2" t="s">
        <v>340</v>
      </c>
      <c r="F96" s="2" t="s">
        <v>184</v>
      </c>
      <c r="G96" s="2" t="s">
        <v>12</v>
      </c>
      <c r="H96" s="2" t="s">
        <v>13</v>
      </c>
      <c r="I96" s="2" t="str">
        <f t="shared" si="5"/>
        <v>Gold</v>
      </c>
      <c r="N96" s="8" t="s">
        <v>339</v>
      </c>
      <c r="O96" s="2" t="str">
        <f t="shared" si="6"/>
        <v>David Patterson</v>
      </c>
      <c r="Q96" s="8" t="s">
        <v>12</v>
      </c>
      <c r="R96" t="str">
        <f t="shared" si="7"/>
        <v>USA</v>
      </c>
      <c r="S96" t="str">
        <f t="shared" si="8"/>
        <v>USA</v>
      </c>
      <c r="U96" s="8" t="s">
        <v>16</v>
      </c>
      <c r="V96" s="2" t="str">
        <f t="shared" si="9"/>
        <v>Female</v>
      </c>
    </row>
    <row r="97" spans="1:22">
      <c r="A97" s="2" t="s">
        <v>341</v>
      </c>
      <c r="B97" s="2" t="s">
        <v>342</v>
      </c>
      <c r="C97" s="2">
        <v>62</v>
      </c>
      <c r="D97" s="2" t="s">
        <v>16</v>
      </c>
      <c r="E97" s="2" t="s">
        <v>343</v>
      </c>
      <c r="F97" s="2" t="s">
        <v>58</v>
      </c>
      <c r="G97" s="2" t="s">
        <v>12</v>
      </c>
      <c r="H97" s="2" t="s">
        <v>19</v>
      </c>
      <c r="I97" s="2" t="str">
        <f t="shared" si="5"/>
        <v>Platinum</v>
      </c>
      <c r="N97" s="9" t="s">
        <v>342</v>
      </c>
      <c r="O97" s="2" t="str">
        <f t="shared" si="6"/>
        <v>Amy Fowler</v>
      </c>
      <c r="Q97" s="9" t="s">
        <v>12</v>
      </c>
      <c r="R97" t="str">
        <f t="shared" si="7"/>
        <v>USA</v>
      </c>
      <c r="S97" t="str">
        <f t="shared" si="8"/>
        <v>USA</v>
      </c>
      <c r="U97" s="9" t="s">
        <v>16</v>
      </c>
      <c r="V97" s="2" t="str">
        <f t="shared" si="9"/>
        <v>Female</v>
      </c>
    </row>
    <row r="98" spans="1:22">
      <c r="A98" s="2" t="s">
        <v>344</v>
      </c>
      <c r="B98" s="2" t="s">
        <v>345</v>
      </c>
      <c r="C98" s="2">
        <v>30</v>
      </c>
      <c r="D98" s="2" t="s">
        <v>16</v>
      </c>
      <c r="E98" s="2" t="s">
        <v>346</v>
      </c>
      <c r="F98" s="2" t="s">
        <v>328</v>
      </c>
      <c r="G98" s="2" t="s">
        <v>12</v>
      </c>
      <c r="H98" s="2" t="s">
        <v>19</v>
      </c>
      <c r="I98" s="2" t="str">
        <f t="shared" si="5"/>
        <v>Platinum</v>
      </c>
      <c r="N98" s="8" t="s">
        <v>345</v>
      </c>
      <c r="O98" s="2" t="str">
        <f t="shared" si="6"/>
        <v>Samantha Walker</v>
      </c>
      <c r="Q98" s="8" t="s">
        <v>12</v>
      </c>
      <c r="R98" t="str">
        <f t="shared" si="7"/>
        <v>USA</v>
      </c>
      <c r="S98" t="str">
        <f t="shared" si="8"/>
        <v>USA</v>
      </c>
      <c r="U98" s="8" t="s">
        <v>16</v>
      </c>
      <c r="V98" s="2" t="str">
        <f t="shared" si="9"/>
        <v>Female</v>
      </c>
    </row>
    <row r="99" spans="1:22">
      <c r="A99" s="2" t="s">
        <v>347</v>
      </c>
      <c r="B99" s="2" t="s">
        <v>348</v>
      </c>
      <c r="C99" s="2">
        <v>36</v>
      </c>
      <c r="D99" s="2" t="s">
        <v>9</v>
      </c>
      <c r="E99" s="2" t="s">
        <v>349</v>
      </c>
      <c r="F99" s="2" t="s">
        <v>39</v>
      </c>
      <c r="G99" s="2" t="s">
        <v>12</v>
      </c>
      <c r="H99" s="2" t="s">
        <v>31</v>
      </c>
      <c r="I99" s="2" t="str">
        <f t="shared" si="5"/>
        <v>Silver</v>
      </c>
      <c r="N99" s="9" t="s">
        <v>348</v>
      </c>
      <c r="O99" s="2" t="str">
        <f t="shared" si="6"/>
        <v>David Cobb</v>
      </c>
      <c r="Q99" s="9" t="s">
        <v>12</v>
      </c>
      <c r="R99" t="str">
        <f t="shared" si="7"/>
        <v>USA</v>
      </c>
      <c r="S99" t="str">
        <f t="shared" si="8"/>
        <v>USA</v>
      </c>
      <c r="U99" s="9" t="s">
        <v>9</v>
      </c>
      <c r="V99" s="2" t="str">
        <f t="shared" si="9"/>
        <v>Male</v>
      </c>
    </row>
    <row r="100" spans="1:22">
      <c r="A100" s="2" t="s">
        <v>350</v>
      </c>
      <c r="B100" s="2" t="s">
        <v>351</v>
      </c>
      <c r="C100" s="2">
        <v>24</v>
      </c>
      <c r="D100" s="2" t="s">
        <v>9</v>
      </c>
      <c r="E100" s="2" t="s">
        <v>352</v>
      </c>
      <c r="F100" s="2" t="s">
        <v>163</v>
      </c>
      <c r="G100" s="2" t="s">
        <v>12</v>
      </c>
      <c r="H100" s="2" t="s">
        <v>13</v>
      </c>
      <c r="I100" s="2" t="str">
        <f t="shared" si="5"/>
        <v>Gold</v>
      </c>
      <c r="N100" s="8" t="s">
        <v>351</v>
      </c>
      <c r="O100" s="2" t="str">
        <f t="shared" si="6"/>
        <v>Brittney Morgan</v>
      </c>
      <c r="Q100" s="8" t="s">
        <v>12</v>
      </c>
      <c r="R100" t="str">
        <f t="shared" si="7"/>
        <v>USA</v>
      </c>
      <c r="S100" t="str">
        <f t="shared" si="8"/>
        <v>USA</v>
      </c>
      <c r="U100" s="8" t="s">
        <v>9</v>
      </c>
      <c r="V100" s="2" t="str">
        <f t="shared" si="9"/>
        <v>Male</v>
      </c>
    </row>
    <row r="101" spans="1:22">
      <c r="A101" s="2" t="s">
        <v>353</v>
      </c>
      <c r="B101" s="2" t="s">
        <v>354</v>
      </c>
      <c r="C101" s="2">
        <v>35</v>
      </c>
      <c r="D101" s="2" t="s">
        <v>9</v>
      </c>
      <c r="E101" s="2" t="s">
        <v>355</v>
      </c>
      <c r="F101" s="2" t="s">
        <v>237</v>
      </c>
      <c r="G101" s="2" t="s">
        <v>12</v>
      </c>
      <c r="H101" s="2" t="s">
        <v>31</v>
      </c>
      <c r="I101" s="2" t="str">
        <f t="shared" si="5"/>
        <v>Silver</v>
      </c>
      <c r="N101" s="9" t="s">
        <v>354</v>
      </c>
      <c r="O101" s="2" t="str">
        <f t="shared" si="6"/>
        <v>Sheila Wilson</v>
      </c>
      <c r="Q101" s="9" t="s">
        <v>12</v>
      </c>
      <c r="R101" t="str">
        <f t="shared" si="7"/>
        <v>USA</v>
      </c>
      <c r="S101" t="str">
        <f t="shared" si="8"/>
        <v>USA</v>
      </c>
      <c r="U101" s="9" t="s">
        <v>9</v>
      </c>
      <c r="V101" s="2" t="str">
        <f t="shared" si="9"/>
        <v>Male</v>
      </c>
    </row>
    <row r="102" spans="1:22">
      <c r="A102" s="2" t="s">
        <v>356</v>
      </c>
      <c r="B102" s="2" t="s">
        <v>357</v>
      </c>
      <c r="C102" s="2">
        <v>53</v>
      </c>
      <c r="D102" s="2" t="s">
        <v>16</v>
      </c>
      <c r="E102" s="2" t="s">
        <v>358</v>
      </c>
      <c r="F102" s="2" t="s">
        <v>359</v>
      </c>
      <c r="G102" s="2" t="s">
        <v>12</v>
      </c>
      <c r="H102" s="2" t="s">
        <v>19</v>
      </c>
      <c r="I102" s="2" t="str">
        <f t="shared" si="5"/>
        <v>Platinum</v>
      </c>
      <c r="N102" s="8" t="s">
        <v>357</v>
      </c>
      <c r="O102" s="2" t="str">
        <f t="shared" si="6"/>
        <v>Diane Watson</v>
      </c>
      <c r="Q102" s="8" t="s">
        <v>12</v>
      </c>
      <c r="R102" t="str">
        <f t="shared" si="7"/>
        <v>USA</v>
      </c>
      <c r="S102" t="str">
        <f t="shared" si="8"/>
        <v>USA</v>
      </c>
      <c r="U102" s="8" t="s">
        <v>16</v>
      </c>
      <c r="V102" s="2" t="str">
        <f t="shared" si="9"/>
        <v>Female</v>
      </c>
    </row>
    <row r="103" spans="1:22">
      <c r="A103" s="2" t="s">
        <v>360</v>
      </c>
      <c r="B103" s="2" t="s">
        <v>361</v>
      </c>
      <c r="C103" s="2">
        <v>29</v>
      </c>
      <c r="D103" s="2" t="s">
        <v>9</v>
      </c>
      <c r="E103" s="2" t="s">
        <v>362</v>
      </c>
      <c r="F103" s="2" t="s">
        <v>117</v>
      </c>
      <c r="G103" s="2" t="s">
        <v>12</v>
      </c>
      <c r="H103" s="2" t="s">
        <v>13</v>
      </c>
      <c r="I103" s="2" t="str">
        <f t="shared" si="5"/>
        <v>Gold</v>
      </c>
      <c r="N103" s="9" t="s">
        <v>361</v>
      </c>
      <c r="O103" s="2" t="str">
        <f t="shared" si="6"/>
        <v>Colleen Maynard</v>
      </c>
      <c r="Q103" s="9" t="s">
        <v>12</v>
      </c>
      <c r="R103" t="str">
        <f t="shared" si="7"/>
        <v>USA</v>
      </c>
      <c r="S103" t="str">
        <f t="shared" si="8"/>
        <v>USA</v>
      </c>
      <c r="U103" s="9" t="s">
        <v>9</v>
      </c>
      <c r="V103" s="2" t="str">
        <f t="shared" si="9"/>
        <v>Male</v>
      </c>
    </row>
    <row r="104" spans="1:22">
      <c r="A104" s="2" t="s">
        <v>363</v>
      </c>
      <c r="B104" s="2" t="s">
        <v>364</v>
      </c>
      <c r="C104" s="2">
        <v>34</v>
      </c>
      <c r="D104" s="2" t="s">
        <v>16</v>
      </c>
      <c r="E104" s="2" t="s">
        <v>365</v>
      </c>
      <c r="F104" s="2" t="s">
        <v>51</v>
      </c>
      <c r="G104" s="2" t="s">
        <v>12</v>
      </c>
      <c r="H104" s="2" t="s">
        <v>26</v>
      </c>
      <c r="I104" s="2" t="str">
        <f t="shared" si="5"/>
        <v>Bronze</v>
      </c>
      <c r="N104" s="8" t="s">
        <v>364</v>
      </c>
      <c r="O104" s="2" t="str">
        <f t="shared" si="6"/>
        <v>Sarah Schneider</v>
      </c>
      <c r="Q104" s="8" t="s">
        <v>12</v>
      </c>
      <c r="R104" t="str">
        <f t="shared" si="7"/>
        <v>USA</v>
      </c>
      <c r="S104" t="str">
        <f t="shared" si="8"/>
        <v>USA</v>
      </c>
      <c r="U104" s="8" t="s">
        <v>16</v>
      </c>
      <c r="V104" s="2" t="str">
        <f t="shared" si="9"/>
        <v>Female</v>
      </c>
    </row>
    <row r="105" spans="1:22">
      <c r="A105" s="2" t="s">
        <v>366</v>
      </c>
      <c r="B105" s="2" t="s">
        <v>367</v>
      </c>
      <c r="C105" s="2">
        <v>21</v>
      </c>
      <c r="D105" s="2" t="s">
        <v>9</v>
      </c>
      <c r="E105" s="2" t="s">
        <v>368</v>
      </c>
      <c r="F105" s="2" t="s">
        <v>167</v>
      </c>
      <c r="G105" s="2" t="s">
        <v>12</v>
      </c>
      <c r="H105" s="2" t="s">
        <v>26</v>
      </c>
      <c r="I105" s="2" t="str">
        <f t="shared" si="5"/>
        <v>Bronze</v>
      </c>
      <c r="N105" s="9" t="s">
        <v>367</v>
      </c>
      <c r="O105" s="2" t="str">
        <f t="shared" si="6"/>
        <v>Steven Stein</v>
      </c>
      <c r="Q105" s="9" t="s">
        <v>12</v>
      </c>
      <c r="R105" t="str">
        <f t="shared" si="7"/>
        <v>USA</v>
      </c>
      <c r="S105" t="str">
        <f t="shared" si="8"/>
        <v>USA</v>
      </c>
      <c r="U105" s="9" t="s">
        <v>9</v>
      </c>
      <c r="V105" s="2" t="str">
        <f t="shared" si="9"/>
        <v>Male</v>
      </c>
    </row>
    <row r="106" spans="1:22">
      <c r="A106" s="2" t="s">
        <v>369</v>
      </c>
      <c r="B106" s="2" t="s">
        <v>370</v>
      </c>
      <c r="C106" s="2">
        <v>64</v>
      </c>
      <c r="D106" s="2" t="s">
        <v>9</v>
      </c>
      <c r="E106" s="2" t="s">
        <v>371</v>
      </c>
      <c r="F106" s="2" t="s">
        <v>81</v>
      </c>
      <c r="G106" s="2" t="s">
        <v>12</v>
      </c>
      <c r="H106" s="2" t="s">
        <v>31</v>
      </c>
      <c r="I106" s="2" t="str">
        <f t="shared" si="5"/>
        <v>Silver</v>
      </c>
      <c r="N106" s="8" t="s">
        <v>370</v>
      </c>
      <c r="O106" s="2" t="str">
        <f t="shared" si="6"/>
        <v>Christopher Lester</v>
      </c>
      <c r="Q106" s="8" t="s">
        <v>12</v>
      </c>
      <c r="R106" t="str">
        <f t="shared" si="7"/>
        <v>USA</v>
      </c>
      <c r="S106" t="str">
        <f t="shared" si="8"/>
        <v>USA</v>
      </c>
      <c r="U106" s="8" t="s">
        <v>9</v>
      </c>
      <c r="V106" s="2" t="str">
        <f t="shared" si="9"/>
        <v>Male</v>
      </c>
    </row>
    <row r="107" spans="1:22">
      <c r="A107" s="2" t="s">
        <v>372</v>
      </c>
      <c r="B107" s="2" t="s">
        <v>373</v>
      </c>
      <c r="C107" s="2">
        <v>50</v>
      </c>
      <c r="D107" s="2" t="s">
        <v>16</v>
      </c>
      <c r="E107" s="2" t="s">
        <v>374</v>
      </c>
      <c r="F107" s="2" t="s">
        <v>250</v>
      </c>
      <c r="G107" s="2" t="s">
        <v>12</v>
      </c>
      <c r="H107" s="2" t="s">
        <v>13</v>
      </c>
      <c r="I107" s="2" t="str">
        <f t="shared" si="5"/>
        <v>Gold</v>
      </c>
      <c r="N107" s="9" t="s">
        <v>373</v>
      </c>
      <c r="O107" s="2" t="str">
        <f t="shared" si="6"/>
        <v>Lance Baker</v>
      </c>
      <c r="Q107" s="9" t="s">
        <v>12</v>
      </c>
      <c r="R107" t="str">
        <f t="shared" si="7"/>
        <v>USA</v>
      </c>
      <c r="S107" t="str">
        <f t="shared" si="8"/>
        <v>USA</v>
      </c>
      <c r="U107" s="9" t="s">
        <v>16</v>
      </c>
      <c r="V107" s="2" t="str">
        <f t="shared" si="9"/>
        <v>Female</v>
      </c>
    </row>
    <row r="108" spans="1:22">
      <c r="A108" s="2" t="s">
        <v>375</v>
      </c>
      <c r="B108" s="2" t="s">
        <v>376</v>
      </c>
      <c r="C108" s="2">
        <v>53</v>
      </c>
      <c r="D108" s="2" t="s">
        <v>16</v>
      </c>
      <c r="E108" s="2" t="s">
        <v>377</v>
      </c>
      <c r="F108" s="2" t="s">
        <v>217</v>
      </c>
      <c r="G108" s="2" t="s">
        <v>12</v>
      </c>
      <c r="H108" s="2" t="s">
        <v>26</v>
      </c>
      <c r="I108" s="2" t="str">
        <f t="shared" si="5"/>
        <v>Bronze</v>
      </c>
      <c r="N108" s="8" t="s">
        <v>376</v>
      </c>
      <c r="O108" s="2" t="str">
        <f t="shared" si="6"/>
        <v>Howard Summers</v>
      </c>
      <c r="Q108" s="8" t="s">
        <v>12</v>
      </c>
      <c r="R108" t="str">
        <f t="shared" si="7"/>
        <v>USA</v>
      </c>
      <c r="S108" t="str">
        <f t="shared" si="8"/>
        <v>USA</v>
      </c>
      <c r="U108" s="8" t="s">
        <v>16</v>
      </c>
      <c r="V108" s="2" t="str">
        <f t="shared" si="9"/>
        <v>Female</v>
      </c>
    </row>
    <row r="109" spans="1:22">
      <c r="A109" s="2" t="s">
        <v>378</v>
      </c>
      <c r="B109" s="2" t="s">
        <v>379</v>
      </c>
      <c r="C109" s="2">
        <v>62</v>
      </c>
      <c r="D109" s="2" t="s">
        <v>16</v>
      </c>
      <c r="E109" s="2" t="s">
        <v>380</v>
      </c>
      <c r="F109" s="2" t="s">
        <v>18</v>
      </c>
      <c r="G109" s="2" t="s">
        <v>12</v>
      </c>
      <c r="H109" s="2" t="s">
        <v>19</v>
      </c>
      <c r="I109" s="2" t="str">
        <f t="shared" si="5"/>
        <v>Platinum</v>
      </c>
      <c r="N109" s="9" t="s">
        <v>379</v>
      </c>
      <c r="O109" s="2" t="str">
        <f t="shared" si="6"/>
        <v>Erica Carney</v>
      </c>
      <c r="Q109" s="9" t="s">
        <v>12</v>
      </c>
      <c r="R109" t="str">
        <f t="shared" si="7"/>
        <v>USA</v>
      </c>
      <c r="S109" t="str">
        <f t="shared" si="8"/>
        <v>USA</v>
      </c>
      <c r="U109" s="9" t="s">
        <v>16</v>
      </c>
      <c r="V109" s="2" t="str">
        <f t="shared" si="9"/>
        <v>Female</v>
      </c>
    </row>
    <row r="110" spans="1:22">
      <c r="A110" s="2" t="s">
        <v>381</v>
      </c>
      <c r="B110" s="2" t="s">
        <v>382</v>
      </c>
      <c r="C110" s="2">
        <v>38</v>
      </c>
      <c r="D110" s="2" t="s">
        <v>9</v>
      </c>
      <c r="E110" s="2" t="s">
        <v>383</v>
      </c>
      <c r="F110" s="2" t="s">
        <v>47</v>
      </c>
      <c r="G110" s="2" t="s">
        <v>12</v>
      </c>
      <c r="H110" s="2" t="s">
        <v>26</v>
      </c>
      <c r="I110" s="2" t="str">
        <f t="shared" si="5"/>
        <v>Bronze</v>
      </c>
      <c r="N110" s="8" t="s">
        <v>382</v>
      </c>
      <c r="O110" s="2" t="str">
        <f t="shared" si="6"/>
        <v>Travis Holland</v>
      </c>
      <c r="Q110" s="8" t="s">
        <v>12</v>
      </c>
      <c r="R110" t="str">
        <f t="shared" si="7"/>
        <v>USA</v>
      </c>
      <c r="S110" t="str">
        <f t="shared" si="8"/>
        <v>USA</v>
      </c>
      <c r="U110" s="8" t="s">
        <v>9</v>
      </c>
      <c r="V110" s="2" t="str">
        <f t="shared" si="9"/>
        <v>Male</v>
      </c>
    </row>
    <row r="111" spans="1:22">
      <c r="A111" s="2" t="s">
        <v>384</v>
      </c>
      <c r="B111" s="2" t="s">
        <v>385</v>
      </c>
      <c r="C111" s="2">
        <v>27</v>
      </c>
      <c r="D111" s="2" t="s">
        <v>9</v>
      </c>
      <c r="E111" s="2" t="s">
        <v>386</v>
      </c>
      <c r="F111" s="2" t="s">
        <v>43</v>
      </c>
      <c r="G111" s="2" t="s">
        <v>12</v>
      </c>
      <c r="H111" s="2" t="s">
        <v>31</v>
      </c>
      <c r="I111" s="2" t="str">
        <f t="shared" si="5"/>
        <v>Silver</v>
      </c>
      <c r="N111" s="9" t="s">
        <v>385</v>
      </c>
      <c r="O111" s="2" t="str">
        <f t="shared" si="6"/>
        <v>Amy Walker</v>
      </c>
      <c r="Q111" s="9" t="s">
        <v>12</v>
      </c>
      <c r="R111" t="str">
        <f t="shared" si="7"/>
        <v>USA</v>
      </c>
      <c r="S111" t="str">
        <f t="shared" si="8"/>
        <v>USA</v>
      </c>
      <c r="U111" s="9" t="s">
        <v>9</v>
      </c>
      <c r="V111" s="2" t="str">
        <f t="shared" si="9"/>
        <v>Male</v>
      </c>
    </row>
    <row r="112" spans="1:22">
      <c r="A112" s="2" t="s">
        <v>387</v>
      </c>
      <c r="B112" s="2" t="s">
        <v>388</v>
      </c>
      <c r="C112" s="2">
        <v>40</v>
      </c>
      <c r="D112" s="2" t="s">
        <v>16</v>
      </c>
      <c r="E112" s="2" t="s">
        <v>389</v>
      </c>
      <c r="F112" s="2" t="s">
        <v>140</v>
      </c>
      <c r="G112" s="2" t="s">
        <v>12</v>
      </c>
      <c r="H112" s="2" t="s">
        <v>13</v>
      </c>
      <c r="I112" s="2" t="str">
        <f t="shared" si="5"/>
        <v>Gold</v>
      </c>
      <c r="N112" s="8" t="s">
        <v>388</v>
      </c>
      <c r="O112" s="2" t="str">
        <f t="shared" si="6"/>
        <v>Ashley Griffin</v>
      </c>
      <c r="Q112" s="8" t="s">
        <v>12</v>
      </c>
      <c r="R112" t="str">
        <f t="shared" si="7"/>
        <v>USA</v>
      </c>
      <c r="S112" t="str">
        <f t="shared" si="8"/>
        <v>USA</v>
      </c>
      <c r="U112" s="8" t="s">
        <v>16</v>
      </c>
      <c r="V112" s="2" t="str">
        <f t="shared" si="9"/>
        <v>Female</v>
      </c>
    </row>
    <row r="113" spans="1:22">
      <c r="A113" s="2" t="s">
        <v>390</v>
      </c>
      <c r="B113" s="2" t="s">
        <v>391</v>
      </c>
      <c r="C113" s="2">
        <v>18</v>
      </c>
      <c r="D113" s="2" t="s">
        <v>16</v>
      </c>
      <c r="E113" s="2" t="s">
        <v>392</v>
      </c>
      <c r="F113" s="2" t="s">
        <v>133</v>
      </c>
      <c r="G113" s="2" t="s">
        <v>12</v>
      </c>
      <c r="H113" s="2" t="s">
        <v>19</v>
      </c>
      <c r="I113" s="2" t="str">
        <f t="shared" si="5"/>
        <v>Platinum</v>
      </c>
      <c r="N113" s="9" t="s">
        <v>391</v>
      </c>
      <c r="O113" s="2" t="str">
        <f t="shared" si="6"/>
        <v>Julie Farmer</v>
      </c>
      <c r="Q113" s="9" t="s">
        <v>12</v>
      </c>
      <c r="R113" t="str">
        <f t="shared" si="7"/>
        <v>USA</v>
      </c>
      <c r="S113" t="str">
        <f t="shared" si="8"/>
        <v>USA</v>
      </c>
      <c r="U113" s="9" t="s">
        <v>16</v>
      </c>
      <c r="V113" s="2" t="str">
        <f t="shared" si="9"/>
        <v>Female</v>
      </c>
    </row>
    <row r="114" spans="1:22">
      <c r="A114" s="2" t="s">
        <v>393</v>
      </c>
      <c r="B114" s="2" t="s">
        <v>394</v>
      </c>
      <c r="C114" s="2">
        <v>27</v>
      </c>
      <c r="D114" s="2" t="s">
        <v>16</v>
      </c>
      <c r="E114" s="2" t="s">
        <v>395</v>
      </c>
      <c r="F114" s="2" t="s">
        <v>156</v>
      </c>
      <c r="G114" s="2" t="s">
        <v>12</v>
      </c>
      <c r="H114" s="2" t="s">
        <v>31</v>
      </c>
      <c r="I114" s="2" t="str">
        <f t="shared" si="5"/>
        <v>Silver</v>
      </c>
      <c r="N114" s="8" t="s">
        <v>394</v>
      </c>
      <c r="O114" s="2" t="str">
        <f t="shared" si="6"/>
        <v>David Cole</v>
      </c>
      <c r="Q114" s="8" t="s">
        <v>12</v>
      </c>
      <c r="R114" t="str">
        <f t="shared" si="7"/>
        <v>USA</v>
      </c>
      <c r="S114" t="str">
        <f t="shared" si="8"/>
        <v>USA</v>
      </c>
      <c r="U114" s="8" t="s">
        <v>16</v>
      </c>
      <c r="V114" s="2" t="str">
        <f t="shared" si="9"/>
        <v>Female</v>
      </c>
    </row>
    <row r="115" spans="1:22">
      <c r="A115" s="2" t="s">
        <v>396</v>
      </c>
      <c r="B115" s="2" t="s">
        <v>397</v>
      </c>
      <c r="C115" s="2">
        <v>51</v>
      </c>
      <c r="D115" s="2" t="s">
        <v>9</v>
      </c>
      <c r="E115" s="2" t="s">
        <v>398</v>
      </c>
      <c r="F115" s="2" t="s">
        <v>233</v>
      </c>
      <c r="G115" s="2" t="s">
        <v>12</v>
      </c>
      <c r="H115" s="2" t="s">
        <v>13</v>
      </c>
      <c r="I115" s="2" t="str">
        <f t="shared" si="5"/>
        <v>Gold</v>
      </c>
      <c r="N115" s="9" t="s">
        <v>397</v>
      </c>
      <c r="O115" s="2" t="str">
        <f t="shared" si="6"/>
        <v>Edward Hall</v>
      </c>
      <c r="Q115" s="9" t="s">
        <v>12</v>
      </c>
      <c r="R115" t="str">
        <f t="shared" si="7"/>
        <v>USA</v>
      </c>
      <c r="S115" t="str">
        <f t="shared" si="8"/>
        <v>USA</v>
      </c>
      <c r="U115" s="9" t="s">
        <v>9</v>
      </c>
      <c r="V115" s="2" t="str">
        <f t="shared" si="9"/>
        <v>Male</v>
      </c>
    </row>
    <row r="116" spans="1:22">
      <c r="A116" s="2" t="s">
        <v>399</v>
      </c>
      <c r="B116" s="2" t="s">
        <v>400</v>
      </c>
      <c r="C116" s="2">
        <v>30</v>
      </c>
      <c r="D116" s="2" t="s">
        <v>9</v>
      </c>
      <c r="E116" s="2" t="s">
        <v>401</v>
      </c>
      <c r="F116" s="2" t="s">
        <v>184</v>
      </c>
      <c r="G116" s="2" t="s">
        <v>12</v>
      </c>
      <c r="H116" s="2" t="s">
        <v>26</v>
      </c>
      <c r="I116" s="2" t="str">
        <f t="shared" si="5"/>
        <v>Bronze</v>
      </c>
      <c r="N116" s="8" t="s">
        <v>400</v>
      </c>
      <c r="O116" s="2" t="str">
        <f t="shared" si="6"/>
        <v>Ryan Hernandez</v>
      </c>
      <c r="Q116" s="8" t="s">
        <v>12</v>
      </c>
      <c r="R116" t="str">
        <f t="shared" si="7"/>
        <v>USA</v>
      </c>
      <c r="S116" t="str">
        <f t="shared" si="8"/>
        <v>USA</v>
      </c>
      <c r="U116" s="8" t="s">
        <v>9</v>
      </c>
      <c r="V116" s="2" t="str">
        <f t="shared" si="9"/>
        <v>Male</v>
      </c>
    </row>
    <row r="117" spans="1:22">
      <c r="A117" s="2" t="s">
        <v>402</v>
      </c>
      <c r="B117" s="2" t="s">
        <v>403</v>
      </c>
      <c r="C117" s="2">
        <v>53</v>
      </c>
      <c r="D117" s="2" t="s">
        <v>16</v>
      </c>
      <c r="E117" s="2" t="s">
        <v>404</v>
      </c>
      <c r="F117" s="2" t="s">
        <v>18</v>
      </c>
      <c r="G117" s="2" t="s">
        <v>12</v>
      </c>
      <c r="H117" s="2" t="s">
        <v>19</v>
      </c>
      <c r="I117" s="2" t="str">
        <f t="shared" si="5"/>
        <v>Platinum</v>
      </c>
      <c r="N117" s="9" t="s">
        <v>403</v>
      </c>
      <c r="O117" s="2" t="str">
        <f t="shared" si="6"/>
        <v>Tyler Conrad</v>
      </c>
      <c r="Q117" s="9" t="s">
        <v>12</v>
      </c>
      <c r="R117" t="str">
        <f t="shared" si="7"/>
        <v>USA</v>
      </c>
      <c r="S117" t="str">
        <f t="shared" si="8"/>
        <v>USA</v>
      </c>
      <c r="U117" s="9" t="s">
        <v>16</v>
      </c>
      <c r="V117" s="2" t="str">
        <f t="shared" si="9"/>
        <v>Female</v>
      </c>
    </row>
    <row r="118" spans="1:22">
      <c r="A118" s="2" t="s">
        <v>405</v>
      </c>
      <c r="B118" s="2" t="s">
        <v>406</v>
      </c>
      <c r="C118" s="2">
        <v>18</v>
      </c>
      <c r="D118" s="2" t="s">
        <v>16</v>
      </c>
      <c r="E118" s="2" t="s">
        <v>407</v>
      </c>
      <c r="F118" s="2" t="s">
        <v>217</v>
      </c>
      <c r="G118" s="2" t="s">
        <v>12</v>
      </c>
      <c r="H118" s="2" t="s">
        <v>19</v>
      </c>
      <c r="I118" s="2" t="str">
        <f t="shared" si="5"/>
        <v>Platinum</v>
      </c>
      <c r="N118" s="8" t="s">
        <v>406</v>
      </c>
      <c r="O118" s="2" t="str">
        <f t="shared" si="6"/>
        <v>Anthony Phillips</v>
      </c>
      <c r="Q118" s="8" t="s">
        <v>12</v>
      </c>
      <c r="R118" t="str">
        <f t="shared" si="7"/>
        <v>USA</v>
      </c>
      <c r="S118" t="str">
        <f t="shared" si="8"/>
        <v>USA</v>
      </c>
      <c r="U118" s="8" t="s">
        <v>16</v>
      </c>
      <c r="V118" s="2" t="str">
        <f t="shared" si="9"/>
        <v>Female</v>
      </c>
    </row>
    <row r="119" spans="1:22">
      <c r="A119" s="2" t="s">
        <v>408</v>
      </c>
      <c r="B119" s="2" t="s">
        <v>409</v>
      </c>
      <c r="C119" s="2">
        <v>21</v>
      </c>
      <c r="D119" s="2" t="s">
        <v>16</v>
      </c>
      <c r="E119" s="2" t="s">
        <v>410</v>
      </c>
      <c r="F119" s="2" t="s">
        <v>74</v>
      </c>
      <c r="G119" s="2" t="s">
        <v>12</v>
      </c>
      <c r="H119" s="2" t="s">
        <v>19</v>
      </c>
      <c r="I119" s="2" t="str">
        <f t="shared" si="5"/>
        <v>Platinum</v>
      </c>
      <c r="N119" s="9" t="s">
        <v>409</v>
      </c>
      <c r="O119" s="2" t="str">
        <f t="shared" si="6"/>
        <v>Colleen Mccarthy</v>
      </c>
      <c r="Q119" s="9" t="s">
        <v>12</v>
      </c>
      <c r="R119" t="str">
        <f t="shared" si="7"/>
        <v>USA</v>
      </c>
      <c r="S119" t="str">
        <f t="shared" si="8"/>
        <v>USA</v>
      </c>
      <c r="U119" s="9" t="s">
        <v>16</v>
      </c>
      <c r="V119" s="2" t="str">
        <f t="shared" si="9"/>
        <v>Female</v>
      </c>
    </row>
    <row r="120" spans="1:22">
      <c r="A120" s="2" t="s">
        <v>411</v>
      </c>
      <c r="B120" s="2" t="s">
        <v>412</v>
      </c>
      <c r="C120" s="2">
        <v>36</v>
      </c>
      <c r="D120" s="2" t="s">
        <v>9</v>
      </c>
      <c r="E120" s="2" t="s">
        <v>413</v>
      </c>
      <c r="F120" s="2" t="s">
        <v>70</v>
      </c>
      <c r="G120" s="2" t="s">
        <v>12</v>
      </c>
      <c r="H120" s="2" t="s">
        <v>19</v>
      </c>
      <c r="I120" s="2" t="str">
        <f t="shared" si="5"/>
        <v>Platinum</v>
      </c>
      <c r="N120" s="8" t="s">
        <v>412</v>
      </c>
      <c r="O120" s="2" t="str">
        <f t="shared" si="6"/>
        <v>Earl Allen</v>
      </c>
      <c r="Q120" s="8" t="s">
        <v>12</v>
      </c>
      <c r="R120" t="str">
        <f t="shared" si="7"/>
        <v>USA</v>
      </c>
      <c r="S120" t="str">
        <f t="shared" si="8"/>
        <v>USA</v>
      </c>
      <c r="U120" s="8" t="s">
        <v>9</v>
      </c>
      <c r="V120" s="2" t="str">
        <f t="shared" si="9"/>
        <v>Male</v>
      </c>
    </row>
    <row r="121" spans="1:22">
      <c r="A121" s="2" t="s">
        <v>414</v>
      </c>
      <c r="B121" s="2" t="s">
        <v>415</v>
      </c>
      <c r="C121" s="2">
        <v>40</v>
      </c>
      <c r="D121" s="2" t="s">
        <v>9</v>
      </c>
      <c r="E121" s="2" t="s">
        <v>416</v>
      </c>
      <c r="F121" s="2" t="s">
        <v>237</v>
      </c>
      <c r="G121" s="2" t="s">
        <v>12</v>
      </c>
      <c r="H121" s="2" t="s">
        <v>26</v>
      </c>
      <c r="I121" s="2" t="str">
        <f t="shared" si="5"/>
        <v>Bronze</v>
      </c>
      <c r="N121" s="9" t="s">
        <v>415</v>
      </c>
      <c r="O121" s="2" t="str">
        <f t="shared" si="6"/>
        <v>Michael Jones</v>
      </c>
      <c r="Q121" s="9" t="s">
        <v>12</v>
      </c>
      <c r="R121" t="str">
        <f t="shared" si="7"/>
        <v>USA</v>
      </c>
      <c r="S121" t="str">
        <f t="shared" si="8"/>
        <v>USA</v>
      </c>
      <c r="U121" s="9" t="s">
        <v>9</v>
      </c>
      <c r="V121" s="2" t="str">
        <f t="shared" si="9"/>
        <v>Male</v>
      </c>
    </row>
    <row r="122" spans="1:22">
      <c r="A122" s="2" t="s">
        <v>417</v>
      </c>
      <c r="B122" s="2" t="s">
        <v>418</v>
      </c>
      <c r="C122" s="2">
        <v>44</v>
      </c>
      <c r="D122" s="2" t="s">
        <v>16</v>
      </c>
      <c r="E122" s="2" t="s">
        <v>3826</v>
      </c>
      <c r="F122" s="2" t="s">
        <v>51</v>
      </c>
      <c r="G122" s="2" t="s">
        <v>12</v>
      </c>
      <c r="H122" s="2" t="s">
        <v>19</v>
      </c>
      <c r="I122" s="2" t="str">
        <f t="shared" si="5"/>
        <v>Platinum</v>
      </c>
      <c r="N122" s="8" t="s">
        <v>418</v>
      </c>
      <c r="O122" s="2" t="str">
        <f t="shared" si="6"/>
        <v>Jacob Hopkins</v>
      </c>
      <c r="Q122" s="8" t="s">
        <v>12</v>
      </c>
      <c r="R122" t="str">
        <f t="shared" si="7"/>
        <v>USA</v>
      </c>
      <c r="S122" t="str">
        <f t="shared" si="8"/>
        <v>USA</v>
      </c>
      <c r="U122" s="8" t="s">
        <v>16</v>
      </c>
      <c r="V122" s="2" t="str">
        <f t="shared" si="9"/>
        <v>Female</v>
      </c>
    </row>
    <row r="123" spans="1:22">
      <c r="A123" s="2" t="s">
        <v>419</v>
      </c>
      <c r="B123" s="2" t="s">
        <v>420</v>
      </c>
      <c r="C123" s="2">
        <v>62</v>
      </c>
      <c r="D123" s="2" t="s">
        <v>9</v>
      </c>
      <c r="E123" s="2" t="s">
        <v>421</v>
      </c>
      <c r="F123" s="2" t="s">
        <v>99</v>
      </c>
      <c r="G123" s="2" t="s">
        <v>12</v>
      </c>
      <c r="H123" s="2" t="s">
        <v>19</v>
      </c>
      <c r="I123" s="2" t="str">
        <f t="shared" si="5"/>
        <v>Platinum</v>
      </c>
      <c r="N123" s="9" t="s">
        <v>420</v>
      </c>
      <c r="O123" s="2" t="str">
        <f t="shared" si="6"/>
        <v>Joel Robinson</v>
      </c>
      <c r="Q123" s="9" t="s">
        <v>12</v>
      </c>
      <c r="R123" t="str">
        <f t="shared" si="7"/>
        <v>USA</v>
      </c>
      <c r="S123" t="str">
        <f t="shared" si="8"/>
        <v>USA</v>
      </c>
      <c r="U123" s="9" t="s">
        <v>9</v>
      </c>
      <c r="V123" s="2" t="str">
        <f t="shared" si="9"/>
        <v>Male</v>
      </c>
    </row>
    <row r="124" spans="1:22">
      <c r="A124" s="2" t="s">
        <v>422</v>
      </c>
      <c r="B124" s="2" t="s">
        <v>423</v>
      </c>
      <c r="C124" s="2">
        <v>50</v>
      </c>
      <c r="D124" s="2" t="s">
        <v>9</v>
      </c>
      <c r="E124" s="2" t="s">
        <v>424</v>
      </c>
      <c r="F124" s="2" t="s">
        <v>11</v>
      </c>
      <c r="G124" s="2" t="s">
        <v>12</v>
      </c>
      <c r="H124" s="2" t="s">
        <v>19</v>
      </c>
      <c r="I124" s="2" t="str">
        <f t="shared" si="5"/>
        <v>Platinum</v>
      </c>
      <c r="N124" s="8" t="s">
        <v>423</v>
      </c>
      <c r="O124" s="2" t="str">
        <f t="shared" si="6"/>
        <v>Michael Chang</v>
      </c>
      <c r="Q124" s="8" t="s">
        <v>12</v>
      </c>
      <c r="R124" t="str">
        <f t="shared" si="7"/>
        <v>USA</v>
      </c>
      <c r="S124" t="str">
        <f t="shared" si="8"/>
        <v>USA</v>
      </c>
      <c r="U124" s="8" t="s">
        <v>9</v>
      </c>
      <c r="V124" s="2" t="str">
        <f t="shared" si="9"/>
        <v>Male</v>
      </c>
    </row>
    <row r="125" spans="1:22">
      <c r="A125" s="2" t="s">
        <v>425</v>
      </c>
      <c r="B125" s="2" t="s">
        <v>426</v>
      </c>
      <c r="C125" s="2">
        <v>40</v>
      </c>
      <c r="D125" s="2" t="s">
        <v>9</v>
      </c>
      <c r="E125" s="2" t="s">
        <v>427</v>
      </c>
      <c r="F125" s="2" t="s">
        <v>267</v>
      </c>
      <c r="G125" s="2" t="s">
        <v>12</v>
      </c>
      <c r="H125" s="2" t="s">
        <v>31</v>
      </c>
      <c r="I125" s="2" t="str">
        <f t="shared" si="5"/>
        <v>Silver</v>
      </c>
      <c r="N125" s="9" t="s">
        <v>426</v>
      </c>
      <c r="O125" s="2" t="str">
        <f t="shared" si="6"/>
        <v>Erin Hopkins</v>
      </c>
      <c r="Q125" s="9" t="s">
        <v>12</v>
      </c>
      <c r="R125" t="str">
        <f t="shared" si="7"/>
        <v>USA</v>
      </c>
      <c r="S125" t="str">
        <f t="shared" si="8"/>
        <v>USA</v>
      </c>
      <c r="U125" s="9" t="s">
        <v>9</v>
      </c>
      <c r="V125" s="2" t="str">
        <f t="shared" si="9"/>
        <v>Male</v>
      </c>
    </row>
    <row r="126" spans="1:22">
      <c r="A126" s="2" t="s">
        <v>428</v>
      </c>
      <c r="B126" s="2" t="s">
        <v>429</v>
      </c>
      <c r="C126" s="2">
        <v>26</v>
      </c>
      <c r="D126" s="2" t="s">
        <v>9</v>
      </c>
      <c r="E126" s="2" t="s">
        <v>430</v>
      </c>
      <c r="F126" s="2" t="s">
        <v>194</v>
      </c>
      <c r="G126" s="2" t="s">
        <v>12</v>
      </c>
      <c r="H126" s="2" t="s">
        <v>26</v>
      </c>
      <c r="I126" s="2" t="str">
        <f t="shared" si="5"/>
        <v>Bronze</v>
      </c>
      <c r="N126" s="8" t="s">
        <v>429</v>
      </c>
      <c r="O126" s="2" t="str">
        <f t="shared" si="6"/>
        <v>Donald Lee</v>
      </c>
      <c r="Q126" s="8" t="s">
        <v>12</v>
      </c>
      <c r="R126" t="str">
        <f t="shared" si="7"/>
        <v>USA</v>
      </c>
      <c r="S126" t="str">
        <f t="shared" si="8"/>
        <v>USA</v>
      </c>
      <c r="U126" s="8" t="s">
        <v>9</v>
      </c>
      <c r="V126" s="2" t="str">
        <f t="shared" si="9"/>
        <v>Male</v>
      </c>
    </row>
    <row r="127" spans="1:22">
      <c r="A127" s="2" t="s">
        <v>431</v>
      </c>
      <c r="B127" s="2" t="s">
        <v>432</v>
      </c>
      <c r="C127" s="2">
        <v>64</v>
      </c>
      <c r="D127" s="2" t="s">
        <v>16</v>
      </c>
      <c r="E127" s="2" t="s">
        <v>433</v>
      </c>
      <c r="F127" s="2" t="s">
        <v>434</v>
      </c>
      <c r="G127" s="2" t="s">
        <v>12</v>
      </c>
      <c r="H127" s="2" t="s">
        <v>19</v>
      </c>
      <c r="I127" s="2" t="str">
        <f t="shared" si="5"/>
        <v>Platinum</v>
      </c>
      <c r="N127" s="9" t="s">
        <v>432</v>
      </c>
      <c r="O127" s="2" t="str">
        <f t="shared" si="6"/>
        <v>Keith Miller</v>
      </c>
      <c r="Q127" s="9" t="s">
        <v>12</v>
      </c>
      <c r="R127" t="str">
        <f t="shared" si="7"/>
        <v>USA</v>
      </c>
      <c r="S127" t="str">
        <f t="shared" si="8"/>
        <v>USA</v>
      </c>
      <c r="U127" s="9" t="s">
        <v>16</v>
      </c>
      <c r="V127" s="2" t="str">
        <f t="shared" si="9"/>
        <v>Female</v>
      </c>
    </row>
    <row r="128" spans="1:22">
      <c r="A128" s="2" t="s">
        <v>435</v>
      </c>
      <c r="B128" s="2" t="s">
        <v>436</v>
      </c>
      <c r="C128" s="2">
        <v>62</v>
      </c>
      <c r="D128" s="2" t="s">
        <v>16</v>
      </c>
      <c r="E128" s="2" t="s">
        <v>437</v>
      </c>
      <c r="F128" s="2" t="s">
        <v>133</v>
      </c>
      <c r="G128" s="2" t="s">
        <v>12</v>
      </c>
      <c r="H128" s="2" t="s">
        <v>13</v>
      </c>
      <c r="I128" s="2" t="str">
        <f t="shared" si="5"/>
        <v>Gold</v>
      </c>
      <c r="N128" s="8" t="s">
        <v>436</v>
      </c>
      <c r="O128" s="2" t="str">
        <f t="shared" si="6"/>
        <v>James Wolfe</v>
      </c>
      <c r="Q128" s="8" t="s">
        <v>12</v>
      </c>
      <c r="R128" t="str">
        <f t="shared" si="7"/>
        <v>USA</v>
      </c>
      <c r="S128" t="str">
        <f t="shared" si="8"/>
        <v>USA</v>
      </c>
      <c r="U128" s="8" t="s">
        <v>16</v>
      </c>
      <c r="V128" s="2" t="str">
        <f t="shared" si="9"/>
        <v>Female</v>
      </c>
    </row>
    <row r="129" spans="1:22">
      <c r="A129" s="2" t="s">
        <v>438</v>
      </c>
      <c r="B129" s="2" t="s">
        <v>439</v>
      </c>
      <c r="C129" s="2">
        <v>39</v>
      </c>
      <c r="D129" s="2" t="s">
        <v>9</v>
      </c>
      <c r="E129" s="2" t="s">
        <v>440</v>
      </c>
      <c r="F129" s="2" t="s">
        <v>171</v>
      </c>
      <c r="G129" s="2" t="s">
        <v>12</v>
      </c>
      <c r="H129" s="2" t="s">
        <v>19</v>
      </c>
      <c r="I129" s="2" t="str">
        <f t="shared" si="5"/>
        <v>Platinum</v>
      </c>
      <c r="N129" s="9" t="s">
        <v>439</v>
      </c>
      <c r="O129" s="2" t="str">
        <f t="shared" si="6"/>
        <v>John Mcknight</v>
      </c>
      <c r="Q129" s="9" t="s">
        <v>12</v>
      </c>
      <c r="R129" t="str">
        <f t="shared" si="7"/>
        <v>USA</v>
      </c>
      <c r="S129" t="str">
        <f t="shared" si="8"/>
        <v>USA</v>
      </c>
      <c r="U129" s="9" t="s">
        <v>9</v>
      </c>
      <c r="V129" s="2" t="str">
        <f t="shared" si="9"/>
        <v>Male</v>
      </c>
    </row>
    <row r="130" spans="1:22">
      <c r="A130" s="2" t="s">
        <v>441</v>
      </c>
      <c r="B130" s="2" t="s">
        <v>442</v>
      </c>
      <c r="C130" s="2">
        <v>45</v>
      </c>
      <c r="D130" s="2" t="s">
        <v>9</v>
      </c>
      <c r="E130" s="2" t="s">
        <v>443</v>
      </c>
      <c r="F130" s="2" t="s">
        <v>291</v>
      </c>
      <c r="G130" s="2" t="s">
        <v>12</v>
      </c>
      <c r="H130" s="2" t="s">
        <v>31</v>
      </c>
      <c r="I130" s="2" t="str">
        <f t="shared" ref="I130:I193" si="10">IF(ISBLANK(H130), "Unknown", H130)</f>
        <v>Silver</v>
      </c>
      <c r="N130" s="8" t="s">
        <v>442</v>
      </c>
      <c r="O130" s="2" t="str">
        <f t="shared" si="6"/>
        <v>Susan Mcdonald</v>
      </c>
      <c r="Q130" s="8" t="s">
        <v>12</v>
      </c>
      <c r="R130" t="str">
        <f t="shared" si="7"/>
        <v>USA</v>
      </c>
      <c r="S130" t="str">
        <f t="shared" si="8"/>
        <v>USA</v>
      </c>
      <c r="U130" s="8" t="s">
        <v>9</v>
      </c>
      <c r="V130" s="2" t="str">
        <f t="shared" si="9"/>
        <v>Male</v>
      </c>
    </row>
    <row r="131" spans="1:22">
      <c r="A131" s="2" t="s">
        <v>444</v>
      </c>
      <c r="B131" s="2" t="s">
        <v>445</v>
      </c>
      <c r="C131" s="2">
        <v>43</v>
      </c>
      <c r="D131" s="2" t="s">
        <v>16</v>
      </c>
      <c r="E131" s="2" t="s">
        <v>446</v>
      </c>
      <c r="F131" s="2" t="s">
        <v>39</v>
      </c>
      <c r="G131" s="2" t="s">
        <v>12</v>
      </c>
      <c r="H131" s="2" t="s">
        <v>31</v>
      </c>
      <c r="I131" s="2" t="str">
        <f t="shared" si="10"/>
        <v>Silver</v>
      </c>
      <c r="N131" s="9" t="s">
        <v>445</v>
      </c>
      <c r="O131" s="2" t="str">
        <f t="shared" ref="O131:O194" si="11">PROPER(N131)</f>
        <v>Jessica Mitchell</v>
      </c>
      <c r="Q131" s="9" t="s">
        <v>12</v>
      </c>
      <c r="R131" t="str">
        <f t="shared" ref="R131:R194" si="12">UPPER(Q131)</f>
        <v>USA</v>
      </c>
      <c r="S131" t="str">
        <f t="shared" ref="S131:S194" si="13">IF(R131="united states of america", "USA",R131)</f>
        <v>USA</v>
      </c>
      <c r="U131" s="9" t="s">
        <v>16</v>
      </c>
      <c r="V131" s="2" t="str">
        <f t="shared" ref="V131:V194" si="14">PROPER(U131)</f>
        <v>Female</v>
      </c>
    </row>
    <row r="132" spans="1:22">
      <c r="A132" s="2" t="s">
        <v>447</v>
      </c>
      <c r="B132" s="2" t="s">
        <v>448</v>
      </c>
      <c r="C132" s="2">
        <v>29</v>
      </c>
      <c r="D132" s="2" t="s">
        <v>9</v>
      </c>
      <c r="E132" s="2" t="s">
        <v>3827</v>
      </c>
      <c r="F132" s="2" t="s">
        <v>167</v>
      </c>
      <c r="G132" s="2" t="s">
        <v>3828</v>
      </c>
      <c r="H132" s="2" t="s">
        <v>19</v>
      </c>
      <c r="I132" s="2" t="str">
        <f t="shared" si="10"/>
        <v>Platinum</v>
      </c>
      <c r="N132" s="8" t="s">
        <v>448</v>
      </c>
      <c r="O132" s="2" t="str">
        <f t="shared" si="11"/>
        <v>Jamie Reyes</v>
      </c>
      <c r="Q132" s="8" t="s">
        <v>3828</v>
      </c>
      <c r="R132" t="str">
        <f t="shared" si="12"/>
        <v>UNITED STATES OF AMERICA</v>
      </c>
      <c r="S132" t="str">
        <f t="shared" si="13"/>
        <v>USA</v>
      </c>
      <c r="U132" s="8" t="s">
        <v>9</v>
      </c>
      <c r="V132" s="2" t="str">
        <f t="shared" si="14"/>
        <v>Male</v>
      </c>
    </row>
    <row r="133" spans="1:22">
      <c r="A133" s="2" t="s">
        <v>449</v>
      </c>
      <c r="B133" s="2" t="s">
        <v>450</v>
      </c>
      <c r="C133" s="2">
        <v>34</v>
      </c>
      <c r="D133" s="2" t="s">
        <v>16</v>
      </c>
      <c r="E133" s="2" t="s">
        <v>451</v>
      </c>
      <c r="F133" s="2" t="s">
        <v>22</v>
      </c>
      <c r="G133" s="2" t="s">
        <v>12</v>
      </c>
      <c r="H133" s="2" t="s">
        <v>26</v>
      </c>
      <c r="I133" s="2" t="str">
        <f t="shared" si="10"/>
        <v>Bronze</v>
      </c>
      <c r="N133" s="9" t="s">
        <v>450</v>
      </c>
      <c r="O133" s="2" t="str">
        <f t="shared" si="11"/>
        <v>Joseph Richards</v>
      </c>
      <c r="Q133" s="9" t="s">
        <v>12</v>
      </c>
      <c r="R133" t="str">
        <f t="shared" si="12"/>
        <v>USA</v>
      </c>
      <c r="S133" t="str">
        <f t="shared" si="13"/>
        <v>USA</v>
      </c>
      <c r="U133" s="9" t="s">
        <v>16</v>
      </c>
      <c r="V133" s="2" t="str">
        <f t="shared" si="14"/>
        <v>Female</v>
      </c>
    </row>
    <row r="134" spans="1:22">
      <c r="A134" s="2" t="s">
        <v>452</v>
      </c>
      <c r="B134" s="2" t="s">
        <v>453</v>
      </c>
      <c r="C134" s="2">
        <v>57</v>
      </c>
      <c r="D134" s="2" t="s">
        <v>16</v>
      </c>
      <c r="E134" s="2" t="s">
        <v>454</v>
      </c>
      <c r="F134" s="2" t="s">
        <v>25</v>
      </c>
      <c r="G134" s="2" t="s">
        <v>12</v>
      </c>
      <c r="H134" s="2" t="s">
        <v>13</v>
      </c>
      <c r="I134" s="2" t="str">
        <f t="shared" si="10"/>
        <v>Gold</v>
      </c>
      <c r="N134" s="8" t="s">
        <v>453</v>
      </c>
      <c r="O134" s="2" t="str">
        <f t="shared" si="11"/>
        <v>Miguel Reynolds</v>
      </c>
      <c r="Q134" s="8" t="s">
        <v>12</v>
      </c>
      <c r="R134" t="str">
        <f t="shared" si="12"/>
        <v>USA</v>
      </c>
      <c r="S134" t="str">
        <f t="shared" si="13"/>
        <v>USA</v>
      </c>
      <c r="U134" s="8" t="s">
        <v>16</v>
      </c>
      <c r="V134" s="2" t="str">
        <f t="shared" si="14"/>
        <v>Female</v>
      </c>
    </row>
    <row r="135" spans="1:22">
      <c r="A135" s="2" t="s">
        <v>455</v>
      </c>
      <c r="B135" s="2" t="s">
        <v>456</v>
      </c>
      <c r="C135" s="2">
        <v>62</v>
      </c>
      <c r="D135" s="2" t="s">
        <v>16</v>
      </c>
      <c r="E135" s="2" t="s">
        <v>457</v>
      </c>
      <c r="F135" s="2" t="s">
        <v>250</v>
      </c>
      <c r="G135" s="2" t="s">
        <v>12</v>
      </c>
      <c r="H135" s="2" t="s">
        <v>26</v>
      </c>
      <c r="I135" s="2" t="str">
        <f t="shared" si="10"/>
        <v>Bronze</v>
      </c>
      <c r="N135" s="9" t="s">
        <v>456</v>
      </c>
      <c r="O135" s="2" t="str">
        <f t="shared" si="11"/>
        <v>Hayley Pope</v>
      </c>
      <c r="Q135" s="9" t="s">
        <v>12</v>
      </c>
      <c r="R135" t="str">
        <f t="shared" si="12"/>
        <v>USA</v>
      </c>
      <c r="S135" t="str">
        <f t="shared" si="13"/>
        <v>USA</v>
      </c>
      <c r="U135" s="9" t="s">
        <v>16</v>
      </c>
      <c r="V135" s="2" t="str">
        <f t="shared" si="14"/>
        <v>Female</v>
      </c>
    </row>
    <row r="136" spans="1:22">
      <c r="A136" s="2" t="s">
        <v>458</v>
      </c>
      <c r="B136" s="2" t="s">
        <v>459</v>
      </c>
      <c r="C136" s="2">
        <v>54</v>
      </c>
      <c r="D136" s="2" t="s">
        <v>9</v>
      </c>
      <c r="E136" s="2" t="s">
        <v>460</v>
      </c>
      <c r="F136" s="2" t="s">
        <v>74</v>
      </c>
      <c r="G136" s="2" t="s">
        <v>12</v>
      </c>
      <c r="H136" s="2" t="s">
        <v>13</v>
      </c>
      <c r="I136" s="2" t="str">
        <f t="shared" si="10"/>
        <v>Gold</v>
      </c>
      <c r="N136" s="8" t="s">
        <v>459</v>
      </c>
      <c r="O136" s="2" t="str">
        <f t="shared" si="11"/>
        <v>Morgan Bowen</v>
      </c>
      <c r="Q136" s="8" t="s">
        <v>12</v>
      </c>
      <c r="R136" t="str">
        <f t="shared" si="12"/>
        <v>USA</v>
      </c>
      <c r="S136" t="str">
        <f t="shared" si="13"/>
        <v>USA</v>
      </c>
      <c r="U136" s="8" t="s">
        <v>9</v>
      </c>
      <c r="V136" s="2" t="str">
        <f t="shared" si="14"/>
        <v>Male</v>
      </c>
    </row>
    <row r="137" spans="1:22">
      <c r="A137" s="2" t="s">
        <v>461</v>
      </c>
      <c r="B137" s="2" t="s">
        <v>462</v>
      </c>
      <c r="C137" s="2">
        <v>33</v>
      </c>
      <c r="D137" s="2" t="s">
        <v>16</v>
      </c>
      <c r="E137" s="2" t="s">
        <v>463</v>
      </c>
      <c r="F137" s="2" t="s">
        <v>156</v>
      </c>
      <c r="G137" s="2" t="s">
        <v>12</v>
      </c>
      <c r="H137" s="2" t="s">
        <v>19</v>
      </c>
      <c r="I137" s="2" t="str">
        <f t="shared" si="10"/>
        <v>Platinum</v>
      </c>
      <c r="N137" s="9" t="s">
        <v>462</v>
      </c>
      <c r="O137" s="2" t="str">
        <f t="shared" si="11"/>
        <v>Matthew Hanna</v>
      </c>
      <c r="Q137" s="9" t="s">
        <v>12</v>
      </c>
      <c r="R137" t="str">
        <f t="shared" si="12"/>
        <v>USA</v>
      </c>
      <c r="S137" t="str">
        <f t="shared" si="13"/>
        <v>USA</v>
      </c>
      <c r="U137" s="9" t="s">
        <v>16</v>
      </c>
      <c r="V137" s="2" t="str">
        <f t="shared" si="14"/>
        <v>Female</v>
      </c>
    </row>
    <row r="138" spans="1:22">
      <c r="A138" s="2" t="s">
        <v>464</v>
      </c>
      <c r="B138" s="2" t="s">
        <v>465</v>
      </c>
      <c r="C138" s="2">
        <v>29</v>
      </c>
      <c r="D138" s="2" t="s">
        <v>9</v>
      </c>
      <c r="E138" s="2" t="s">
        <v>466</v>
      </c>
      <c r="F138" s="2" t="s">
        <v>70</v>
      </c>
      <c r="G138" s="2" t="s">
        <v>12</v>
      </c>
      <c r="H138" s="2" t="s">
        <v>31</v>
      </c>
      <c r="I138" s="2" t="str">
        <f t="shared" si="10"/>
        <v>Silver</v>
      </c>
      <c r="N138" s="8" t="s">
        <v>465</v>
      </c>
      <c r="O138" s="2" t="str">
        <f t="shared" si="11"/>
        <v>Patrick Coleman</v>
      </c>
      <c r="Q138" s="8" t="s">
        <v>12</v>
      </c>
      <c r="R138" t="str">
        <f t="shared" si="12"/>
        <v>USA</v>
      </c>
      <c r="S138" t="str">
        <f t="shared" si="13"/>
        <v>USA</v>
      </c>
      <c r="U138" s="8" t="s">
        <v>9</v>
      </c>
      <c r="V138" s="2" t="str">
        <f t="shared" si="14"/>
        <v>Male</v>
      </c>
    </row>
    <row r="139" spans="1:22">
      <c r="A139" s="2" t="s">
        <v>467</v>
      </c>
      <c r="B139" s="2" t="s">
        <v>468</v>
      </c>
      <c r="C139" s="2">
        <v>55</v>
      </c>
      <c r="D139" s="2" t="s">
        <v>16</v>
      </c>
      <c r="E139" s="2" t="s">
        <v>469</v>
      </c>
      <c r="F139" s="2" t="s">
        <v>25</v>
      </c>
      <c r="G139" s="2" t="s">
        <v>12</v>
      </c>
      <c r="H139" s="2" t="s">
        <v>19</v>
      </c>
      <c r="I139" s="2" t="str">
        <f t="shared" si="10"/>
        <v>Platinum</v>
      </c>
      <c r="N139" s="9" t="s">
        <v>468</v>
      </c>
      <c r="O139" s="2" t="str">
        <f t="shared" si="11"/>
        <v>Rick Dominguez</v>
      </c>
      <c r="Q139" s="9" t="s">
        <v>12</v>
      </c>
      <c r="R139" t="str">
        <f t="shared" si="12"/>
        <v>USA</v>
      </c>
      <c r="S139" t="str">
        <f t="shared" si="13"/>
        <v>USA</v>
      </c>
      <c r="U139" s="9" t="s">
        <v>16</v>
      </c>
      <c r="V139" s="2" t="str">
        <f t="shared" si="14"/>
        <v>Female</v>
      </c>
    </row>
    <row r="140" spans="1:22">
      <c r="A140" s="2" t="s">
        <v>470</v>
      </c>
      <c r="B140" s="2" t="s">
        <v>471</v>
      </c>
      <c r="C140" s="2">
        <v>43</v>
      </c>
      <c r="D140" s="2" t="s">
        <v>9</v>
      </c>
      <c r="E140" s="2" t="s">
        <v>395</v>
      </c>
      <c r="F140" s="2" t="s">
        <v>287</v>
      </c>
      <c r="G140" s="2" t="s">
        <v>12</v>
      </c>
      <c r="H140" s="2" t="s">
        <v>13</v>
      </c>
      <c r="I140" s="2" t="str">
        <f t="shared" si="10"/>
        <v>Gold</v>
      </c>
      <c r="N140" s="8" t="s">
        <v>471</v>
      </c>
      <c r="O140" s="2" t="str">
        <f t="shared" si="11"/>
        <v>Sean Roth</v>
      </c>
      <c r="Q140" s="8" t="s">
        <v>12</v>
      </c>
      <c r="R140" t="str">
        <f t="shared" si="12"/>
        <v>USA</v>
      </c>
      <c r="S140" t="str">
        <f t="shared" si="13"/>
        <v>USA</v>
      </c>
      <c r="U140" s="8" t="s">
        <v>9</v>
      </c>
      <c r="V140" s="2" t="str">
        <f t="shared" si="14"/>
        <v>Male</v>
      </c>
    </row>
    <row r="141" spans="1:22">
      <c r="A141" s="2" t="s">
        <v>472</v>
      </c>
      <c r="B141" s="2" t="s">
        <v>473</v>
      </c>
      <c r="C141" s="2">
        <v>32</v>
      </c>
      <c r="D141" s="2" t="s">
        <v>9</v>
      </c>
      <c r="E141" s="2" t="s">
        <v>474</v>
      </c>
      <c r="F141" s="2" t="s">
        <v>117</v>
      </c>
      <c r="G141" s="2" t="s">
        <v>12</v>
      </c>
      <c r="H141" s="2" t="s">
        <v>26</v>
      </c>
      <c r="I141" s="2" t="str">
        <f t="shared" si="10"/>
        <v>Bronze</v>
      </c>
      <c r="N141" s="9" t="s">
        <v>473</v>
      </c>
      <c r="O141" s="2" t="str">
        <f t="shared" si="11"/>
        <v>Brian Holder</v>
      </c>
      <c r="Q141" s="9" t="s">
        <v>12</v>
      </c>
      <c r="R141" t="str">
        <f t="shared" si="12"/>
        <v>USA</v>
      </c>
      <c r="S141" t="str">
        <f t="shared" si="13"/>
        <v>USA</v>
      </c>
      <c r="U141" s="9" t="s">
        <v>9</v>
      </c>
      <c r="V141" s="2" t="str">
        <f t="shared" si="14"/>
        <v>Male</v>
      </c>
    </row>
    <row r="142" spans="1:22">
      <c r="A142" s="2" t="s">
        <v>475</v>
      </c>
      <c r="B142" s="2" t="s">
        <v>476</v>
      </c>
      <c r="C142" s="2">
        <v>63</v>
      </c>
      <c r="D142" s="2" t="s">
        <v>16</v>
      </c>
      <c r="E142" s="2" t="s">
        <v>477</v>
      </c>
      <c r="F142" s="2" t="s">
        <v>51</v>
      </c>
      <c r="G142" s="2" t="s">
        <v>12</v>
      </c>
      <c r="H142" s="2" t="s">
        <v>13</v>
      </c>
      <c r="I142" s="2" t="str">
        <f t="shared" si="10"/>
        <v>Gold</v>
      </c>
      <c r="N142" s="8" t="s">
        <v>476</v>
      </c>
      <c r="O142" s="2" t="str">
        <f t="shared" si="11"/>
        <v>Patty Francis</v>
      </c>
      <c r="Q142" s="8" t="s">
        <v>12</v>
      </c>
      <c r="R142" t="str">
        <f t="shared" si="12"/>
        <v>USA</v>
      </c>
      <c r="S142" t="str">
        <f t="shared" si="13"/>
        <v>USA</v>
      </c>
      <c r="U142" s="8" t="s">
        <v>16</v>
      </c>
      <c r="V142" s="2" t="str">
        <f t="shared" si="14"/>
        <v>Female</v>
      </c>
    </row>
    <row r="143" spans="1:22">
      <c r="A143" s="2" t="s">
        <v>478</v>
      </c>
      <c r="B143" s="2" t="s">
        <v>479</v>
      </c>
      <c r="C143" s="2">
        <v>30</v>
      </c>
      <c r="D143" s="2" t="s">
        <v>9</v>
      </c>
      <c r="E143" s="2" t="s">
        <v>480</v>
      </c>
      <c r="F143" s="2" t="s">
        <v>30</v>
      </c>
      <c r="G143" s="2" t="s">
        <v>3828</v>
      </c>
      <c r="H143" s="2" t="s">
        <v>26</v>
      </c>
      <c r="I143" s="2" t="str">
        <f t="shared" si="10"/>
        <v>Bronze</v>
      </c>
      <c r="N143" s="9" t="s">
        <v>479</v>
      </c>
      <c r="O143" s="2" t="str">
        <f t="shared" si="11"/>
        <v>Cristian Wright</v>
      </c>
      <c r="Q143" s="9" t="s">
        <v>3828</v>
      </c>
      <c r="R143" t="str">
        <f t="shared" si="12"/>
        <v>UNITED STATES OF AMERICA</v>
      </c>
      <c r="S143" t="str">
        <f t="shared" si="13"/>
        <v>USA</v>
      </c>
      <c r="U143" s="9" t="s">
        <v>9</v>
      </c>
      <c r="V143" s="2" t="str">
        <f t="shared" si="14"/>
        <v>Male</v>
      </c>
    </row>
    <row r="144" spans="1:22">
      <c r="A144" s="2" t="s">
        <v>481</v>
      </c>
      <c r="B144" s="2" t="s">
        <v>482</v>
      </c>
      <c r="C144" s="2">
        <v>37</v>
      </c>
      <c r="D144" s="2" t="s">
        <v>9</v>
      </c>
      <c r="E144" s="2" t="s">
        <v>483</v>
      </c>
      <c r="F144" s="2" t="s">
        <v>66</v>
      </c>
      <c r="G144" s="2" t="s">
        <v>12</v>
      </c>
      <c r="H144" s="2" t="s">
        <v>26</v>
      </c>
      <c r="I144" s="2" t="str">
        <f t="shared" si="10"/>
        <v>Bronze</v>
      </c>
      <c r="N144" s="8" t="s">
        <v>482</v>
      </c>
      <c r="O144" s="2" t="str">
        <f t="shared" si="11"/>
        <v>Maria Ramirez</v>
      </c>
      <c r="Q144" s="8" t="s">
        <v>12</v>
      </c>
      <c r="R144" t="str">
        <f t="shared" si="12"/>
        <v>USA</v>
      </c>
      <c r="S144" t="str">
        <f t="shared" si="13"/>
        <v>USA</v>
      </c>
      <c r="U144" s="8" t="s">
        <v>9</v>
      </c>
      <c r="V144" s="2" t="str">
        <f t="shared" si="14"/>
        <v>Male</v>
      </c>
    </row>
    <row r="145" spans="1:22">
      <c r="A145" s="2" t="s">
        <v>484</v>
      </c>
      <c r="B145" s="2" t="s">
        <v>485</v>
      </c>
      <c r="C145" s="2">
        <v>46</v>
      </c>
      <c r="D145" s="2" t="s">
        <v>9</v>
      </c>
      <c r="E145" s="2" t="s">
        <v>486</v>
      </c>
      <c r="F145" s="2" t="s">
        <v>22</v>
      </c>
      <c r="G145" s="2" t="s">
        <v>12</v>
      </c>
      <c r="H145" s="2" t="s">
        <v>26</v>
      </c>
      <c r="I145" s="2" t="str">
        <f t="shared" si="10"/>
        <v>Bronze</v>
      </c>
      <c r="N145" s="9" t="s">
        <v>485</v>
      </c>
      <c r="O145" s="2" t="str">
        <f t="shared" si="11"/>
        <v>Carlos Skinner</v>
      </c>
      <c r="Q145" s="9" t="s">
        <v>12</v>
      </c>
      <c r="R145" t="str">
        <f t="shared" si="12"/>
        <v>USA</v>
      </c>
      <c r="S145" t="str">
        <f t="shared" si="13"/>
        <v>USA</v>
      </c>
      <c r="U145" s="9" t="s">
        <v>9</v>
      </c>
      <c r="V145" s="2" t="str">
        <f t="shared" si="14"/>
        <v>Male</v>
      </c>
    </row>
    <row r="146" spans="1:22">
      <c r="A146" s="2" t="s">
        <v>487</v>
      </c>
      <c r="B146" s="2" t="s">
        <v>488</v>
      </c>
      <c r="C146" s="2">
        <v>62</v>
      </c>
      <c r="D146" s="2" t="s">
        <v>16</v>
      </c>
      <c r="E146" s="2" t="s">
        <v>489</v>
      </c>
      <c r="F146" s="2" t="s">
        <v>184</v>
      </c>
      <c r="G146" s="2" t="s">
        <v>12</v>
      </c>
      <c r="H146" s="2" t="s">
        <v>26</v>
      </c>
      <c r="I146" s="2" t="str">
        <f t="shared" si="10"/>
        <v>Bronze</v>
      </c>
      <c r="N146" s="8" t="s">
        <v>488</v>
      </c>
      <c r="O146" s="2" t="str">
        <f t="shared" si="11"/>
        <v>Justin Cross</v>
      </c>
      <c r="Q146" s="8" t="s">
        <v>12</v>
      </c>
      <c r="R146" t="str">
        <f t="shared" si="12"/>
        <v>USA</v>
      </c>
      <c r="S146" t="str">
        <f t="shared" si="13"/>
        <v>USA</v>
      </c>
      <c r="U146" s="8" t="s">
        <v>16</v>
      </c>
      <c r="V146" s="2" t="str">
        <f t="shared" si="14"/>
        <v>Female</v>
      </c>
    </row>
    <row r="147" spans="1:22">
      <c r="A147" s="2" t="s">
        <v>490</v>
      </c>
      <c r="B147" s="2" t="s">
        <v>491</v>
      </c>
      <c r="C147" s="2">
        <v>46</v>
      </c>
      <c r="D147" s="2" t="s">
        <v>9</v>
      </c>
      <c r="E147" s="2" t="s">
        <v>492</v>
      </c>
      <c r="F147" s="2" t="s">
        <v>254</v>
      </c>
      <c r="G147" s="2" t="s">
        <v>12</v>
      </c>
      <c r="H147" s="2" t="s">
        <v>19</v>
      </c>
      <c r="I147" s="2" t="str">
        <f t="shared" si="10"/>
        <v>Platinum</v>
      </c>
      <c r="N147" s="9" t="s">
        <v>491</v>
      </c>
      <c r="O147" s="2" t="str">
        <f t="shared" si="11"/>
        <v>Cameron Simpson</v>
      </c>
      <c r="Q147" s="9" t="s">
        <v>12</v>
      </c>
      <c r="R147" t="str">
        <f t="shared" si="12"/>
        <v>USA</v>
      </c>
      <c r="S147" t="str">
        <f t="shared" si="13"/>
        <v>USA</v>
      </c>
      <c r="U147" s="9" t="s">
        <v>9</v>
      </c>
      <c r="V147" s="2" t="str">
        <f t="shared" si="14"/>
        <v>Male</v>
      </c>
    </row>
    <row r="148" spans="1:22">
      <c r="A148" s="2" t="s">
        <v>493</v>
      </c>
      <c r="B148" s="2" t="s">
        <v>494</v>
      </c>
      <c r="C148" s="2">
        <v>32</v>
      </c>
      <c r="D148" s="2" t="s">
        <v>16</v>
      </c>
      <c r="E148" s="2" t="s">
        <v>495</v>
      </c>
      <c r="F148" s="2" t="s">
        <v>317</v>
      </c>
      <c r="G148" s="2" t="s">
        <v>12</v>
      </c>
      <c r="H148" s="2" t="s">
        <v>13</v>
      </c>
      <c r="I148" s="2" t="str">
        <f t="shared" si="10"/>
        <v>Gold</v>
      </c>
      <c r="N148" s="8" t="s">
        <v>494</v>
      </c>
      <c r="O148" s="2" t="str">
        <f t="shared" si="11"/>
        <v>Edward Rivera</v>
      </c>
      <c r="Q148" s="8" t="s">
        <v>12</v>
      </c>
      <c r="R148" t="str">
        <f t="shared" si="12"/>
        <v>USA</v>
      </c>
      <c r="S148" t="str">
        <f t="shared" si="13"/>
        <v>USA</v>
      </c>
      <c r="U148" s="8" t="s">
        <v>16</v>
      </c>
      <c r="V148" s="2" t="str">
        <f t="shared" si="14"/>
        <v>Female</v>
      </c>
    </row>
    <row r="149" spans="1:22">
      <c r="A149" s="2" t="s">
        <v>496</v>
      </c>
      <c r="B149" s="2" t="s">
        <v>497</v>
      </c>
      <c r="C149" s="2">
        <v>49</v>
      </c>
      <c r="D149" s="2" t="s">
        <v>16</v>
      </c>
      <c r="E149" s="2" t="s">
        <v>498</v>
      </c>
      <c r="F149" s="2" t="s">
        <v>163</v>
      </c>
      <c r="G149" s="2" t="s">
        <v>12</v>
      </c>
      <c r="H149" s="2" t="s">
        <v>19</v>
      </c>
      <c r="I149" s="2" t="str">
        <f t="shared" si="10"/>
        <v>Platinum</v>
      </c>
      <c r="N149" s="9" t="s">
        <v>497</v>
      </c>
      <c r="O149" s="2" t="str">
        <f t="shared" si="11"/>
        <v>Rhonda Young</v>
      </c>
      <c r="Q149" s="9" t="s">
        <v>12</v>
      </c>
      <c r="R149" t="str">
        <f t="shared" si="12"/>
        <v>USA</v>
      </c>
      <c r="S149" t="str">
        <f t="shared" si="13"/>
        <v>USA</v>
      </c>
      <c r="U149" s="9" t="s">
        <v>16</v>
      </c>
      <c r="V149" s="2" t="str">
        <f t="shared" si="14"/>
        <v>Female</v>
      </c>
    </row>
    <row r="150" spans="1:22">
      <c r="A150" s="2" t="s">
        <v>499</v>
      </c>
      <c r="B150" s="2" t="s">
        <v>500</v>
      </c>
      <c r="C150" s="2">
        <v>42</v>
      </c>
      <c r="D150" s="2" t="s">
        <v>16</v>
      </c>
      <c r="E150" s="2" t="s">
        <v>501</v>
      </c>
      <c r="F150" s="2" t="s">
        <v>324</v>
      </c>
      <c r="G150" s="2" t="s">
        <v>12</v>
      </c>
      <c r="H150" s="2" t="s">
        <v>26</v>
      </c>
      <c r="I150" s="2" t="str">
        <f t="shared" si="10"/>
        <v>Bronze</v>
      </c>
      <c r="N150" s="8" t="s">
        <v>500</v>
      </c>
      <c r="O150" s="2" t="str">
        <f t="shared" si="11"/>
        <v>Theresa Campbell</v>
      </c>
      <c r="Q150" s="8" t="s">
        <v>12</v>
      </c>
      <c r="R150" t="str">
        <f t="shared" si="12"/>
        <v>USA</v>
      </c>
      <c r="S150" t="str">
        <f t="shared" si="13"/>
        <v>USA</v>
      </c>
      <c r="U150" s="8" t="s">
        <v>16</v>
      </c>
      <c r="V150" s="2" t="str">
        <f t="shared" si="14"/>
        <v>Female</v>
      </c>
    </row>
    <row r="151" spans="1:22">
      <c r="A151" s="2" t="s">
        <v>502</v>
      </c>
      <c r="B151" s="2" t="s">
        <v>503</v>
      </c>
      <c r="C151" s="2">
        <v>33</v>
      </c>
      <c r="D151" s="2" t="s">
        <v>9</v>
      </c>
      <c r="E151" s="2" t="s">
        <v>504</v>
      </c>
      <c r="F151" s="2" t="s">
        <v>250</v>
      </c>
      <c r="G151" s="2" t="s">
        <v>12</v>
      </c>
      <c r="H151" s="2" t="s">
        <v>19</v>
      </c>
      <c r="I151" s="2" t="str">
        <f t="shared" si="10"/>
        <v>Platinum</v>
      </c>
      <c r="N151" s="9" t="s">
        <v>503</v>
      </c>
      <c r="O151" s="2" t="str">
        <f t="shared" si="11"/>
        <v>Denise Griffin</v>
      </c>
      <c r="Q151" s="9" t="s">
        <v>12</v>
      </c>
      <c r="R151" t="str">
        <f t="shared" si="12"/>
        <v>USA</v>
      </c>
      <c r="S151" t="str">
        <f t="shared" si="13"/>
        <v>USA</v>
      </c>
      <c r="U151" s="9" t="s">
        <v>9</v>
      </c>
      <c r="V151" s="2" t="str">
        <f t="shared" si="14"/>
        <v>Male</v>
      </c>
    </row>
    <row r="152" spans="1:22">
      <c r="A152" s="2" t="s">
        <v>505</v>
      </c>
      <c r="B152" s="2" t="s">
        <v>506</v>
      </c>
      <c r="C152" s="2">
        <v>24</v>
      </c>
      <c r="D152" s="2" t="s">
        <v>9</v>
      </c>
      <c r="E152" s="2" t="s">
        <v>507</v>
      </c>
      <c r="F152" s="2" t="s">
        <v>313</v>
      </c>
      <c r="G152" s="2" t="s">
        <v>12</v>
      </c>
      <c r="H152" s="2" t="s">
        <v>13</v>
      </c>
      <c r="I152" s="2" t="str">
        <f t="shared" si="10"/>
        <v>Gold</v>
      </c>
      <c r="N152" s="8" t="s">
        <v>506</v>
      </c>
      <c r="O152" s="2" t="str">
        <f t="shared" si="11"/>
        <v>Stephanie Conway</v>
      </c>
      <c r="Q152" s="8" t="s">
        <v>12</v>
      </c>
      <c r="R152" t="str">
        <f t="shared" si="12"/>
        <v>USA</v>
      </c>
      <c r="S152" t="str">
        <f t="shared" si="13"/>
        <v>USA</v>
      </c>
      <c r="U152" s="8" t="s">
        <v>9</v>
      </c>
      <c r="V152" s="2" t="str">
        <f t="shared" si="14"/>
        <v>Male</v>
      </c>
    </row>
    <row r="153" spans="1:22">
      <c r="A153" s="2" t="s">
        <v>508</v>
      </c>
      <c r="B153" s="2" t="s">
        <v>509</v>
      </c>
      <c r="C153" s="2">
        <v>25</v>
      </c>
      <c r="D153" s="2" t="s">
        <v>16</v>
      </c>
      <c r="E153" s="2" t="s">
        <v>510</v>
      </c>
      <c r="F153" s="2" t="s">
        <v>35</v>
      </c>
      <c r="G153" s="2" t="s">
        <v>12</v>
      </c>
      <c r="H153" s="2" t="s">
        <v>13</v>
      </c>
      <c r="I153" s="2" t="str">
        <f t="shared" si="10"/>
        <v>Gold</v>
      </c>
      <c r="N153" s="9" t="s">
        <v>509</v>
      </c>
      <c r="O153" s="2" t="str">
        <f t="shared" si="11"/>
        <v>Michael Davies</v>
      </c>
      <c r="Q153" s="9" t="s">
        <v>12</v>
      </c>
      <c r="R153" t="str">
        <f t="shared" si="12"/>
        <v>USA</v>
      </c>
      <c r="S153" t="str">
        <f t="shared" si="13"/>
        <v>USA</v>
      </c>
      <c r="U153" s="9" t="s">
        <v>16</v>
      </c>
      <c r="V153" s="2" t="str">
        <f t="shared" si="14"/>
        <v>Female</v>
      </c>
    </row>
    <row r="154" spans="1:22">
      <c r="A154" s="2" t="s">
        <v>511</v>
      </c>
      <c r="B154" s="2" t="s">
        <v>512</v>
      </c>
      <c r="C154" s="2">
        <v>41</v>
      </c>
      <c r="D154" s="2" t="s">
        <v>16</v>
      </c>
      <c r="E154" s="2" t="s">
        <v>513</v>
      </c>
      <c r="F154" s="2" t="s">
        <v>113</v>
      </c>
      <c r="G154" s="2" t="s">
        <v>12</v>
      </c>
      <c r="H154" s="2" t="s">
        <v>19</v>
      </c>
      <c r="I154" s="2" t="str">
        <f t="shared" si="10"/>
        <v>Platinum</v>
      </c>
      <c r="N154" s="8" t="s">
        <v>512</v>
      </c>
      <c r="O154" s="2" t="str">
        <f t="shared" si="11"/>
        <v>Patrick Roberts</v>
      </c>
      <c r="Q154" s="8" t="s">
        <v>12</v>
      </c>
      <c r="R154" t="str">
        <f t="shared" si="12"/>
        <v>USA</v>
      </c>
      <c r="S154" t="str">
        <f t="shared" si="13"/>
        <v>USA</v>
      </c>
      <c r="U154" s="8" t="s">
        <v>16</v>
      </c>
      <c r="V154" s="2" t="str">
        <f t="shared" si="14"/>
        <v>Female</v>
      </c>
    </row>
    <row r="155" spans="1:22">
      <c r="A155" s="2" t="s">
        <v>514</v>
      </c>
      <c r="B155" s="2" t="s">
        <v>515</v>
      </c>
      <c r="C155" s="2">
        <v>31</v>
      </c>
      <c r="D155" s="2" t="s">
        <v>9</v>
      </c>
      <c r="E155" s="2" t="s">
        <v>516</v>
      </c>
      <c r="F155" s="2" t="s">
        <v>18</v>
      </c>
      <c r="G155" s="2" t="s">
        <v>12</v>
      </c>
      <c r="H155" s="2" t="s">
        <v>26</v>
      </c>
      <c r="I155" s="2" t="str">
        <f t="shared" si="10"/>
        <v>Bronze</v>
      </c>
      <c r="N155" s="9" t="s">
        <v>515</v>
      </c>
      <c r="O155" s="2" t="str">
        <f t="shared" si="11"/>
        <v>Joseph Faulkner</v>
      </c>
      <c r="Q155" s="9" t="s">
        <v>12</v>
      </c>
      <c r="R155" t="str">
        <f t="shared" si="12"/>
        <v>USA</v>
      </c>
      <c r="S155" t="str">
        <f t="shared" si="13"/>
        <v>USA</v>
      </c>
      <c r="U155" s="9" t="s">
        <v>9</v>
      </c>
      <c r="V155" s="2" t="str">
        <f t="shared" si="14"/>
        <v>Male</v>
      </c>
    </row>
    <row r="156" spans="1:22">
      <c r="A156" s="2" t="s">
        <v>517</v>
      </c>
      <c r="B156" s="2" t="s">
        <v>518</v>
      </c>
      <c r="C156" s="2">
        <v>35</v>
      </c>
      <c r="D156" s="2" t="s">
        <v>16</v>
      </c>
      <c r="E156" s="2" t="s">
        <v>519</v>
      </c>
      <c r="F156" s="2" t="s">
        <v>171</v>
      </c>
      <c r="G156" s="2" t="s">
        <v>12</v>
      </c>
      <c r="H156" s="2" t="s">
        <v>13</v>
      </c>
      <c r="I156" s="2" t="str">
        <f t="shared" si="10"/>
        <v>Gold</v>
      </c>
      <c r="N156" s="8" t="s">
        <v>518</v>
      </c>
      <c r="O156" s="2" t="str">
        <f t="shared" si="11"/>
        <v>Julie Hale</v>
      </c>
      <c r="Q156" s="8" t="s">
        <v>12</v>
      </c>
      <c r="R156" t="str">
        <f t="shared" si="12"/>
        <v>USA</v>
      </c>
      <c r="S156" t="str">
        <f t="shared" si="13"/>
        <v>USA</v>
      </c>
      <c r="U156" s="8" t="s">
        <v>16</v>
      </c>
      <c r="V156" s="2" t="str">
        <f t="shared" si="14"/>
        <v>Female</v>
      </c>
    </row>
    <row r="157" spans="1:22">
      <c r="A157" s="2" t="s">
        <v>520</v>
      </c>
      <c r="B157" s="2" t="s">
        <v>521</v>
      </c>
      <c r="C157" s="2">
        <v>60</v>
      </c>
      <c r="D157" s="2" t="s">
        <v>16</v>
      </c>
      <c r="E157" s="2" t="s">
        <v>522</v>
      </c>
      <c r="F157" s="2" t="s">
        <v>267</v>
      </c>
      <c r="G157" s="2" t="s">
        <v>12</v>
      </c>
      <c r="H157" s="2" t="s">
        <v>13</v>
      </c>
      <c r="I157" s="2" t="str">
        <f t="shared" si="10"/>
        <v>Gold</v>
      </c>
      <c r="N157" s="9" t="s">
        <v>521</v>
      </c>
      <c r="O157" s="2" t="str">
        <f t="shared" si="11"/>
        <v>Curtis Haynes</v>
      </c>
      <c r="Q157" s="9" t="s">
        <v>12</v>
      </c>
      <c r="R157" t="str">
        <f t="shared" si="12"/>
        <v>USA</v>
      </c>
      <c r="S157" t="str">
        <f t="shared" si="13"/>
        <v>USA</v>
      </c>
      <c r="U157" s="9" t="s">
        <v>16</v>
      </c>
      <c r="V157" s="2" t="str">
        <f t="shared" si="14"/>
        <v>Female</v>
      </c>
    </row>
    <row r="158" spans="1:22">
      <c r="A158" s="2" t="s">
        <v>523</v>
      </c>
      <c r="B158" s="2" t="s">
        <v>524</v>
      </c>
      <c r="C158" s="2">
        <v>46</v>
      </c>
      <c r="D158" s="2" t="s">
        <v>9</v>
      </c>
      <c r="E158" s="2" t="s">
        <v>525</v>
      </c>
      <c r="F158" s="2" t="s">
        <v>18</v>
      </c>
      <c r="G158" s="2" t="s">
        <v>12</v>
      </c>
      <c r="H158" s="2" t="s">
        <v>26</v>
      </c>
      <c r="I158" s="2" t="str">
        <f t="shared" si="10"/>
        <v>Bronze</v>
      </c>
      <c r="N158" s="8" t="s">
        <v>524</v>
      </c>
      <c r="O158" s="2" t="str">
        <f t="shared" si="11"/>
        <v>Maria Sanchez</v>
      </c>
      <c r="Q158" s="8" t="s">
        <v>12</v>
      </c>
      <c r="R158" t="str">
        <f t="shared" si="12"/>
        <v>USA</v>
      </c>
      <c r="S158" t="str">
        <f t="shared" si="13"/>
        <v>USA</v>
      </c>
      <c r="U158" s="8" t="s">
        <v>9</v>
      </c>
      <c r="V158" s="2" t="str">
        <f t="shared" si="14"/>
        <v>Male</v>
      </c>
    </row>
    <row r="159" spans="1:22">
      <c r="A159" s="2" t="s">
        <v>526</v>
      </c>
      <c r="B159" s="2" t="s">
        <v>527</v>
      </c>
      <c r="C159" s="2">
        <v>59</v>
      </c>
      <c r="D159" s="2" t="s">
        <v>9</v>
      </c>
      <c r="E159" s="2" t="s">
        <v>528</v>
      </c>
      <c r="F159" s="2" t="s">
        <v>18</v>
      </c>
      <c r="G159" s="2" t="s">
        <v>12</v>
      </c>
      <c r="H159" s="2" t="s">
        <v>19</v>
      </c>
      <c r="I159" s="2" t="str">
        <f t="shared" si="10"/>
        <v>Platinum</v>
      </c>
      <c r="N159" s="9" t="s">
        <v>527</v>
      </c>
      <c r="O159" s="2" t="str">
        <f t="shared" si="11"/>
        <v>Paul Zamora</v>
      </c>
      <c r="Q159" s="9" t="s">
        <v>12</v>
      </c>
      <c r="R159" t="str">
        <f t="shared" si="12"/>
        <v>USA</v>
      </c>
      <c r="S159" t="str">
        <f t="shared" si="13"/>
        <v>USA</v>
      </c>
      <c r="U159" s="9" t="s">
        <v>9</v>
      </c>
      <c r="V159" s="2" t="str">
        <f t="shared" si="14"/>
        <v>Male</v>
      </c>
    </row>
    <row r="160" spans="1:22">
      <c r="A160" s="2" t="s">
        <v>529</v>
      </c>
      <c r="B160" s="2" t="s">
        <v>530</v>
      </c>
      <c r="C160" s="2">
        <v>43</v>
      </c>
      <c r="D160" s="2" t="s">
        <v>9</v>
      </c>
      <c r="E160" s="2" t="s">
        <v>531</v>
      </c>
      <c r="F160" s="2" t="s">
        <v>171</v>
      </c>
      <c r="G160" s="2" t="s">
        <v>12</v>
      </c>
      <c r="H160" s="2" t="s">
        <v>26</v>
      </c>
      <c r="I160" s="2" t="str">
        <f t="shared" si="10"/>
        <v>Bronze</v>
      </c>
      <c r="N160" s="8" t="s">
        <v>530</v>
      </c>
      <c r="O160" s="2" t="str">
        <f t="shared" si="11"/>
        <v>Sean Powell</v>
      </c>
      <c r="Q160" s="8" t="s">
        <v>12</v>
      </c>
      <c r="R160" t="str">
        <f t="shared" si="12"/>
        <v>USA</v>
      </c>
      <c r="S160" t="str">
        <f t="shared" si="13"/>
        <v>USA</v>
      </c>
      <c r="U160" s="8" t="s">
        <v>9</v>
      </c>
      <c r="V160" s="2" t="str">
        <f t="shared" si="14"/>
        <v>Male</v>
      </c>
    </row>
    <row r="161" spans="1:22">
      <c r="A161" s="2" t="s">
        <v>532</v>
      </c>
      <c r="B161" s="2" t="s">
        <v>533</v>
      </c>
      <c r="C161" s="2">
        <v>46</v>
      </c>
      <c r="D161" s="2" t="s">
        <v>16</v>
      </c>
      <c r="E161" s="2" t="s">
        <v>534</v>
      </c>
      <c r="F161" s="2" t="s">
        <v>88</v>
      </c>
      <c r="G161" s="2" t="s">
        <v>12</v>
      </c>
      <c r="H161" s="2" t="s">
        <v>13</v>
      </c>
      <c r="I161" s="2" t="str">
        <f t="shared" si="10"/>
        <v>Gold</v>
      </c>
      <c r="N161" s="9" t="s">
        <v>533</v>
      </c>
      <c r="O161" s="2" t="str">
        <f t="shared" si="11"/>
        <v>Brian Choi</v>
      </c>
      <c r="Q161" s="9" t="s">
        <v>12</v>
      </c>
      <c r="R161" t="str">
        <f t="shared" si="12"/>
        <v>USA</v>
      </c>
      <c r="S161" t="str">
        <f t="shared" si="13"/>
        <v>USA</v>
      </c>
      <c r="U161" s="9" t="s">
        <v>16</v>
      </c>
      <c r="V161" s="2" t="str">
        <f t="shared" si="14"/>
        <v>Female</v>
      </c>
    </row>
    <row r="162" spans="1:22">
      <c r="A162" s="2" t="s">
        <v>535</v>
      </c>
      <c r="B162" s="2" t="s">
        <v>536</v>
      </c>
      <c r="C162" s="2">
        <v>41</v>
      </c>
      <c r="D162" s="2" t="s">
        <v>16</v>
      </c>
      <c r="E162" s="2" t="s">
        <v>537</v>
      </c>
      <c r="F162" s="2" t="s">
        <v>11</v>
      </c>
      <c r="G162" s="2" t="s">
        <v>12</v>
      </c>
      <c r="H162" s="2" t="s">
        <v>19</v>
      </c>
      <c r="I162" s="2" t="str">
        <f t="shared" si="10"/>
        <v>Platinum</v>
      </c>
      <c r="N162" s="8" t="s">
        <v>536</v>
      </c>
      <c r="O162" s="2" t="str">
        <f t="shared" si="11"/>
        <v>John Lawson</v>
      </c>
      <c r="Q162" s="8" t="s">
        <v>12</v>
      </c>
      <c r="R162" t="str">
        <f t="shared" si="12"/>
        <v>USA</v>
      </c>
      <c r="S162" t="str">
        <f t="shared" si="13"/>
        <v>USA</v>
      </c>
      <c r="U162" s="8" t="s">
        <v>16</v>
      </c>
      <c r="V162" s="2" t="str">
        <f t="shared" si="14"/>
        <v>Female</v>
      </c>
    </row>
    <row r="163" spans="1:22">
      <c r="A163" s="2" t="s">
        <v>538</v>
      </c>
      <c r="B163" s="2" t="s">
        <v>539</v>
      </c>
      <c r="C163" s="2">
        <v>18</v>
      </c>
      <c r="D163" s="2" t="s">
        <v>16</v>
      </c>
      <c r="E163" s="2" t="s">
        <v>540</v>
      </c>
      <c r="F163" s="2" t="s">
        <v>133</v>
      </c>
      <c r="G163" s="2" t="s">
        <v>12</v>
      </c>
      <c r="H163" s="2" t="s">
        <v>31</v>
      </c>
      <c r="I163" s="2" t="str">
        <f t="shared" si="10"/>
        <v>Silver</v>
      </c>
      <c r="N163" s="9" t="s">
        <v>539</v>
      </c>
      <c r="O163" s="2" t="str">
        <f t="shared" si="11"/>
        <v>Cynthia Morris</v>
      </c>
      <c r="Q163" s="9" t="s">
        <v>12</v>
      </c>
      <c r="R163" t="str">
        <f t="shared" si="12"/>
        <v>USA</v>
      </c>
      <c r="S163" t="str">
        <f t="shared" si="13"/>
        <v>USA</v>
      </c>
      <c r="U163" s="9" t="s">
        <v>16</v>
      </c>
      <c r="V163" s="2" t="str">
        <f t="shared" si="14"/>
        <v>Female</v>
      </c>
    </row>
    <row r="164" spans="1:22">
      <c r="A164" s="2" t="s">
        <v>541</v>
      </c>
      <c r="B164" s="2" t="s">
        <v>542</v>
      </c>
      <c r="C164" s="2">
        <v>37</v>
      </c>
      <c r="D164" s="2" t="s">
        <v>9</v>
      </c>
      <c r="E164" s="2" t="s">
        <v>543</v>
      </c>
      <c r="F164" s="2" t="s">
        <v>237</v>
      </c>
      <c r="G164" s="2" t="s">
        <v>3828</v>
      </c>
      <c r="H164" s="2" t="s">
        <v>31</v>
      </c>
      <c r="I164" s="2" t="str">
        <f t="shared" si="10"/>
        <v>Silver</v>
      </c>
      <c r="N164" s="8" t="s">
        <v>542</v>
      </c>
      <c r="O164" s="2" t="str">
        <f t="shared" si="11"/>
        <v>Mariah Brown</v>
      </c>
      <c r="Q164" s="8" t="s">
        <v>3828</v>
      </c>
      <c r="R164" t="str">
        <f t="shared" si="12"/>
        <v>UNITED STATES OF AMERICA</v>
      </c>
      <c r="S164" t="str">
        <f t="shared" si="13"/>
        <v>USA</v>
      </c>
      <c r="U164" s="8" t="s">
        <v>9</v>
      </c>
      <c r="V164" s="2" t="str">
        <f t="shared" si="14"/>
        <v>Male</v>
      </c>
    </row>
    <row r="165" spans="1:22">
      <c r="A165" s="2" t="s">
        <v>544</v>
      </c>
      <c r="B165" s="2" t="s">
        <v>545</v>
      </c>
      <c r="C165" s="2">
        <v>21</v>
      </c>
      <c r="D165" s="2" t="s">
        <v>9</v>
      </c>
      <c r="E165" s="2" t="s">
        <v>546</v>
      </c>
      <c r="F165" s="2" t="s">
        <v>194</v>
      </c>
      <c r="G165" s="2" t="s">
        <v>12</v>
      </c>
      <c r="H165" s="2" t="s">
        <v>26</v>
      </c>
      <c r="I165" s="2" t="str">
        <f t="shared" si="10"/>
        <v>Bronze</v>
      </c>
      <c r="N165" s="9" t="s">
        <v>545</v>
      </c>
      <c r="O165" s="2" t="str">
        <f t="shared" si="11"/>
        <v>Joseph Jones</v>
      </c>
      <c r="Q165" s="9" t="s">
        <v>12</v>
      </c>
      <c r="R165" t="str">
        <f t="shared" si="12"/>
        <v>USA</v>
      </c>
      <c r="S165" t="str">
        <f t="shared" si="13"/>
        <v>USA</v>
      </c>
      <c r="U165" s="9" t="s">
        <v>9</v>
      </c>
      <c r="V165" s="2" t="str">
        <f t="shared" si="14"/>
        <v>Male</v>
      </c>
    </row>
    <row r="166" spans="1:22">
      <c r="A166" s="2" t="s">
        <v>547</v>
      </c>
      <c r="B166" s="2" t="s">
        <v>548</v>
      </c>
      <c r="C166" s="2">
        <v>39</v>
      </c>
      <c r="D166" s="2" t="s">
        <v>16</v>
      </c>
      <c r="E166" s="2" t="s">
        <v>549</v>
      </c>
      <c r="F166" s="2" t="s">
        <v>81</v>
      </c>
      <c r="G166" s="2" t="s">
        <v>12</v>
      </c>
      <c r="H166" s="2" t="s">
        <v>31</v>
      </c>
      <c r="I166" s="2" t="str">
        <f t="shared" si="10"/>
        <v>Silver</v>
      </c>
      <c r="N166" s="8" t="s">
        <v>548</v>
      </c>
      <c r="O166" s="2" t="str">
        <f t="shared" si="11"/>
        <v>Daniel Rivas</v>
      </c>
      <c r="Q166" s="8" t="s">
        <v>12</v>
      </c>
      <c r="R166" t="str">
        <f t="shared" si="12"/>
        <v>USA</v>
      </c>
      <c r="S166" t="str">
        <f t="shared" si="13"/>
        <v>USA</v>
      </c>
      <c r="U166" s="8" t="s">
        <v>16</v>
      </c>
      <c r="V166" s="2" t="str">
        <f t="shared" si="14"/>
        <v>Female</v>
      </c>
    </row>
    <row r="167" spans="1:22">
      <c r="A167" s="2" t="s">
        <v>550</v>
      </c>
      <c r="B167" s="2" t="s">
        <v>551</v>
      </c>
      <c r="C167" s="2">
        <v>47</v>
      </c>
      <c r="D167" s="2" t="s">
        <v>16</v>
      </c>
      <c r="E167" s="2" t="s">
        <v>552</v>
      </c>
      <c r="F167" s="2" t="s">
        <v>194</v>
      </c>
      <c r="G167" s="2" t="s">
        <v>12</v>
      </c>
      <c r="H167" s="2" t="s">
        <v>19</v>
      </c>
      <c r="I167" s="2" t="str">
        <f t="shared" si="10"/>
        <v>Platinum</v>
      </c>
      <c r="N167" s="9" t="s">
        <v>551</v>
      </c>
      <c r="O167" s="2" t="str">
        <f t="shared" si="11"/>
        <v>Jason Wheeler</v>
      </c>
      <c r="Q167" s="9" t="s">
        <v>12</v>
      </c>
      <c r="R167" t="str">
        <f t="shared" si="12"/>
        <v>USA</v>
      </c>
      <c r="S167" t="str">
        <f t="shared" si="13"/>
        <v>USA</v>
      </c>
      <c r="U167" s="9" t="s">
        <v>16</v>
      </c>
      <c r="V167" s="2" t="str">
        <f t="shared" si="14"/>
        <v>Female</v>
      </c>
    </row>
    <row r="168" spans="1:22">
      <c r="A168" s="2" t="s">
        <v>553</v>
      </c>
      <c r="B168" s="2" t="s">
        <v>554</v>
      </c>
      <c r="C168" s="2">
        <v>25</v>
      </c>
      <c r="D168" s="2" t="s">
        <v>16</v>
      </c>
      <c r="E168" s="2" t="s">
        <v>555</v>
      </c>
      <c r="F168" s="2" t="s">
        <v>156</v>
      </c>
      <c r="G168" s="2" t="s">
        <v>12</v>
      </c>
      <c r="H168" s="2" t="s">
        <v>31</v>
      </c>
      <c r="I168" s="2" t="str">
        <f t="shared" si="10"/>
        <v>Silver</v>
      </c>
      <c r="N168" s="8" t="s">
        <v>554</v>
      </c>
      <c r="O168" s="2" t="str">
        <f t="shared" si="11"/>
        <v>Patricia Gardner</v>
      </c>
      <c r="Q168" s="8" t="s">
        <v>12</v>
      </c>
      <c r="R168" t="str">
        <f t="shared" si="12"/>
        <v>USA</v>
      </c>
      <c r="S168" t="str">
        <f t="shared" si="13"/>
        <v>USA</v>
      </c>
      <c r="U168" s="8" t="s">
        <v>16</v>
      </c>
      <c r="V168" s="2" t="str">
        <f t="shared" si="14"/>
        <v>Female</v>
      </c>
    </row>
    <row r="169" spans="1:22">
      <c r="A169" s="2" t="s">
        <v>556</v>
      </c>
      <c r="B169" s="2" t="s">
        <v>557</v>
      </c>
      <c r="C169" s="2">
        <v>36</v>
      </c>
      <c r="D169" s="2" t="s">
        <v>16</v>
      </c>
      <c r="E169" s="2" t="s">
        <v>558</v>
      </c>
      <c r="F169" s="2" t="s">
        <v>237</v>
      </c>
      <c r="G169" s="2" t="s">
        <v>12</v>
      </c>
      <c r="H169" s="2" t="s">
        <v>13</v>
      </c>
      <c r="I169" s="2" t="str">
        <f t="shared" si="10"/>
        <v>Gold</v>
      </c>
      <c r="N169" s="9" t="s">
        <v>557</v>
      </c>
      <c r="O169" s="2" t="str">
        <f t="shared" si="11"/>
        <v>Antonio Wade</v>
      </c>
      <c r="Q169" s="9" t="s">
        <v>12</v>
      </c>
      <c r="R169" t="str">
        <f t="shared" si="12"/>
        <v>USA</v>
      </c>
      <c r="S169" t="str">
        <f t="shared" si="13"/>
        <v>USA</v>
      </c>
      <c r="U169" s="9" t="s">
        <v>16</v>
      </c>
      <c r="V169" s="2" t="str">
        <f t="shared" si="14"/>
        <v>Female</v>
      </c>
    </row>
    <row r="170" spans="1:22">
      <c r="A170" s="2" t="s">
        <v>559</v>
      </c>
      <c r="B170" s="2" t="s">
        <v>560</v>
      </c>
      <c r="C170" s="2">
        <v>36</v>
      </c>
      <c r="D170" s="2" t="s">
        <v>16</v>
      </c>
      <c r="E170" s="2" t="s">
        <v>561</v>
      </c>
      <c r="F170" s="2" t="s">
        <v>250</v>
      </c>
      <c r="G170" s="2" t="s">
        <v>12</v>
      </c>
      <c r="H170" s="2" t="s">
        <v>19</v>
      </c>
      <c r="I170" s="2" t="str">
        <f t="shared" si="10"/>
        <v>Platinum</v>
      </c>
      <c r="N170" s="8" t="s">
        <v>560</v>
      </c>
      <c r="O170" s="2" t="str">
        <f t="shared" si="11"/>
        <v>Daniel Contreras</v>
      </c>
      <c r="Q170" s="8" t="s">
        <v>12</v>
      </c>
      <c r="R170" t="str">
        <f t="shared" si="12"/>
        <v>USA</v>
      </c>
      <c r="S170" t="str">
        <f t="shared" si="13"/>
        <v>USA</v>
      </c>
      <c r="U170" s="8" t="s">
        <v>16</v>
      </c>
      <c r="V170" s="2" t="str">
        <f t="shared" si="14"/>
        <v>Female</v>
      </c>
    </row>
    <row r="171" spans="1:22">
      <c r="A171" s="2" t="s">
        <v>562</v>
      </c>
      <c r="B171" s="2" t="s">
        <v>563</v>
      </c>
      <c r="C171" s="2">
        <v>64</v>
      </c>
      <c r="D171" s="2" t="s">
        <v>9</v>
      </c>
      <c r="E171" s="2" t="s">
        <v>564</v>
      </c>
      <c r="F171" s="2" t="s">
        <v>47</v>
      </c>
      <c r="G171" s="2" t="s">
        <v>12</v>
      </c>
      <c r="H171" s="2" t="s">
        <v>26</v>
      </c>
      <c r="I171" s="2" t="str">
        <f t="shared" si="10"/>
        <v>Bronze</v>
      </c>
      <c r="N171" s="9" t="s">
        <v>563</v>
      </c>
      <c r="O171" s="2" t="str">
        <f t="shared" si="11"/>
        <v>Steve Mclaughlin</v>
      </c>
      <c r="Q171" s="9" t="s">
        <v>12</v>
      </c>
      <c r="R171" t="str">
        <f t="shared" si="12"/>
        <v>USA</v>
      </c>
      <c r="S171" t="str">
        <f t="shared" si="13"/>
        <v>USA</v>
      </c>
      <c r="U171" s="9" t="s">
        <v>9</v>
      </c>
      <c r="V171" s="2" t="str">
        <f t="shared" si="14"/>
        <v>Male</v>
      </c>
    </row>
    <row r="172" spans="1:22">
      <c r="A172" s="2" t="s">
        <v>565</v>
      </c>
      <c r="B172" s="2" t="s">
        <v>566</v>
      </c>
      <c r="C172" s="2">
        <v>18</v>
      </c>
      <c r="D172" s="2" t="s">
        <v>9</v>
      </c>
      <c r="E172" s="2" t="s">
        <v>567</v>
      </c>
      <c r="F172" s="2" t="s">
        <v>113</v>
      </c>
      <c r="G172" s="2" t="s">
        <v>12</v>
      </c>
      <c r="H172" s="2" t="s">
        <v>13</v>
      </c>
      <c r="I172" s="2" t="str">
        <f t="shared" si="10"/>
        <v>Gold</v>
      </c>
      <c r="N172" s="8" t="s">
        <v>566</v>
      </c>
      <c r="O172" s="2" t="str">
        <f t="shared" si="11"/>
        <v>Christopher Garcia Dds</v>
      </c>
      <c r="Q172" s="8" t="s">
        <v>12</v>
      </c>
      <c r="R172" t="str">
        <f t="shared" si="12"/>
        <v>USA</v>
      </c>
      <c r="S172" t="str">
        <f t="shared" si="13"/>
        <v>USA</v>
      </c>
      <c r="U172" s="8" t="s">
        <v>9</v>
      </c>
      <c r="V172" s="2" t="str">
        <f t="shared" si="14"/>
        <v>Male</v>
      </c>
    </row>
    <row r="173" spans="1:22">
      <c r="A173" s="2" t="s">
        <v>568</v>
      </c>
      <c r="B173" s="2" t="s">
        <v>569</v>
      </c>
      <c r="C173" s="2">
        <v>44</v>
      </c>
      <c r="D173" s="2" t="s">
        <v>16</v>
      </c>
      <c r="E173" s="2" t="s">
        <v>570</v>
      </c>
      <c r="F173" s="2" t="s">
        <v>254</v>
      </c>
      <c r="G173" s="2" t="s">
        <v>12</v>
      </c>
      <c r="H173" s="2" t="s">
        <v>19</v>
      </c>
      <c r="I173" s="2" t="str">
        <f t="shared" si="10"/>
        <v>Platinum</v>
      </c>
      <c r="N173" s="9" t="s">
        <v>569</v>
      </c>
      <c r="O173" s="2" t="str">
        <f t="shared" si="11"/>
        <v>Amy Wilson</v>
      </c>
      <c r="Q173" s="9" t="s">
        <v>12</v>
      </c>
      <c r="R173" t="str">
        <f t="shared" si="12"/>
        <v>USA</v>
      </c>
      <c r="S173" t="str">
        <f t="shared" si="13"/>
        <v>USA</v>
      </c>
      <c r="U173" s="9" t="s">
        <v>16</v>
      </c>
      <c r="V173" s="2" t="str">
        <f t="shared" si="14"/>
        <v>Female</v>
      </c>
    </row>
    <row r="174" spans="1:22">
      <c r="A174" s="2" t="s">
        <v>571</v>
      </c>
      <c r="B174" s="2" t="s">
        <v>572</v>
      </c>
      <c r="C174" s="2">
        <v>41</v>
      </c>
      <c r="D174" s="2" t="s">
        <v>16</v>
      </c>
      <c r="E174" s="2" t="s">
        <v>573</v>
      </c>
      <c r="F174" s="2" t="s">
        <v>43</v>
      </c>
      <c r="G174" s="2" t="s">
        <v>12</v>
      </c>
      <c r="H174" s="2" t="s">
        <v>26</v>
      </c>
      <c r="I174" s="2" t="str">
        <f t="shared" si="10"/>
        <v>Bronze</v>
      </c>
      <c r="N174" s="8" t="s">
        <v>572</v>
      </c>
      <c r="O174" s="2" t="str">
        <f t="shared" si="11"/>
        <v>Thomas Rhodes</v>
      </c>
      <c r="Q174" s="8" t="s">
        <v>12</v>
      </c>
      <c r="R174" t="str">
        <f t="shared" si="12"/>
        <v>USA</v>
      </c>
      <c r="S174" t="str">
        <f t="shared" si="13"/>
        <v>USA</v>
      </c>
      <c r="U174" s="8" t="s">
        <v>16</v>
      </c>
      <c r="V174" s="2" t="str">
        <f t="shared" si="14"/>
        <v>Female</v>
      </c>
    </row>
    <row r="175" spans="1:22">
      <c r="A175" s="2" t="s">
        <v>574</v>
      </c>
      <c r="B175" s="2" t="s">
        <v>575</v>
      </c>
      <c r="C175" s="2">
        <v>41</v>
      </c>
      <c r="D175" s="2" t="s">
        <v>16</v>
      </c>
      <c r="E175" s="2" t="s">
        <v>398</v>
      </c>
      <c r="F175" s="2" t="s">
        <v>267</v>
      </c>
      <c r="G175" s="2" t="s">
        <v>3829</v>
      </c>
      <c r="H175" s="2" t="s">
        <v>19</v>
      </c>
      <c r="I175" s="2" t="str">
        <f t="shared" si="10"/>
        <v>Platinum</v>
      </c>
      <c r="N175" s="9" t="s">
        <v>575</v>
      </c>
      <c r="O175" s="2" t="str">
        <f t="shared" si="11"/>
        <v>Teresa Stokes</v>
      </c>
      <c r="Q175" s="9" t="s">
        <v>3829</v>
      </c>
      <c r="R175" t="str">
        <f t="shared" si="12"/>
        <v>USA</v>
      </c>
      <c r="S175" t="str">
        <f t="shared" si="13"/>
        <v>USA</v>
      </c>
      <c r="U175" s="9" t="s">
        <v>16</v>
      </c>
      <c r="V175" s="2" t="str">
        <f t="shared" si="14"/>
        <v>Female</v>
      </c>
    </row>
    <row r="176" spans="1:22">
      <c r="A176" s="2" t="s">
        <v>576</v>
      </c>
      <c r="B176" s="2" t="s">
        <v>577</v>
      </c>
      <c r="C176" s="2">
        <v>26</v>
      </c>
      <c r="D176" s="2" t="s">
        <v>16</v>
      </c>
      <c r="E176" s="2" t="s">
        <v>578</v>
      </c>
      <c r="F176" s="2" t="s">
        <v>171</v>
      </c>
      <c r="G176" s="2" t="s">
        <v>12</v>
      </c>
      <c r="H176" s="2" t="s">
        <v>13</v>
      </c>
      <c r="I176" s="2" t="str">
        <f t="shared" si="10"/>
        <v>Gold</v>
      </c>
      <c r="N176" s="8" t="s">
        <v>577</v>
      </c>
      <c r="O176" s="2" t="str">
        <f t="shared" si="11"/>
        <v>Maria Davis</v>
      </c>
      <c r="Q176" s="8" t="s">
        <v>12</v>
      </c>
      <c r="R176" t="str">
        <f t="shared" si="12"/>
        <v>USA</v>
      </c>
      <c r="S176" t="str">
        <f t="shared" si="13"/>
        <v>USA</v>
      </c>
      <c r="U176" s="8" t="s">
        <v>16</v>
      </c>
      <c r="V176" s="2" t="str">
        <f t="shared" si="14"/>
        <v>Female</v>
      </c>
    </row>
    <row r="177" spans="1:22">
      <c r="A177" s="2" t="s">
        <v>579</v>
      </c>
      <c r="B177" s="2" t="s">
        <v>580</v>
      </c>
      <c r="C177" s="2">
        <v>56</v>
      </c>
      <c r="D177" s="2" t="s">
        <v>9</v>
      </c>
      <c r="E177" s="2" t="s">
        <v>581</v>
      </c>
      <c r="F177" s="2" t="s">
        <v>99</v>
      </c>
      <c r="G177" s="2" t="s">
        <v>12</v>
      </c>
      <c r="H177" s="2" t="s">
        <v>19</v>
      </c>
      <c r="I177" s="2" t="str">
        <f t="shared" si="10"/>
        <v>Platinum</v>
      </c>
      <c r="N177" s="9" t="s">
        <v>580</v>
      </c>
      <c r="O177" s="2" t="str">
        <f t="shared" si="11"/>
        <v>Michelle Rogers</v>
      </c>
      <c r="Q177" s="9" t="s">
        <v>12</v>
      </c>
      <c r="R177" t="str">
        <f t="shared" si="12"/>
        <v>USA</v>
      </c>
      <c r="S177" t="str">
        <f t="shared" si="13"/>
        <v>USA</v>
      </c>
      <c r="U177" s="9" t="s">
        <v>9</v>
      </c>
      <c r="V177" s="2" t="str">
        <f t="shared" si="14"/>
        <v>Male</v>
      </c>
    </row>
    <row r="178" spans="1:22">
      <c r="A178" s="2" t="s">
        <v>582</v>
      </c>
      <c r="B178" s="2" t="s">
        <v>583</v>
      </c>
      <c r="C178" s="2">
        <v>48</v>
      </c>
      <c r="D178" s="2" t="s">
        <v>9</v>
      </c>
      <c r="E178" s="2" t="s">
        <v>584</v>
      </c>
      <c r="F178" s="2" t="s">
        <v>171</v>
      </c>
      <c r="G178" s="2" t="s">
        <v>12</v>
      </c>
      <c r="H178" s="2" t="s">
        <v>31</v>
      </c>
      <c r="I178" s="2" t="str">
        <f t="shared" si="10"/>
        <v>Silver</v>
      </c>
      <c r="N178" s="8" t="s">
        <v>583</v>
      </c>
      <c r="O178" s="2" t="str">
        <f t="shared" si="11"/>
        <v>John Bradford</v>
      </c>
      <c r="Q178" s="8" t="s">
        <v>12</v>
      </c>
      <c r="R178" t="str">
        <f t="shared" si="12"/>
        <v>USA</v>
      </c>
      <c r="S178" t="str">
        <f t="shared" si="13"/>
        <v>USA</v>
      </c>
      <c r="U178" s="8" t="s">
        <v>9</v>
      </c>
      <c r="V178" s="2" t="str">
        <f t="shared" si="14"/>
        <v>Male</v>
      </c>
    </row>
    <row r="179" spans="1:22">
      <c r="A179" s="2" t="s">
        <v>585</v>
      </c>
      <c r="B179" s="2" t="s">
        <v>586</v>
      </c>
      <c r="C179" s="2">
        <v>55</v>
      </c>
      <c r="D179" s="2" t="s">
        <v>9</v>
      </c>
      <c r="E179" s="2" t="s">
        <v>587</v>
      </c>
      <c r="F179" s="2" t="s">
        <v>588</v>
      </c>
      <c r="G179" s="2" t="s">
        <v>12</v>
      </c>
      <c r="H179" s="2" t="s">
        <v>19</v>
      </c>
      <c r="I179" s="2" t="str">
        <f t="shared" si="10"/>
        <v>Platinum</v>
      </c>
      <c r="N179" s="9" t="s">
        <v>586</v>
      </c>
      <c r="O179" s="2" t="str">
        <f t="shared" si="11"/>
        <v>Curtis Lam</v>
      </c>
      <c r="Q179" s="9" t="s">
        <v>12</v>
      </c>
      <c r="R179" t="str">
        <f t="shared" si="12"/>
        <v>USA</v>
      </c>
      <c r="S179" t="str">
        <f t="shared" si="13"/>
        <v>USA</v>
      </c>
      <c r="U179" s="9" t="s">
        <v>9</v>
      </c>
      <c r="V179" s="2" t="str">
        <f t="shared" si="14"/>
        <v>Male</v>
      </c>
    </row>
    <row r="180" spans="1:22">
      <c r="A180" s="2" t="s">
        <v>589</v>
      </c>
      <c r="B180" s="2" t="s">
        <v>590</v>
      </c>
      <c r="C180" s="2">
        <v>33</v>
      </c>
      <c r="D180" s="2" t="s">
        <v>16</v>
      </c>
      <c r="E180" s="2" t="s">
        <v>591</v>
      </c>
      <c r="F180" s="2" t="s">
        <v>317</v>
      </c>
      <c r="G180" s="2" t="s">
        <v>12</v>
      </c>
      <c r="H180" s="2" t="s">
        <v>26</v>
      </c>
      <c r="I180" s="2" t="str">
        <f t="shared" si="10"/>
        <v>Bronze</v>
      </c>
      <c r="N180" s="8" t="s">
        <v>590</v>
      </c>
      <c r="O180" s="2" t="str">
        <f t="shared" si="11"/>
        <v>Michelle Myers</v>
      </c>
      <c r="Q180" s="8" t="s">
        <v>12</v>
      </c>
      <c r="R180" t="str">
        <f t="shared" si="12"/>
        <v>USA</v>
      </c>
      <c r="S180" t="str">
        <f t="shared" si="13"/>
        <v>USA</v>
      </c>
      <c r="U180" s="8" t="s">
        <v>16</v>
      </c>
      <c r="V180" s="2" t="str">
        <f t="shared" si="14"/>
        <v>Female</v>
      </c>
    </row>
    <row r="181" spans="1:22">
      <c r="A181" s="2" t="s">
        <v>592</v>
      </c>
      <c r="B181" s="2" t="s">
        <v>593</v>
      </c>
      <c r="C181" s="2">
        <v>43</v>
      </c>
      <c r="D181" s="2" t="s">
        <v>16</v>
      </c>
      <c r="E181" s="2" t="s">
        <v>594</v>
      </c>
      <c r="F181" s="2" t="s">
        <v>117</v>
      </c>
      <c r="G181" s="2" t="s">
        <v>12</v>
      </c>
      <c r="H181" s="2" t="s">
        <v>31</v>
      </c>
      <c r="I181" s="2" t="str">
        <f t="shared" si="10"/>
        <v>Silver</v>
      </c>
      <c r="N181" s="9" t="s">
        <v>593</v>
      </c>
      <c r="O181" s="2" t="str">
        <f t="shared" si="11"/>
        <v>Nicholas Bradshaw</v>
      </c>
      <c r="Q181" s="9" t="s">
        <v>12</v>
      </c>
      <c r="R181" t="str">
        <f t="shared" si="12"/>
        <v>USA</v>
      </c>
      <c r="S181" t="str">
        <f t="shared" si="13"/>
        <v>USA</v>
      </c>
      <c r="U181" s="9" t="s">
        <v>16</v>
      </c>
      <c r="V181" s="2" t="str">
        <f t="shared" si="14"/>
        <v>Female</v>
      </c>
    </row>
    <row r="182" spans="1:22">
      <c r="A182" s="2" t="s">
        <v>595</v>
      </c>
      <c r="B182" s="2" t="s">
        <v>596</v>
      </c>
      <c r="C182" s="2">
        <v>38</v>
      </c>
      <c r="D182" s="2" t="s">
        <v>9</v>
      </c>
      <c r="E182" s="2" t="s">
        <v>597</v>
      </c>
      <c r="F182" s="2" t="s">
        <v>434</v>
      </c>
      <c r="G182" s="2" t="s">
        <v>12</v>
      </c>
      <c r="H182" s="2" t="s">
        <v>26</v>
      </c>
      <c r="I182" s="2" t="str">
        <f t="shared" si="10"/>
        <v>Bronze</v>
      </c>
      <c r="N182" s="8" t="s">
        <v>596</v>
      </c>
      <c r="O182" s="2" t="str">
        <f t="shared" si="11"/>
        <v>Wesley Thompson</v>
      </c>
      <c r="Q182" s="8" t="s">
        <v>12</v>
      </c>
      <c r="R182" t="str">
        <f t="shared" si="12"/>
        <v>USA</v>
      </c>
      <c r="S182" t="str">
        <f t="shared" si="13"/>
        <v>USA</v>
      </c>
      <c r="U182" s="8" t="s">
        <v>9</v>
      </c>
      <c r="V182" s="2" t="str">
        <f t="shared" si="14"/>
        <v>Male</v>
      </c>
    </row>
    <row r="183" spans="1:22">
      <c r="A183" s="2" t="s">
        <v>598</v>
      </c>
      <c r="B183" s="2" t="s">
        <v>599</v>
      </c>
      <c r="C183" s="2">
        <v>60</v>
      </c>
      <c r="D183" s="2" t="s">
        <v>9</v>
      </c>
      <c r="E183" s="2" t="s">
        <v>600</v>
      </c>
      <c r="F183" s="2" t="s">
        <v>58</v>
      </c>
      <c r="G183" s="2" t="s">
        <v>12</v>
      </c>
      <c r="H183" s="2" t="s">
        <v>26</v>
      </c>
      <c r="I183" s="2" t="str">
        <f t="shared" si="10"/>
        <v>Bronze</v>
      </c>
      <c r="N183" s="9" t="s">
        <v>599</v>
      </c>
      <c r="O183" s="2" t="str">
        <f t="shared" si="11"/>
        <v>Erin Ward</v>
      </c>
      <c r="Q183" s="9" t="s">
        <v>12</v>
      </c>
      <c r="R183" t="str">
        <f t="shared" si="12"/>
        <v>USA</v>
      </c>
      <c r="S183" t="str">
        <f t="shared" si="13"/>
        <v>USA</v>
      </c>
      <c r="U183" s="9" t="s">
        <v>9</v>
      </c>
      <c r="V183" s="2" t="str">
        <f t="shared" si="14"/>
        <v>Male</v>
      </c>
    </row>
    <row r="184" spans="1:22">
      <c r="A184" s="2" t="s">
        <v>601</v>
      </c>
      <c r="B184" s="2" t="s">
        <v>602</v>
      </c>
      <c r="C184" s="2">
        <v>23</v>
      </c>
      <c r="D184" s="2" t="s">
        <v>16</v>
      </c>
      <c r="E184" s="2" t="s">
        <v>603</v>
      </c>
      <c r="F184" s="2" t="s">
        <v>96</v>
      </c>
      <c r="G184" s="2" t="s">
        <v>12</v>
      </c>
      <c r="H184" s="2" t="s">
        <v>31</v>
      </c>
      <c r="I184" s="2" t="str">
        <f t="shared" si="10"/>
        <v>Silver</v>
      </c>
      <c r="N184" s="8" t="s">
        <v>602</v>
      </c>
      <c r="O184" s="2" t="str">
        <f t="shared" si="11"/>
        <v>Melissa Hamilton</v>
      </c>
      <c r="Q184" s="8" t="s">
        <v>12</v>
      </c>
      <c r="R184" t="str">
        <f t="shared" si="12"/>
        <v>USA</v>
      </c>
      <c r="S184" t="str">
        <f t="shared" si="13"/>
        <v>USA</v>
      </c>
      <c r="U184" s="8" t="s">
        <v>16</v>
      </c>
      <c r="V184" s="2" t="str">
        <f t="shared" si="14"/>
        <v>Female</v>
      </c>
    </row>
    <row r="185" spans="1:22">
      <c r="A185" s="2" t="s">
        <v>604</v>
      </c>
      <c r="B185" s="2" t="s">
        <v>605</v>
      </c>
      <c r="C185" s="2">
        <v>18</v>
      </c>
      <c r="D185" s="2" t="s">
        <v>9</v>
      </c>
      <c r="E185" s="2" t="s">
        <v>606</v>
      </c>
      <c r="F185" s="2" t="s">
        <v>58</v>
      </c>
      <c r="G185" s="2" t="s">
        <v>12</v>
      </c>
      <c r="H185" s="2" t="s">
        <v>19</v>
      </c>
      <c r="I185" s="2" t="str">
        <f t="shared" si="10"/>
        <v>Platinum</v>
      </c>
      <c r="N185" s="9" t="s">
        <v>605</v>
      </c>
      <c r="O185" s="2" t="str">
        <f t="shared" si="11"/>
        <v>Mario Jacobs</v>
      </c>
      <c r="Q185" s="9" t="s">
        <v>12</v>
      </c>
      <c r="R185" t="str">
        <f t="shared" si="12"/>
        <v>USA</v>
      </c>
      <c r="S185" t="str">
        <f t="shared" si="13"/>
        <v>USA</v>
      </c>
      <c r="U185" s="9" t="s">
        <v>9</v>
      </c>
      <c r="V185" s="2" t="str">
        <f t="shared" si="14"/>
        <v>Male</v>
      </c>
    </row>
    <row r="186" spans="1:22">
      <c r="A186" s="2" t="s">
        <v>607</v>
      </c>
      <c r="B186" s="2" t="s">
        <v>608</v>
      </c>
      <c r="C186" s="2">
        <v>46</v>
      </c>
      <c r="D186" s="2" t="s">
        <v>16</v>
      </c>
      <c r="E186" s="2" t="s">
        <v>609</v>
      </c>
      <c r="F186" s="2" t="s">
        <v>18</v>
      </c>
      <c r="G186" s="2" t="s">
        <v>12</v>
      </c>
      <c r="H186" s="2" t="s">
        <v>31</v>
      </c>
      <c r="I186" s="2" t="str">
        <f t="shared" si="10"/>
        <v>Silver</v>
      </c>
      <c r="N186" s="8" t="s">
        <v>608</v>
      </c>
      <c r="O186" s="2" t="str">
        <f t="shared" si="11"/>
        <v>Leonard Cochran</v>
      </c>
      <c r="Q186" s="8" t="s">
        <v>12</v>
      </c>
      <c r="R186" t="str">
        <f t="shared" si="12"/>
        <v>USA</v>
      </c>
      <c r="S186" t="str">
        <f t="shared" si="13"/>
        <v>USA</v>
      </c>
      <c r="U186" s="8" t="s">
        <v>16</v>
      </c>
      <c r="V186" s="2" t="str">
        <f t="shared" si="14"/>
        <v>Female</v>
      </c>
    </row>
    <row r="187" spans="1:22">
      <c r="A187" s="2" t="s">
        <v>610</v>
      </c>
      <c r="B187" s="2" t="s">
        <v>611</v>
      </c>
      <c r="C187" s="2">
        <v>54</v>
      </c>
      <c r="D187" s="2" t="s">
        <v>16</v>
      </c>
      <c r="E187" s="2" t="s">
        <v>612</v>
      </c>
      <c r="F187" s="2" t="s">
        <v>88</v>
      </c>
      <c r="G187" s="2" t="s">
        <v>12</v>
      </c>
      <c r="H187" s="2" t="s">
        <v>19</v>
      </c>
      <c r="I187" s="2" t="str">
        <f t="shared" si="10"/>
        <v>Platinum</v>
      </c>
      <c r="N187" s="9" t="s">
        <v>611</v>
      </c>
      <c r="O187" s="2" t="str">
        <f t="shared" si="11"/>
        <v>Brent Rivas</v>
      </c>
      <c r="Q187" s="9" t="s">
        <v>12</v>
      </c>
      <c r="R187" t="str">
        <f t="shared" si="12"/>
        <v>USA</v>
      </c>
      <c r="S187" t="str">
        <f t="shared" si="13"/>
        <v>USA</v>
      </c>
      <c r="U187" s="9" t="s">
        <v>16</v>
      </c>
      <c r="V187" s="2" t="str">
        <f t="shared" si="14"/>
        <v>Female</v>
      </c>
    </row>
    <row r="188" spans="1:22">
      <c r="A188" s="2" t="s">
        <v>613</v>
      </c>
      <c r="B188" s="2" t="s">
        <v>614</v>
      </c>
      <c r="C188" s="2">
        <v>53</v>
      </c>
      <c r="D188" s="2" t="s">
        <v>9</v>
      </c>
      <c r="E188" s="2" t="s">
        <v>615</v>
      </c>
      <c r="F188" s="2" t="s">
        <v>113</v>
      </c>
      <c r="G188" s="2" t="s">
        <v>12</v>
      </c>
      <c r="H188" s="2" t="s">
        <v>31</v>
      </c>
      <c r="I188" s="2" t="str">
        <f t="shared" si="10"/>
        <v>Silver</v>
      </c>
      <c r="N188" s="8" t="s">
        <v>614</v>
      </c>
      <c r="O188" s="2" t="str">
        <f t="shared" si="11"/>
        <v>Jennifer Pruitt</v>
      </c>
      <c r="Q188" s="8" t="s">
        <v>12</v>
      </c>
      <c r="R188" t="str">
        <f t="shared" si="12"/>
        <v>USA</v>
      </c>
      <c r="S188" t="str">
        <f t="shared" si="13"/>
        <v>USA</v>
      </c>
      <c r="U188" s="8" t="s">
        <v>9</v>
      </c>
      <c r="V188" s="2" t="str">
        <f t="shared" si="14"/>
        <v>Male</v>
      </c>
    </row>
    <row r="189" spans="1:22">
      <c r="A189" s="2" t="s">
        <v>616</v>
      </c>
      <c r="B189" s="2" t="s">
        <v>617</v>
      </c>
      <c r="C189" s="2">
        <v>60</v>
      </c>
      <c r="D189" s="2" t="s">
        <v>16</v>
      </c>
      <c r="E189" s="2" t="s">
        <v>618</v>
      </c>
      <c r="F189" s="2" t="s">
        <v>22</v>
      </c>
      <c r="G189" s="2" t="s">
        <v>12</v>
      </c>
      <c r="H189" s="2" t="s">
        <v>19</v>
      </c>
      <c r="I189" s="2" t="str">
        <f t="shared" si="10"/>
        <v>Platinum</v>
      </c>
      <c r="N189" s="9" t="s">
        <v>617</v>
      </c>
      <c r="O189" s="2" t="str">
        <f t="shared" si="11"/>
        <v>Dr. Suzanne Bullock</v>
      </c>
      <c r="Q189" s="9" t="s">
        <v>12</v>
      </c>
      <c r="R189" t="str">
        <f t="shared" si="12"/>
        <v>USA</v>
      </c>
      <c r="S189" t="str">
        <f t="shared" si="13"/>
        <v>USA</v>
      </c>
      <c r="U189" s="9" t="s">
        <v>16</v>
      </c>
      <c r="V189" s="2" t="str">
        <f t="shared" si="14"/>
        <v>Female</v>
      </c>
    </row>
    <row r="190" spans="1:22">
      <c r="A190" s="2" t="s">
        <v>619</v>
      </c>
      <c r="B190" s="2" t="s">
        <v>620</v>
      </c>
      <c r="C190" s="2">
        <v>42</v>
      </c>
      <c r="D190" s="2" t="s">
        <v>9</v>
      </c>
      <c r="E190" s="2" t="s">
        <v>621</v>
      </c>
      <c r="F190" s="2" t="s">
        <v>233</v>
      </c>
      <c r="G190" s="2" t="s">
        <v>12</v>
      </c>
      <c r="H190" s="2" t="s">
        <v>31</v>
      </c>
      <c r="I190" s="2" t="str">
        <f t="shared" si="10"/>
        <v>Silver</v>
      </c>
      <c r="N190" s="8" t="s">
        <v>620</v>
      </c>
      <c r="O190" s="2" t="str">
        <f t="shared" si="11"/>
        <v>Kimberly Brooks</v>
      </c>
      <c r="Q190" s="8" t="s">
        <v>12</v>
      </c>
      <c r="R190" t="str">
        <f t="shared" si="12"/>
        <v>USA</v>
      </c>
      <c r="S190" t="str">
        <f t="shared" si="13"/>
        <v>USA</v>
      </c>
      <c r="U190" s="8" t="s">
        <v>9</v>
      </c>
      <c r="V190" s="2" t="str">
        <f t="shared" si="14"/>
        <v>Male</v>
      </c>
    </row>
    <row r="191" spans="1:22">
      <c r="A191" s="2" t="s">
        <v>622</v>
      </c>
      <c r="B191" s="2" t="s">
        <v>623</v>
      </c>
      <c r="C191" s="2">
        <v>29</v>
      </c>
      <c r="D191" s="2" t="s">
        <v>9</v>
      </c>
      <c r="E191" s="2" t="s">
        <v>624</v>
      </c>
      <c r="F191" s="2" t="s">
        <v>588</v>
      </c>
      <c r="G191" s="2" t="s">
        <v>12</v>
      </c>
      <c r="H191" s="2" t="s">
        <v>13</v>
      </c>
      <c r="I191" s="2" t="str">
        <f t="shared" si="10"/>
        <v>Gold</v>
      </c>
      <c r="N191" s="9" t="s">
        <v>623</v>
      </c>
      <c r="O191" s="2" t="str">
        <f t="shared" si="11"/>
        <v>Daniel Austin</v>
      </c>
      <c r="Q191" s="9" t="s">
        <v>12</v>
      </c>
      <c r="R191" t="str">
        <f t="shared" si="12"/>
        <v>USA</v>
      </c>
      <c r="S191" t="str">
        <f t="shared" si="13"/>
        <v>USA</v>
      </c>
      <c r="U191" s="9" t="s">
        <v>9</v>
      </c>
      <c r="V191" s="2" t="str">
        <f t="shared" si="14"/>
        <v>Male</v>
      </c>
    </row>
    <row r="192" spans="1:22">
      <c r="A192" s="2" t="s">
        <v>625</v>
      </c>
      <c r="B192" s="2" t="s">
        <v>626</v>
      </c>
      <c r="C192" s="2">
        <v>21</v>
      </c>
      <c r="D192" s="2" t="s">
        <v>9</v>
      </c>
      <c r="E192" s="2" t="s">
        <v>627</v>
      </c>
      <c r="F192" s="2" t="s">
        <v>58</v>
      </c>
      <c r="G192" s="2" t="s">
        <v>12</v>
      </c>
      <c r="H192" s="2" t="s">
        <v>26</v>
      </c>
      <c r="I192" s="2" t="str">
        <f t="shared" si="10"/>
        <v>Bronze</v>
      </c>
      <c r="N192" s="8" t="s">
        <v>626</v>
      </c>
      <c r="O192" s="2" t="str">
        <f t="shared" si="11"/>
        <v>Christopher Stewart</v>
      </c>
      <c r="Q192" s="8" t="s">
        <v>12</v>
      </c>
      <c r="R192" t="str">
        <f t="shared" si="12"/>
        <v>USA</v>
      </c>
      <c r="S192" t="str">
        <f t="shared" si="13"/>
        <v>USA</v>
      </c>
      <c r="U192" s="8" t="s">
        <v>9</v>
      </c>
      <c r="V192" s="2" t="str">
        <f t="shared" si="14"/>
        <v>Male</v>
      </c>
    </row>
    <row r="193" spans="1:22">
      <c r="A193" s="2" t="s">
        <v>628</v>
      </c>
      <c r="B193" s="2" t="s">
        <v>629</v>
      </c>
      <c r="C193" s="2">
        <v>29</v>
      </c>
      <c r="D193" s="2" t="s">
        <v>16</v>
      </c>
      <c r="E193" s="2" t="s">
        <v>630</v>
      </c>
      <c r="F193" s="2" t="s">
        <v>25</v>
      </c>
      <c r="G193" s="2" t="s">
        <v>12</v>
      </c>
      <c r="H193" s="2" t="s">
        <v>26</v>
      </c>
      <c r="I193" s="2" t="str">
        <f t="shared" si="10"/>
        <v>Bronze</v>
      </c>
      <c r="N193" s="9" t="s">
        <v>629</v>
      </c>
      <c r="O193" s="2" t="str">
        <f t="shared" si="11"/>
        <v>Todd Poole</v>
      </c>
      <c r="Q193" s="9" t="s">
        <v>12</v>
      </c>
      <c r="R193" t="str">
        <f t="shared" si="12"/>
        <v>USA</v>
      </c>
      <c r="S193" t="str">
        <f t="shared" si="13"/>
        <v>USA</v>
      </c>
      <c r="U193" s="9" t="s">
        <v>16</v>
      </c>
      <c r="V193" s="2" t="str">
        <f t="shared" si="14"/>
        <v>Female</v>
      </c>
    </row>
    <row r="194" spans="1:22">
      <c r="A194" s="2" t="s">
        <v>631</v>
      </c>
      <c r="B194" s="2" t="s">
        <v>632</v>
      </c>
      <c r="C194" s="2">
        <v>26</v>
      </c>
      <c r="D194" s="2" t="s">
        <v>9</v>
      </c>
      <c r="E194" s="2" t="s">
        <v>633</v>
      </c>
      <c r="F194" s="2" t="s">
        <v>106</v>
      </c>
      <c r="G194" s="2" t="s">
        <v>12</v>
      </c>
      <c r="H194" s="2" t="s">
        <v>13</v>
      </c>
      <c r="I194" s="2" t="str">
        <f t="shared" ref="I194:I257" si="15">IF(ISBLANK(H194), "Unknown", H194)</f>
        <v>Gold</v>
      </c>
      <c r="N194" s="8" t="s">
        <v>632</v>
      </c>
      <c r="O194" s="2" t="str">
        <f t="shared" si="11"/>
        <v>Jacob Wood</v>
      </c>
      <c r="Q194" s="8" t="s">
        <v>12</v>
      </c>
      <c r="R194" t="str">
        <f t="shared" si="12"/>
        <v>USA</v>
      </c>
      <c r="S194" t="str">
        <f t="shared" si="13"/>
        <v>USA</v>
      </c>
      <c r="U194" s="8" t="s">
        <v>9</v>
      </c>
      <c r="V194" s="2" t="str">
        <f t="shared" si="14"/>
        <v>Male</v>
      </c>
    </row>
    <row r="195" spans="1:22">
      <c r="A195" s="2" t="s">
        <v>634</v>
      </c>
      <c r="B195" s="2" t="s">
        <v>635</v>
      </c>
      <c r="C195" s="2">
        <v>38</v>
      </c>
      <c r="D195" s="2" t="s">
        <v>9</v>
      </c>
      <c r="E195" s="2" t="s">
        <v>636</v>
      </c>
      <c r="F195" s="2" t="s">
        <v>81</v>
      </c>
      <c r="G195" s="2" t="s">
        <v>12</v>
      </c>
      <c r="H195" s="2" t="s">
        <v>13</v>
      </c>
      <c r="I195" s="2" t="str">
        <f t="shared" si="15"/>
        <v>Gold</v>
      </c>
      <c r="N195" s="9" t="s">
        <v>635</v>
      </c>
      <c r="O195" s="2" t="str">
        <f t="shared" ref="O195:O258" si="16">PROPER(N195)</f>
        <v>David Roberts</v>
      </c>
      <c r="Q195" s="9" t="s">
        <v>12</v>
      </c>
      <c r="R195" t="str">
        <f t="shared" ref="R195:R258" si="17">UPPER(Q195)</f>
        <v>USA</v>
      </c>
      <c r="S195" t="str">
        <f t="shared" ref="S195:S258" si="18">IF(R195="united states of america", "USA",R195)</f>
        <v>USA</v>
      </c>
      <c r="U195" s="9" t="s">
        <v>9</v>
      </c>
      <c r="V195" s="2" t="str">
        <f t="shared" ref="V195:V258" si="19">PROPER(U195)</f>
        <v>Male</v>
      </c>
    </row>
    <row r="196" spans="1:22">
      <c r="A196" s="2" t="s">
        <v>637</v>
      </c>
      <c r="B196" s="2" t="s">
        <v>638</v>
      </c>
      <c r="C196" s="2">
        <v>46</v>
      </c>
      <c r="D196" s="2" t="s">
        <v>9</v>
      </c>
      <c r="E196" s="2" t="s">
        <v>639</v>
      </c>
      <c r="F196" s="2" t="s">
        <v>51</v>
      </c>
      <c r="G196" s="2" t="s">
        <v>12</v>
      </c>
      <c r="H196" s="2" t="s">
        <v>13</v>
      </c>
      <c r="I196" s="2" t="str">
        <f t="shared" si="15"/>
        <v>Gold</v>
      </c>
      <c r="N196" s="8" t="s">
        <v>638</v>
      </c>
      <c r="O196" s="2" t="str">
        <f t="shared" si="16"/>
        <v>Ashley Ferguson</v>
      </c>
      <c r="Q196" s="8" t="s">
        <v>12</v>
      </c>
      <c r="R196" t="str">
        <f t="shared" si="17"/>
        <v>USA</v>
      </c>
      <c r="S196" t="str">
        <f t="shared" si="18"/>
        <v>USA</v>
      </c>
      <c r="U196" s="8" t="s">
        <v>9</v>
      </c>
      <c r="V196" s="2" t="str">
        <f t="shared" si="19"/>
        <v>Male</v>
      </c>
    </row>
    <row r="197" spans="1:22">
      <c r="A197" s="2" t="s">
        <v>640</v>
      </c>
      <c r="B197" s="2" t="s">
        <v>641</v>
      </c>
      <c r="C197" s="2">
        <v>60</v>
      </c>
      <c r="D197" s="2" t="s">
        <v>9</v>
      </c>
      <c r="E197" s="2" t="s">
        <v>642</v>
      </c>
      <c r="F197" s="2" t="s">
        <v>133</v>
      </c>
      <c r="G197" s="2" t="s">
        <v>12</v>
      </c>
      <c r="H197" s="2" t="s">
        <v>31</v>
      </c>
      <c r="I197" s="2" t="str">
        <f t="shared" si="15"/>
        <v>Silver</v>
      </c>
      <c r="N197" s="9" t="s">
        <v>641</v>
      </c>
      <c r="O197" s="2" t="str">
        <f t="shared" si="16"/>
        <v>Anthony Garcia</v>
      </c>
      <c r="Q197" s="9" t="s">
        <v>12</v>
      </c>
      <c r="R197" t="str">
        <f t="shared" si="17"/>
        <v>USA</v>
      </c>
      <c r="S197" t="str">
        <f t="shared" si="18"/>
        <v>USA</v>
      </c>
      <c r="U197" s="9" t="s">
        <v>9</v>
      </c>
      <c r="V197" s="2" t="str">
        <f t="shared" si="19"/>
        <v>Male</v>
      </c>
    </row>
    <row r="198" spans="1:22">
      <c r="A198" s="2" t="s">
        <v>643</v>
      </c>
      <c r="B198" s="2" t="s">
        <v>644</v>
      </c>
      <c r="C198" s="2">
        <v>18</v>
      </c>
      <c r="D198" s="2" t="s">
        <v>16</v>
      </c>
      <c r="E198" s="2" t="s">
        <v>645</v>
      </c>
      <c r="F198" s="2" t="s">
        <v>163</v>
      </c>
      <c r="G198" s="2" t="s">
        <v>12</v>
      </c>
      <c r="H198" s="2" t="s">
        <v>19</v>
      </c>
      <c r="I198" s="2" t="str">
        <f t="shared" si="15"/>
        <v>Platinum</v>
      </c>
      <c r="N198" s="8" t="s">
        <v>644</v>
      </c>
      <c r="O198" s="2" t="str">
        <f t="shared" si="16"/>
        <v>Megan Greer</v>
      </c>
      <c r="Q198" s="8" t="s">
        <v>12</v>
      </c>
      <c r="R198" t="str">
        <f t="shared" si="17"/>
        <v>USA</v>
      </c>
      <c r="S198" t="str">
        <f t="shared" si="18"/>
        <v>USA</v>
      </c>
      <c r="U198" s="8" t="s">
        <v>16</v>
      </c>
      <c r="V198" s="2" t="str">
        <f t="shared" si="19"/>
        <v>Female</v>
      </c>
    </row>
    <row r="199" spans="1:22">
      <c r="A199" s="2" t="s">
        <v>646</v>
      </c>
      <c r="B199" s="2" t="s">
        <v>647</v>
      </c>
      <c r="C199" s="2">
        <v>45</v>
      </c>
      <c r="D199" s="2" t="s">
        <v>16</v>
      </c>
      <c r="E199" s="2" t="s">
        <v>207</v>
      </c>
      <c r="F199" s="2" t="s">
        <v>201</v>
      </c>
      <c r="G199" s="2" t="s">
        <v>12</v>
      </c>
      <c r="H199" s="2" t="s">
        <v>19</v>
      </c>
      <c r="I199" s="2" t="str">
        <f t="shared" si="15"/>
        <v>Platinum</v>
      </c>
      <c r="N199" s="9" t="s">
        <v>647</v>
      </c>
      <c r="O199" s="2" t="str">
        <f t="shared" si="16"/>
        <v>Andrea Jacobs</v>
      </c>
      <c r="Q199" s="9" t="s">
        <v>12</v>
      </c>
      <c r="R199" t="str">
        <f t="shared" si="17"/>
        <v>USA</v>
      </c>
      <c r="S199" t="str">
        <f t="shared" si="18"/>
        <v>USA</v>
      </c>
      <c r="U199" s="9" t="s">
        <v>16</v>
      </c>
      <c r="V199" s="2" t="str">
        <f t="shared" si="19"/>
        <v>Female</v>
      </c>
    </row>
    <row r="200" spans="1:22">
      <c r="A200" s="2" t="s">
        <v>648</v>
      </c>
      <c r="B200" s="2" t="s">
        <v>649</v>
      </c>
      <c r="C200" s="2">
        <v>54</v>
      </c>
      <c r="D200" s="2" t="s">
        <v>9</v>
      </c>
      <c r="E200" s="2" t="s">
        <v>650</v>
      </c>
      <c r="F200" s="2" t="s">
        <v>171</v>
      </c>
      <c r="G200" s="2" t="s">
        <v>12</v>
      </c>
      <c r="H200" s="2" t="s">
        <v>26</v>
      </c>
      <c r="I200" s="2" t="str">
        <f t="shared" si="15"/>
        <v>Bronze</v>
      </c>
      <c r="N200" s="8" t="s">
        <v>649</v>
      </c>
      <c r="O200" s="2" t="str">
        <f t="shared" si="16"/>
        <v>Wanda Snyder</v>
      </c>
      <c r="Q200" s="8" t="s">
        <v>12</v>
      </c>
      <c r="R200" t="str">
        <f t="shared" si="17"/>
        <v>USA</v>
      </c>
      <c r="S200" t="str">
        <f t="shared" si="18"/>
        <v>USA</v>
      </c>
      <c r="U200" s="8" t="s">
        <v>9</v>
      </c>
      <c r="V200" s="2" t="str">
        <f t="shared" si="19"/>
        <v>Male</v>
      </c>
    </row>
    <row r="201" spans="1:22">
      <c r="A201" s="2" t="s">
        <v>651</v>
      </c>
      <c r="B201" s="2" t="s">
        <v>652</v>
      </c>
      <c r="C201" s="2">
        <v>46</v>
      </c>
      <c r="D201" s="2" t="s">
        <v>9</v>
      </c>
      <c r="E201" s="2" t="s">
        <v>653</v>
      </c>
      <c r="F201" s="2" t="s">
        <v>237</v>
      </c>
      <c r="G201" s="2" t="s">
        <v>12</v>
      </c>
      <c r="H201" s="2" t="s">
        <v>26</v>
      </c>
      <c r="I201" s="2" t="str">
        <f t="shared" si="15"/>
        <v>Bronze</v>
      </c>
      <c r="N201" s="9" t="s">
        <v>652</v>
      </c>
      <c r="O201" s="2" t="str">
        <f t="shared" si="16"/>
        <v>Carmen Price</v>
      </c>
      <c r="Q201" s="9" t="s">
        <v>12</v>
      </c>
      <c r="R201" t="str">
        <f t="shared" si="17"/>
        <v>USA</v>
      </c>
      <c r="S201" t="str">
        <f t="shared" si="18"/>
        <v>USA</v>
      </c>
      <c r="U201" s="9" t="s">
        <v>9</v>
      </c>
      <c r="V201" s="2" t="str">
        <f t="shared" si="19"/>
        <v>Male</v>
      </c>
    </row>
    <row r="202" spans="1:22">
      <c r="A202" s="2" t="s">
        <v>654</v>
      </c>
      <c r="B202" s="2" t="s">
        <v>655</v>
      </c>
      <c r="C202" s="2">
        <v>30</v>
      </c>
      <c r="D202" s="2" t="s">
        <v>9</v>
      </c>
      <c r="E202" s="2" t="s">
        <v>656</v>
      </c>
      <c r="F202" s="2" t="s">
        <v>434</v>
      </c>
      <c r="G202" s="2" t="s">
        <v>12</v>
      </c>
      <c r="H202" s="2" t="s">
        <v>19</v>
      </c>
      <c r="I202" s="2" t="str">
        <f t="shared" si="15"/>
        <v>Platinum</v>
      </c>
      <c r="N202" s="8" t="s">
        <v>655</v>
      </c>
      <c r="O202" s="2" t="str">
        <f t="shared" si="16"/>
        <v>Anna Perez</v>
      </c>
      <c r="Q202" s="8" t="s">
        <v>12</v>
      </c>
      <c r="R202" t="str">
        <f t="shared" si="17"/>
        <v>USA</v>
      </c>
      <c r="S202" t="str">
        <f t="shared" si="18"/>
        <v>USA</v>
      </c>
      <c r="U202" s="8" t="s">
        <v>9</v>
      </c>
      <c r="V202" s="2" t="str">
        <f t="shared" si="19"/>
        <v>Male</v>
      </c>
    </row>
    <row r="203" spans="1:22">
      <c r="A203" s="2" t="s">
        <v>657</v>
      </c>
      <c r="B203" s="2" t="s">
        <v>658</v>
      </c>
      <c r="C203" s="2">
        <v>25</v>
      </c>
      <c r="D203" s="2" t="s">
        <v>16</v>
      </c>
      <c r="E203" s="2" t="s">
        <v>659</v>
      </c>
      <c r="F203" s="2" t="s">
        <v>156</v>
      </c>
      <c r="G203" s="2" t="s">
        <v>12</v>
      </c>
      <c r="H203" s="2" t="s">
        <v>26</v>
      </c>
      <c r="I203" s="2" t="str">
        <f t="shared" si="15"/>
        <v>Bronze</v>
      </c>
      <c r="N203" s="9" t="s">
        <v>658</v>
      </c>
      <c r="O203" s="2" t="str">
        <f t="shared" si="16"/>
        <v>Mary Boyd</v>
      </c>
      <c r="Q203" s="9" t="s">
        <v>12</v>
      </c>
      <c r="R203" t="str">
        <f t="shared" si="17"/>
        <v>USA</v>
      </c>
      <c r="S203" t="str">
        <f t="shared" si="18"/>
        <v>USA</v>
      </c>
      <c r="U203" s="9" t="s">
        <v>16</v>
      </c>
      <c r="V203" s="2" t="str">
        <f t="shared" si="19"/>
        <v>Female</v>
      </c>
    </row>
    <row r="204" spans="1:22">
      <c r="A204" s="2" t="s">
        <v>660</v>
      </c>
      <c r="B204" s="2" t="s">
        <v>661</v>
      </c>
      <c r="C204" s="2">
        <v>37</v>
      </c>
      <c r="D204" s="2" t="s">
        <v>16</v>
      </c>
      <c r="E204" s="2" t="s">
        <v>662</v>
      </c>
      <c r="F204" s="2" t="s">
        <v>62</v>
      </c>
      <c r="G204" s="2" t="s">
        <v>12</v>
      </c>
      <c r="H204" s="2" t="s">
        <v>19</v>
      </c>
      <c r="I204" s="2" t="str">
        <f t="shared" si="15"/>
        <v>Platinum</v>
      </c>
      <c r="N204" s="8" t="s">
        <v>661</v>
      </c>
      <c r="O204" s="2" t="str">
        <f t="shared" si="16"/>
        <v>Christina Garcia</v>
      </c>
      <c r="Q204" s="8" t="s">
        <v>12</v>
      </c>
      <c r="R204" t="str">
        <f t="shared" si="17"/>
        <v>USA</v>
      </c>
      <c r="S204" t="str">
        <f t="shared" si="18"/>
        <v>USA</v>
      </c>
      <c r="U204" s="8" t="s">
        <v>16</v>
      </c>
      <c r="V204" s="2" t="str">
        <f t="shared" si="19"/>
        <v>Female</v>
      </c>
    </row>
    <row r="205" spans="1:22">
      <c r="A205" s="2" t="s">
        <v>663</v>
      </c>
      <c r="B205" s="2" t="s">
        <v>664</v>
      </c>
      <c r="C205" s="2">
        <v>47</v>
      </c>
      <c r="D205" s="2" t="s">
        <v>9</v>
      </c>
      <c r="E205" s="2" t="s">
        <v>665</v>
      </c>
      <c r="F205" s="2" t="s">
        <v>267</v>
      </c>
      <c r="G205" s="2" t="s">
        <v>12</v>
      </c>
      <c r="H205" s="2" t="s">
        <v>19</v>
      </c>
      <c r="I205" s="2" t="str">
        <f t="shared" si="15"/>
        <v>Platinum</v>
      </c>
      <c r="N205" s="9" t="s">
        <v>664</v>
      </c>
      <c r="O205" s="2" t="str">
        <f t="shared" si="16"/>
        <v>Sarah Brady</v>
      </c>
      <c r="Q205" s="9" t="s">
        <v>12</v>
      </c>
      <c r="R205" t="str">
        <f t="shared" si="17"/>
        <v>USA</v>
      </c>
      <c r="S205" t="str">
        <f t="shared" si="18"/>
        <v>USA</v>
      </c>
      <c r="U205" s="9" t="s">
        <v>9</v>
      </c>
      <c r="V205" s="2" t="str">
        <f t="shared" si="19"/>
        <v>Male</v>
      </c>
    </row>
    <row r="206" spans="1:22">
      <c r="A206" s="2" t="s">
        <v>666</v>
      </c>
      <c r="B206" s="2" t="s">
        <v>667</v>
      </c>
      <c r="C206" s="2">
        <v>52</v>
      </c>
      <c r="D206" s="2" t="s">
        <v>9</v>
      </c>
      <c r="E206" s="2" t="s">
        <v>668</v>
      </c>
      <c r="F206" s="2" t="s">
        <v>287</v>
      </c>
      <c r="G206" s="2" t="s">
        <v>12</v>
      </c>
      <c r="H206" s="2" t="s">
        <v>19</v>
      </c>
      <c r="I206" s="2" t="str">
        <f t="shared" si="15"/>
        <v>Platinum</v>
      </c>
      <c r="N206" s="8" t="s">
        <v>667</v>
      </c>
      <c r="O206" s="2" t="str">
        <f t="shared" si="16"/>
        <v>Tiffany Herrera</v>
      </c>
      <c r="Q206" s="8" t="s">
        <v>12</v>
      </c>
      <c r="R206" t="str">
        <f t="shared" si="17"/>
        <v>USA</v>
      </c>
      <c r="S206" t="str">
        <f t="shared" si="18"/>
        <v>USA</v>
      </c>
      <c r="U206" s="8" t="s">
        <v>9</v>
      </c>
      <c r="V206" s="2" t="str">
        <f t="shared" si="19"/>
        <v>Male</v>
      </c>
    </row>
    <row r="207" spans="1:22">
      <c r="A207" s="2" t="s">
        <v>669</v>
      </c>
      <c r="B207" s="2" t="s">
        <v>670</v>
      </c>
      <c r="C207" s="2">
        <v>44</v>
      </c>
      <c r="D207" s="2" t="s">
        <v>16</v>
      </c>
      <c r="E207" s="2" t="s">
        <v>671</v>
      </c>
      <c r="F207" s="2" t="s">
        <v>88</v>
      </c>
      <c r="G207" s="2" t="s">
        <v>12</v>
      </c>
      <c r="H207" s="2" t="s">
        <v>13</v>
      </c>
      <c r="I207" s="2" t="str">
        <f t="shared" si="15"/>
        <v>Gold</v>
      </c>
      <c r="N207" s="9" t="s">
        <v>670</v>
      </c>
      <c r="O207" s="2" t="str">
        <f t="shared" si="16"/>
        <v>Michelle Carpenter</v>
      </c>
      <c r="Q207" s="9" t="s">
        <v>12</v>
      </c>
      <c r="R207" t="str">
        <f t="shared" si="17"/>
        <v>USA</v>
      </c>
      <c r="S207" t="str">
        <f t="shared" si="18"/>
        <v>USA</v>
      </c>
      <c r="U207" s="9" t="s">
        <v>16</v>
      </c>
      <c r="V207" s="2" t="str">
        <f t="shared" si="19"/>
        <v>Female</v>
      </c>
    </row>
    <row r="208" spans="1:22">
      <c r="A208" s="2" t="s">
        <v>672</v>
      </c>
      <c r="B208" s="2" t="s">
        <v>673</v>
      </c>
      <c r="C208" s="2">
        <v>26</v>
      </c>
      <c r="D208" s="2" t="s">
        <v>16</v>
      </c>
      <c r="E208" s="2" t="s">
        <v>674</v>
      </c>
      <c r="F208" s="2" t="s">
        <v>237</v>
      </c>
      <c r="G208" s="2" t="s">
        <v>12</v>
      </c>
      <c r="H208" s="2" t="s">
        <v>31</v>
      </c>
      <c r="I208" s="2" t="str">
        <f t="shared" si="15"/>
        <v>Silver</v>
      </c>
      <c r="N208" s="8" t="s">
        <v>673</v>
      </c>
      <c r="O208" s="2" t="str">
        <f t="shared" si="16"/>
        <v>Ronald Jones</v>
      </c>
      <c r="Q208" s="8" t="s">
        <v>12</v>
      </c>
      <c r="R208" t="str">
        <f t="shared" si="17"/>
        <v>USA</v>
      </c>
      <c r="S208" t="str">
        <f t="shared" si="18"/>
        <v>USA</v>
      </c>
      <c r="U208" s="8" t="s">
        <v>16</v>
      </c>
      <c r="V208" s="2" t="str">
        <f t="shared" si="19"/>
        <v>Female</v>
      </c>
    </row>
    <row r="209" spans="1:22">
      <c r="A209" s="2" t="s">
        <v>675</v>
      </c>
      <c r="B209" s="2" t="s">
        <v>676</v>
      </c>
      <c r="C209" s="2">
        <v>28</v>
      </c>
      <c r="D209" s="2" t="s">
        <v>16</v>
      </c>
      <c r="E209" s="2" t="s">
        <v>677</v>
      </c>
      <c r="F209" s="2" t="s">
        <v>88</v>
      </c>
      <c r="G209" s="2" t="s">
        <v>12</v>
      </c>
      <c r="H209" s="2" t="s">
        <v>26</v>
      </c>
      <c r="I209" s="2" t="str">
        <f t="shared" si="15"/>
        <v>Bronze</v>
      </c>
      <c r="N209" s="9" t="s">
        <v>676</v>
      </c>
      <c r="O209" s="2" t="str">
        <f t="shared" si="16"/>
        <v>Jacqueline Pacheco</v>
      </c>
      <c r="Q209" s="9" t="s">
        <v>12</v>
      </c>
      <c r="R209" t="str">
        <f t="shared" si="17"/>
        <v>USA</v>
      </c>
      <c r="S209" t="str">
        <f t="shared" si="18"/>
        <v>USA</v>
      </c>
      <c r="U209" s="9" t="s">
        <v>16</v>
      </c>
      <c r="V209" s="2" t="str">
        <f t="shared" si="19"/>
        <v>Female</v>
      </c>
    </row>
    <row r="210" spans="1:22">
      <c r="A210" s="2" t="s">
        <v>678</v>
      </c>
      <c r="B210" s="2" t="s">
        <v>679</v>
      </c>
      <c r="C210" s="2">
        <v>54</v>
      </c>
      <c r="D210" s="2" t="s">
        <v>9</v>
      </c>
      <c r="E210" s="2" t="s">
        <v>680</v>
      </c>
      <c r="F210" s="2" t="s">
        <v>328</v>
      </c>
      <c r="G210" s="2" t="s">
        <v>12</v>
      </c>
      <c r="H210" s="2" t="s">
        <v>19</v>
      </c>
      <c r="I210" s="2" t="str">
        <f t="shared" si="15"/>
        <v>Platinum</v>
      </c>
      <c r="N210" s="8" t="s">
        <v>679</v>
      </c>
      <c r="O210" s="2" t="str">
        <f t="shared" si="16"/>
        <v>John Perez</v>
      </c>
      <c r="Q210" s="8" t="s">
        <v>12</v>
      </c>
      <c r="R210" t="str">
        <f t="shared" si="17"/>
        <v>USA</v>
      </c>
      <c r="S210" t="str">
        <f t="shared" si="18"/>
        <v>USA</v>
      </c>
      <c r="U210" s="8" t="s">
        <v>9</v>
      </c>
      <c r="V210" s="2" t="str">
        <f t="shared" si="19"/>
        <v>Male</v>
      </c>
    </row>
    <row r="211" spans="1:22">
      <c r="A211" s="2" t="s">
        <v>681</v>
      </c>
      <c r="B211" s="2" t="s">
        <v>682</v>
      </c>
      <c r="C211" s="2">
        <v>50</v>
      </c>
      <c r="D211" s="2" t="s">
        <v>16</v>
      </c>
      <c r="E211" s="2" t="s">
        <v>683</v>
      </c>
      <c r="F211" s="2" t="s">
        <v>434</v>
      </c>
      <c r="G211" s="2" t="s">
        <v>12</v>
      </c>
      <c r="H211" s="2" t="s">
        <v>19</v>
      </c>
      <c r="I211" s="2" t="str">
        <f t="shared" si="15"/>
        <v>Platinum</v>
      </c>
      <c r="N211" s="9" t="s">
        <v>682</v>
      </c>
      <c r="O211" s="2" t="str">
        <f t="shared" si="16"/>
        <v>Joan Johnson</v>
      </c>
      <c r="Q211" s="9" t="s">
        <v>12</v>
      </c>
      <c r="R211" t="str">
        <f t="shared" si="17"/>
        <v>USA</v>
      </c>
      <c r="S211" t="str">
        <f t="shared" si="18"/>
        <v>USA</v>
      </c>
      <c r="U211" s="9" t="s">
        <v>16</v>
      </c>
      <c r="V211" s="2" t="str">
        <f t="shared" si="19"/>
        <v>Female</v>
      </c>
    </row>
    <row r="212" spans="1:22">
      <c r="A212" s="2" t="s">
        <v>684</v>
      </c>
      <c r="B212" s="2" t="s">
        <v>685</v>
      </c>
      <c r="C212" s="2">
        <v>48</v>
      </c>
      <c r="D212" s="2" t="s">
        <v>9</v>
      </c>
      <c r="E212" s="2" t="s">
        <v>686</v>
      </c>
      <c r="F212" s="2" t="s">
        <v>81</v>
      </c>
      <c r="G212" s="2" t="s">
        <v>12</v>
      </c>
      <c r="H212" s="2" t="s">
        <v>31</v>
      </c>
      <c r="I212" s="2" t="str">
        <f t="shared" si="15"/>
        <v>Silver</v>
      </c>
      <c r="N212" s="8" t="s">
        <v>685</v>
      </c>
      <c r="O212" s="2" t="str">
        <f t="shared" si="16"/>
        <v>Antonio Jones</v>
      </c>
      <c r="Q212" s="8" t="s">
        <v>12</v>
      </c>
      <c r="R212" t="str">
        <f t="shared" si="17"/>
        <v>USA</v>
      </c>
      <c r="S212" t="str">
        <f t="shared" si="18"/>
        <v>USA</v>
      </c>
      <c r="U212" s="8" t="s">
        <v>9</v>
      </c>
      <c r="V212" s="2" t="str">
        <f t="shared" si="19"/>
        <v>Male</v>
      </c>
    </row>
    <row r="213" spans="1:22">
      <c r="A213" s="2" t="s">
        <v>687</v>
      </c>
      <c r="B213" s="2" t="s">
        <v>688</v>
      </c>
      <c r="C213" s="2">
        <v>20</v>
      </c>
      <c r="D213" s="2" t="s">
        <v>16</v>
      </c>
      <c r="E213" s="2" t="s">
        <v>689</v>
      </c>
      <c r="F213" s="2" t="s">
        <v>92</v>
      </c>
      <c r="G213" s="2" t="s">
        <v>12</v>
      </c>
      <c r="H213" s="2" t="s">
        <v>31</v>
      </c>
      <c r="I213" s="2" t="str">
        <f t="shared" si="15"/>
        <v>Silver</v>
      </c>
      <c r="N213" s="9" t="s">
        <v>688</v>
      </c>
      <c r="O213" s="2" t="str">
        <f t="shared" si="16"/>
        <v>Rodney Huffman</v>
      </c>
      <c r="Q213" s="9" t="s">
        <v>12</v>
      </c>
      <c r="R213" t="str">
        <f t="shared" si="17"/>
        <v>USA</v>
      </c>
      <c r="S213" t="str">
        <f t="shared" si="18"/>
        <v>USA</v>
      </c>
      <c r="U213" s="9" t="s">
        <v>16</v>
      </c>
      <c r="V213" s="2" t="str">
        <f t="shared" si="19"/>
        <v>Female</v>
      </c>
    </row>
    <row r="214" spans="1:22">
      <c r="A214" s="2" t="s">
        <v>690</v>
      </c>
      <c r="B214" s="2" t="s">
        <v>691</v>
      </c>
      <c r="C214" s="2">
        <v>63</v>
      </c>
      <c r="D214" s="2" t="s">
        <v>16</v>
      </c>
      <c r="E214" s="2" t="s">
        <v>692</v>
      </c>
      <c r="F214" s="2" t="s">
        <v>74</v>
      </c>
      <c r="G214" s="2" t="s">
        <v>12</v>
      </c>
      <c r="H214" s="2" t="s">
        <v>19</v>
      </c>
      <c r="I214" s="2" t="str">
        <f t="shared" si="15"/>
        <v>Platinum</v>
      </c>
      <c r="N214" s="8" t="s">
        <v>691</v>
      </c>
      <c r="O214" s="2" t="str">
        <f t="shared" si="16"/>
        <v>Blake Harrison</v>
      </c>
      <c r="Q214" s="8" t="s">
        <v>12</v>
      </c>
      <c r="R214" t="str">
        <f t="shared" si="17"/>
        <v>USA</v>
      </c>
      <c r="S214" t="str">
        <f t="shared" si="18"/>
        <v>USA</v>
      </c>
      <c r="U214" s="8" t="s">
        <v>16</v>
      </c>
      <c r="V214" s="2" t="str">
        <f t="shared" si="19"/>
        <v>Female</v>
      </c>
    </row>
    <row r="215" spans="1:22">
      <c r="A215" s="2" t="s">
        <v>693</v>
      </c>
      <c r="B215" s="2" t="s">
        <v>694</v>
      </c>
      <c r="C215" s="2">
        <v>42</v>
      </c>
      <c r="D215" s="2" t="s">
        <v>16</v>
      </c>
      <c r="E215" s="2" t="s">
        <v>695</v>
      </c>
      <c r="F215" s="2" t="s">
        <v>18</v>
      </c>
      <c r="G215" s="2" t="s">
        <v>12</v>
      </c>
      <c r="H215" s="2" t="s">
        <v>19</v>
      </c>
      <c r="I215" s="2" t="str">
        <f t="shared" si="15"/>
        <v>Platinum</v>
      </c>
      <c r="N215" s="9" t="s">
        <v>694</v>
      </c>
      <c r="O215" s="2" t="str">
        <f t="shared" si="16"/>
        <v>Stuart Johnson</v>
      </c>
      <c r="Q215" s="9" t="s">
        <v>12</v>
      </c>
      <c r="R215" t="str">
        <f t="shared" si="17"/>
        <v>USA</v>
      </c>
      <c r="S215" t="str">
        <f t="shared" si="18"/>
        <v>USA</v>
      </c>
      <c r="U215" s="9" t="s">
        <v>16</v>
      </c>
      <c r="V215" s="2" t="str">
        <f t="shared" si="19"/>
        <v>Female</v>
      </c>
    </row>
    <row r="216" spans="1:22">
      <c r="A216" s="2" t="s">
        <v>696</v>
      </c>
      <c r="B216" s="2" t="s">
        <v>697</v>
      </c>
      <c r="C216" s="2">
        <v>61</v>
      </c>
      <c r="D216" s="2" t="s">
        <v>9</v>
      </c>
      <c r="E216" s="2" t="s">
        <v>698</v>
      </c>
      <c r="F216" s="2" t="s">
        <v>66</v>
      </c>
      <c r="G216" s="2" t="s">
        <v>12</v>
      </c>
      <c r="H216" s="2" t="s">
        <v>13</v>
      </c>
      <c r="I216" s="2" t="str">
        <f t="shared" si="15"/>
        <v>Gold</v>
      </c>
      <c r="N216" s="8" t="s">
        <v>697</v>
      </c>
      <c r="O216" s="2" t="str">
        <f t="shared" si="16"/>
        <v>Eric Todd</v>
      </c>
      <c r="Q216" s="8" t="s">
        <v>12</v>
      </c>
      <c r="R216" t="str">
        <f t="shared" si="17"/>
        <v>USA</v>
      </c>
      <c r="S216" t="str">
        <f t="shared" si="18"/>
        <v>USA</v>
      </c>
      <c r="U216" s="8" t="s">
        <v>9</v>
      </c>
      <c r="V216" s="2" t="str">
        <f t="shared" si="19"/>
        <v>Male</v>
      </c>
    </row>
    <row r="217" spans="1:22">
      <c r="A217" s="2" t="s">
        <v>699</v>
      </c>
      <c r="B217" s="2" t="s">
        <v>700</v>
      </c>
      <c r="C217" s="2">
        <v>50</v>
      </c>
      <c r="D217" s="2" t="s">
        <v>16</v>
      </c>
      <c r="E217" s="2" t="s">
        <v>701</v>
      </c>
      <c r="F217" s="2" t="s">
        <v>35</v>
      </c>
      <c r="G217" s="2" t="s">
        <v>12</v>
      </c>
      <c r="H217" s="2" t="s">
        <v>13</v>
      </c>
      <c r="I217" s="2" t="str">
        <f t="shared" si="15"/>
        <v>Gold</v>
      </c>
      <c r="N217" s="9" t="s">
        <v>700</v>
      </c>
      <c r="O217" s="2" t="str">
        <f t="shared" si="16"/>
        <v>Steve Medina</v>
      </c>
      <c r="Q217" s="9" t="s">
        <v>12</v>
      </c>
      <c r="R217" t="str">
        <f t="shared" si="17"/>
        <v>USA</v>
      </c>
      <c r="S217" t="str">
        <f t="shared" si="18"/>
        <v>USA</v>
      </c>
      <c r="U217" s="9" t="s">
        <v>16</v>
      </c>
      <c r="V217" s="2" t="str">
        <f t="shared" si="19"/>
        <v>Female</v>
      </c>
    </row>
    <row r="218" spans="1:22">
      <c r="A218" s="2" t="s">
        <v>702</v>
      </c>
      <c r="B218" s="2" t="s">
        <v>703</v>
      </c>
      <c r="C218" s="2">
        <v>44</v>
      </c>
      <c r="D218" s="2" t="s">
        <v>9</v>
      </c>
      <c r="E218" s="2" t="s">
        <v>704</v>
      </c>
      <c r="F218" s="2" t="s">
        <v>30</v>
      </c>
      <c r="G218" s="2" t="s">
        <v>12</v>
      </c>
      <c r="H218" s="2" t="s">
        <v>19</v>
      </c>
      <c r="I218" s="2" t="str">
        <f t="shared" si="15"/>
        <v>Platinum</v>
      </c>
      <c r="N218" s="8" t="s">
        <v>703</v>
      </c>
      <c r="O218" s="2" t="str">
        <f t="shared" si="16"/>
        <v>Kathryn Garcia</v>
      </c>
      <c r="Q218" s="8" t="s">
        <v>12</v>
      </c>
      <c r="R218" t="str">
        <f t="shared" si="17"/>
        <v>USA</v>
      </c>
      <c r="S218" t="str">
        <f t="shared" si="18"/>
        <v>USA</v>
      </c>
      <c r="U218" s="8" t="s">
        <v>9</v>
      </c>
      <c r="V218" s="2" t="str">
        <f t="shared" si="19"/>
        <v>Male</v>
      </c>
    </row>
    <row r="219" spans="1:22">
      <c r="A219" s="2" t="s">
        <v>705</v>
      </c>
      <c r="B219" s="2" t="s">
        <v>706</v>
      </c>
      <c r="C219" s="2">
        <v>42</v>
      </c>
      <c r="D219" s="2" t="s">
        <v>9</v>
      </c>
      <c r="E219" s="2" t="s">
        <v>707</v>
      </c>
      <c r="F219" s="2" t="s">
        <v>113</v>
      </c>
      <c r="G219" s="2" t="s">
        <v>12</v>
      </c>
      <c r="H219" s="2" t="s">
        <v>31</v>
      </c>
      <c r="I219" s="2" t="str">
        <f t="shared" si="15"/>
        <v>Silver</v>
      </c>
      <c r="N219" s="9" t="s">
        <v>706</v>
      </c>
      <c r="O219" s="2" t="str">
        <f t="shared" si="16"/>
        <v>Kathy Copeland</v>
      </c>
      <c r="Q219" s="9" t="s">
        <v>12</v>
      </c>
      <c r="R219" t="str">
        <f t="shared" si="17"/>
        <v>USA</v>
      </c>
      <c r="S219" t="str">
        <f t="shared" si="18"/>
        <v>USA</v>
      </c>
      <c r="U219" s="9" t="s">
        <v>9</v>
      </c>
      <c r="V219" s="2" t="str">
        <f t="shared" si="19"/>
        <v>Male</v>
      </c>
    </row>
    <row r="220" spans="1:22">
      <c r="A220" s="2" t="s">
        <v>708</v>
      </c>
      <c r="B220" s="2" t="s">
        <v>709</v>
      </c>
      <c r="C220" s="2">
        <v>46</v>
      </c>
      <c r="D220" s="2" t="s">
        <v>9</v>
      </c>
      <c r="E220" s="2" t="s">
        <v>710</v>
      </c>
      <c r="F220" s="2" t="s">
        <v>30</v>
      </c>
      <c r="G220" s="2" t="s">
        <v>12</v>
      </c>
      <c r="H220" s="2" t="s">
        <v>19</v>
      </c>
      <c r="I220" s="2" t="str">
        <f t="shared" si="15"/>
        <v>Platinum</v>
      </c>
      <c r="N220" s="8" t="s">
        <v>709</v>
      </c>
      <c r="O220" s="2" t="str">
        <f t="shared" si="16"/>
        <v>Julia Jackson</v>
      </c>
      <c r="Q220" s="8" t="s">
        <v>12</v>
      </c>
      <c r="R220" t="str">
        <f t="shared" si="17"/>
        <v>USA</v>
      </c>
      <c r="S220" t="str">
        <f t="shared" si="18"/>
        <v>USA</v>
      </c>
      <c r="U220" s="8" t="s">
        <v>9</v>
      </c>
      <c r="V220" s="2" t="str">
        <f t="shared" si="19"/>
        <v>Male</v>
      </c>
    </row>
    <row r="221" spans="1:22">
      <c r="A221" s="2" t="s">
        <v>711</v>
      </c>
      <c r="B221" s="2" t="s">
        <v>712</v>
      </c>
      <c r="C221" s="2">
        <v>47</v>
      </c>
      <c r="D221" s="2" t="s">
        <v>16</v>
      </c>
      <c r="E221" s="2" t="s">
        <v>3831</v>
      </c>
      <c r="F221" s="2" t="s">
        <v>88</v>
      </c>
      <c r="G221" s="2" t="s">
        <v>12</v>
      </c>
      <c r="H221" s="2" t="s">
        <v>13</v>
      </c>
      <c r="I221" s="2" t="str">
        <f t="shared" si="15"/>
        <v>Gold</v>
      </c>
      <c r="N221" s="9" t="s">
        <v>712</v>
      </c>
      <c r="O221" s="2" t="str">
        <f t="shared" si="16"/>
        <v>Jordan Wells</v>
      </c>
      <c r="Q221" s="9" t="s">
        <v>12</v>
      </c>
      <c r="R221" t="str">
        <f t="shared" si="17"/>
        <v>USA</v>
      </c>
      <c r="S221" t="str">
        <f t="shared" si="18"/>
        <v>USA</v>
      </c>
      <c r="U221" s="9" t="s">
        <v>16</v>
      </c>
      <c r="V221" s="2" t="str">
        <f t="shared" si="19"/>
        <v>Female</v>
      </c>
    </row>
    <row r="222" spans="1:22">
      <c r="A222" s="2" t="s">
        <v>713</v>
      </c>
      <c r="B222" s="2" t="s">
        <v>714</v>
      </c>
      <c r="C222" s="2">
        <v>50</v>
      </c>
      <c r="D222" s="2" t="s">
        <v>16</v>
      </c>
      <c r="E222" s="2" t="s">
        <v>3830</v>
      </c>
      <c r="F222" s="2" t="s">
        <v>715</v>
      </c>
      <c r="G222" s="2" t="s">
        <v>3829</v>
      </c>
      <c r="H222" s="2" t="s">
        <v>26</v>
      </c>
      <c r="I222" s="2" t="str">
        <f t="shared" si="15"/>
        <v>Bronze</v>
      </c>
      <c r="N222" s="8" t="s">
        <v>714</v>
      </c>
      <c r="O222" s="2" t="str">
        <f t="shared" si="16"/>
        <v>George Davis</v>
      </c>
      <c r="Q222" s="8" t="s">
        <v>3829</v>
      </c>
      <c r="R222" t="str">
        <f t="shared" si="17"/>
        <v>USA</v>
      </c>
      <c r="S222" t="str">
        <f t="shared" si="18"/>
        <v>USA</v>
      </c>
      <c r="U222" s="8" t="s">
        <v>16</v>
      </c>
      <c r="V222" s="2" t="str">
        <f t="shared" si="19"/>
        <v>Female</v>
      </c>
    </row>
    <row r="223" spans="1:22">
      <c r="A223" s="2" t="s">
        <v>716</v>
      </c>
      <c r="B223" s="2" t="s">
        <v>717</v>
      </c>
      <c r="C223" s="2">
        <v>38</v>
      </c>
      <c r="D223" s="2" t="s">
        <v>9</v>
      </c>
      <c r="E223" s="2" t="s">
        <v>718</v>
      </c>
      <c r="F223" s="2" t="s">
        <v>81</v>
      </c>
      <c r="G223" s="2" t="s">
        <v>12</v>
      </c>
      <c r="H223" s="2" t="s">
        <v>19</v>
      </c>
      <c r="I223" s="2" t="str">
        <f t="shared" si="15"/>
        <v>Platinum</v>
      </c>
      <c r="N223" s="9" t="s">
        <v>717</v>
      </c>
      <c r="O223" s="2" t="str">
        <f t="shared" si="16"/>
        <v>Lisa Young</v>
      </c>
      <c r="Q223" s="9" t="s">
        <v>12</v>
      </c>
      <c r="R223" t="str">
        <f t="shared" si="17"/>
        <v>USA</v>
      </c>
      <c r="S223" t="str">
        <f t="shared" si="18"/>
        <v>USA</v>
      </c>
      <c r="U223" s="9" t="s">
        <v>9</v>
      </c>
      <c r="V223" s="2" t="str">
        <f t="shared" si="19"/>
        <v>Male</v>
      </c>
    </row>
    <row r="224" spans="1:22">
      <c r="A224" s="2" t="s">
        <v>719</v>
      </c>
      <c r="B224" s="2" t="s">
        <v>720</v>
      </c>
      <c r="C224" s="2">
        <v>35</v>
      </c>
      <c r="D224" s="2" t="s">
        <v>9</v>
      </c>
      <c r="E224" s="2" t="s">
        <v>721</v>
      </c>
      <c r="F224" s="2" t="s">
        <v>233</v>
      </c>
      <c r="G224" s="2" t="s">
        <v>12</v>
      </c>
      <c r="H224" s="2" t="s">
        <v>19</v>
      </c>
      <c r="I224" s="2" t="str">
        <f t="shared" si="15"/>
        <v>Platinum</v>
      </c>
      <c r="N224" s="8" t="s">
        <v>720</v>
      </c>
      <c r="O224" s="2" t="str">
        <f t="shared" si="16"/>
        <v>Alejandro Doyle</v>
      </c>
      <c r="Q224" s="8" t="s">
        <v>12</v>
      </c>
      <c r="R224" t="str">
        <f t="shared" si="17"/>
        <v>USA</v>
      </c>
      <c r="S224" t="str">
        <f t="shared" si="18"/>
        <v>USA</v>
      </c>
      <c r="U224" s="8" t="s">
        <v>9</v>
      </c>
      <c r="V224" s="2" t="str">
        <f t="shared" si="19"/>
        <v>Male</v>
      </c>
    </row>
    <row r="225" spans="1:22">
      <c r="A225" s="2" t="s">
        <v>722</v>
      </c>
      <c r="B225" s="2" t="s">
        <v>723</v>
      </c>
      <c r="C225" s="2">
        <v>50</v>
      </c>
      <c r="D225" s="2" t="s">
        <v>9</v>
      </c>
      <c r="E225" s="2" t="s">
        <v>3832</v>
      </c>
      <c r="F225" s="2" t="s">
        <v>267</v>
      </c>
      <c r="G225" s="2" t="s">
        <v>12</v>
      </c>
      <c r="H225" s="2" t="s">
        <v>19</v>
      </c>
      <c r="I225" s="2" t="str">
        <f t="shared" si="15"/>
        <v>Platinum</v>
      </c>
      <c r="N225" s="9" t="s">
        <v>723</v>
      </c>
      <c r="O225" s="2" t="str">
        <f t="shared" si="16"/>
        <v>Robert Harris</v>
      </c>
      <c r="Q225" s="9" t="s">
        <v>12</v>
      </c>
      <c r="R225" t="str">
        <f t="shared" si="17"/>
        <v>USA</v>
      </c>
      <c r="S225" t="str">
        <f t="shared" si="18"/>
        <v>USA</v>
      </c>
      <c r="U225" s="9" t="s">
        <v>9</v>
      </c>
      <c r="V225" s="2" t="str">
        <f t="shared" si="19"/>
        <v>Male</v>
      </c>
    </row>
    <row r="226" spans="1:22">
      <c r="A226" s="2" t="s">
        <v>724</v>
      </c>
      <c r="B226" s="2" t="s">
        <v>725</v>
      </c>
      <c r="C226" s="2">
        <v>29</v>
      </c>
      <c r="D226" s="2" t="s">
        <v>9</v>
      </c>
      <c r="E226" s="2" t="s">
        <v>726</v>
      </c>
      <c r="F226" s="2" t="s">
        <v>113</v>
      </c>
      <c r="G226" s="2" t="s">
        <v>12</v>
      </c>
      <c r="H226" s="2" t="s">
        <v>31</v>
      </c>
      <c r="I226" s="2" t="str">
        <f t="shared" si="15"/>
        <v>Silver</v>
      </c>
      <c r="N226" s="8" t="s">
        <v>725</v>
      </c>
      <c r="O226" s="2" t="str">
        <f t="shared" si="16"/>
        <v>Anthony Morgan</v>
      </c>
      <c r="Q226" s="8" t="s">
        <v>12</v>
      </c>
      <c r="R226" t="str">
        <f t="shared" si="17"/>
        <v>USA</v>
      </c>
      <c r="S226" t="str">
        <f t="shared" si="18"/>
        <v>USA</v>
      </c>
      <c r="U226" s="8" t="s">
        <v>9</v>
      </c>
      <c r="V226" s="2" t="str">
        <f t="shared" si="19"/>
        <v>Male</v>
      </c>
    </row>
    <row r="227" spans="1:22">
      <c r="A227" s="2" t="s">
        <v>727</v>
      </c>
      <c r="B227" s="2" t="s">
        <v>728</v>
      </c>
      <c r="C227" s="2">
        <v>46</v>
      </c>
      <c r="D227" s="2" t="s">
        <v>16</v>
      </c>
      <c r="E227" s="2" t="s">
        <v>729</v>
      </c>
      <c r="F227" s="2" t="s">
        <v>117</v>
      </c>
      <c r="G227" s="2" t="s">
        <v>12</v>
      </c>
      <c r="H227" s="2" t="s">
        <v>19</v>
      </c>
      <c r="I227" s="2" t="str">
        <f t="shared" si="15"/>
        <v>Platinum</v>
      </c>
      <c r="N227" s="9" t="s">
        <v>728</v>
      </c>
      <c r="O227" s="2" t="str">
        <f t="shared" si="16"/>
        <v>Elizabeth Stanley</v>
      </c>
      <c r="Q227" s="9" t="s">
        <v>12</v>
      </c>
      <c r="R227" t="str">
        <f t="shared" si="17"/>
        <v>USA</v>
      </c>
      <c r="S227" t="str">
        <f t="shared" si="18"/>
        <v>USA</v>
      </c>
      <c r="U227" s="9" t="s">
        <v>16</v>
      </c>
      <c r="V227" s="2" t="str">
        <f t="shared" si="19"/>
        <v>Female</v>
      </c>
    </row>
    <row r="228" spans="1:22">
      <c r="A228" s="2" t="s">
        <v>730</v>
      </c>
      <c r="B228" s="2" t="s">
        <v>731</v>
      </c>
      <c r="C228" s="2">
        <v>54</v>
      </c>
      <c r="D228" s="2" t="s">
        <v>9</v>
      </c>
      <c r="E228" s="2" t="s">
        <v>216</v>
      </c>
      <c r="F228" s="2" t="s">
        <v>163</v>
      </c>
      <c r="G228" s="2" t="s">
        <v>12</v>
      </c>
      <c r="H228" s="2" t="s">
        <v>13</v>
      </c>
      <c r="I228" s="2" t="str">
        <f t="shared" si="15"/>
        <v>Gold</v>
      </c>
      <c r="N228" s="8" t="s">
        <v>731</v>
      </c>
      <c r="O228" s="2" t="str">
        <f t="shared" si="16"/>
        <v>Alexis Castaneda</v>
      </c>
      <c r="Q228" s="8" t="s">
        <v>12</v>
      </c>
      <c r="R228" t="str">
        <f t="shared" si="17"/>
        <v>USA</v>
      </c>
      <c r="S228" t="str">
        <f t="shared" si="18"/>
        <v>USA</v>
      </c>
      <c r="U228" s="8" t="s">
        <v>9</v>
      </c>
      <c r="V228" s="2" t="str">
        <f t="shared" si="19"/>
        <v>Male</v>
      </c>
    </row>
    <row r="229" spans="1:22">
      <c r="A229" s="2" t="s">
        <v>732</v>
      </c>
      <c r="B229" s="2" t="s">
        <v>733</v>
      </c>
      <c r="C229" s="2">
        <v>63</v>
      </c>
      <c r="D229" s="2" t="s">
        <v>16</v>
      </c>
      <c r="E229" s="2" t="s">
        <v>734</v>
      </c>
      <c r="F229" s="2" t="s">
        <v>62</v>
      </c>
      <c r="G229" s="2" t="s">
        <v>12</v>
      </c>
      <c r="H229" s="2" t="s">
        <v>13</v>
      </c>
      <c r="I229" s="2" t="str">
        <f t="shared" si="15"/>
        <v>Gold</v>
      </c>
      <c r="N229" s="9" t="s">
        <v>733</v>
      </c>
      <c r="O229" s="2" t="str">
        <f t="shared" si="16"/>
        <v>Gregory Pham</v>
      </c>
      <c r="Q229" s="9" t="s">
        <v>12</v>
      </c>
      <c r="R229" t="str">
        <f t="shared" si="17"/>
        <v>USA</v>
      </c>
      <c r="S229" t="str">
        <f t="shared" si="18"/>
        <v>USA</v>
      </c>
      <c r="U229" s="9" t="s">
        <v>16</v>
      </c>
      <c r="V229" s="2" t="str">
        <f t="shared" si="19"/>
        <v>Female</v>
      </c>
    </row>
    <row r="230" spans="1:22">
      <c r="A230" s="2" t="s">
        <v>735</v>
      </c>
      <c r="B230" s="2" t="s">
        <v>736</v>
      </c>
      <c r="C230" s="2">
        <v>52</v>
      </c>
      <c r="D230" s="2" t="s">
        <v>16</v>
      </c>
      <c r="E230" s="2" t="s">
        <v>395</v>
      </c>
      <c r="F230" s="2" t="s">
        <v>117</v>
      </c>
      <c r="G230" s="2" t="s">
        <v>12</v>
      </c>
      <c r="H230" s="2" t="s">
        <v>13</v>
      </c>
      <c r="I230" s="2" t="str">
        <f t="shared" si="15"/>
        <v>Gold</v>
      </c>
      <c r="N230" s="8" t="s">
        <v>736</v>
      </c>
      <c r="O230" s="2" t="str">
        <f t="shared" si="16"/>
        <v>Casey Flores</v>
      </c>
      <c r="Q230" s="8" t="s">
        <v>12</v>
      </c>
      <c r="R230" t="str">
        <f t="shared" si="17"/>
        <v>USA</v>
      </c>
      <c r="S230" t="str">
        <f t="shared" si="18"/>
        <v>USA</v>
      </c>
      <c r="U230" s="8" t="s">
        <v>16</v>
      </c>
      <c r="V230" s="2" t="str">
        <f t="shared" si="19"/>
        <v>Female</v>
      </c>
    </row>
    <row r="231" spans="1:22">
      <c r="A231" s="2" t="s">
        <v>737</v>
      </c>
      <c r="B231" s="2" t="s">
        <v>738</v>
      </c>
      <c r="C231" s="2">
        <v>32</v>
      </c>
      <c r="D231" s="2" t="s">
        <v>16</v>
      </c>
      <c r="E231" s="2" t="s">
        <v>739</v>
      </c>
      <c r="F231" s="2" t="s">
        <v>140</v>
      </c>
      <c r="G231" s="2" t="s">
        <v>12</v>
      </c>
      <c r="H231" s="2" t="s">
        <v>26</v>
      </c>
      <c r="I231" s="2" t="str">
        <f t="shared" si="15"/>
        <v>Bronze</v>
      </c>
      <c r="N231" s="9" t="s">
        <v>738</v>
      </c>
      <c r="O231" s="2" t="str">
        <f t="shared" si="16"/>
        <v>Tanner Thompson</v>
      </c>
      <c r="Q231" s="9" t="s">
        <v>12</v>
      </c>
      <c r="R231" t="str">
        <f t="shared" si="17"/>
        <v>USA</v>
      </c>
      <c r="S231" t="str">
        <f t="shared" si="18"/>
        <v>USA</v>
      </c>
      <c r="U231" s="9" t="s">
        <v>16</v>
      </c>
      <c r="V231" s="2" t="str">
        <f t="shared" si="19"/>
        <v>Female</v>
      </c>
    </row>
    <row r="232" spans="1:22">
      <c r="A232" s="2" t="s">
        <v>740</v>
      </c>
      <c r="B232" s="2" t="s">
        <v>741</v>
      </c>
      <c r="C232" s="2">
        <v>29</v>
      </c>
      <c r="D232" s="2" t="s">
        <v>9</v>
      </c>
      <c r="E232" s="2" t="s">
        <v>742</v>
      </c>
      <c r="F232" s="2" t="s">
        <v>250</v>
      </c>
      <c r="G232" s="2" t="s">
        <v>12</v>
      </c>
      <c r="H232" s="2" t="s">
        <v>26</v>
      </c>
      <c r="I232" s="2" t="str">
        <f t="shared" si="15"/>
        <v>Bronze</v>
      </c>
      <c r="N232" s="8" t="s">
        <v>741</v>
      </c>
      <c r="O232" s="2" t="str">
        <f t="shared" si="16"/>
        <v>Timothy Sanders</v>
      </c>
      <c r="Q232" s="8" t="s">
        <v>12</v>
      </c>
      <c r="R232" t="str">
        <f t="shared" si="17"/>
        <v>USA</v>
      </c>
      <c r="S232" t="str">
        <f t="shared" si="18"/>
        <v>USA</v>
      </c>
      <c r="U232" s="8" t="s">
        <v>9</v>
      </c>
      <c r="V232" s="2" t="str">
        <f t="shared" si="19"/>
        <v>Male</v>
      </c>
    </row>
    <row r="233" spans="1:22">
      <c r="A233" s="2" t="s">
        <v>743</v>
      </c>
      <c r="B233" s="2" t="s">
        <v>744</v>
      </c>
      <c r="C233" s="2">
        <v>22</v>
      </c>
      <c r="D233" s="2" t="s">
        <v>16</v>
      </c>
      <c r="E233" s="2" t="s">
        <v>745</v>
      </c>
      <c r="F233" s="2" t="s">
        <v>317</v>
      </c>
      <c r="G233" s="2" t="s">
        <v>12</v>
      </c>
      <c r="H233" s="2" t="s">
        <v>26</v>
      </c>
      <c r="I233" s="2" t="str">
        <f t="shared" si="15"/>
        <v>Bronze</v>
      </c>
      <c r="N233" s="9" t="s">
        <v>744</v>
      </c>
      <c r="O233" s="2" t="str">
        <f t="shared" si="16"/>
        <v>Timothy Juarez</v>
      </c>
      <c r="Q233" s="9" t="s">
        <v>12</v>
      </c>
      <c r="R233" t="str">
        <f t="shared" si="17"/>
        <v>USA</v>
      </c>
      <c r="S233" t="str">
        <f t="shared" si="18"/>
        <v>USA</v>
      </c>
      <c r="U233" s="9" t="s">
        <v>16</v>
      </c>
      <c r="V233" s="2" t="str">
        <f t="shared" si="19"/>
        <v>Female</v>
      </c>
    </row>
    <row r="234" spans="1:22">
      <c r="A234" s="2" t="s">
        <v>746</v>
      </c>
      <c r="B234" s="2" t="s">
        <v>747</v>
      </c>
      <c r="C234" s="2">
        <v>27</v>
      </c>
      <c r="D234" s="2" t="s">
        <v>16</v>
      </c>
      <c r="E234" s="2" t="s">
        <v>748</v>
      </c>
      <c r="F234" s="2" t="s">
        <v>88</v>
      </c>
      <c r="G234" s="2" t="s">
        <v>12</v>
      </c>
      <c r="H234" s="2" t="s">
        <v>19</v>
      </c>
      <c r="I234" s="2" t="str">
        <f t="shared" si="15"/>
        <v>Platinum</v>
      </c>
      <c r="N234" s="8" t="s">
        <v>747</v>
      </c>
      <c r="O234" s="2" t="str">
        <f t="shared" si="16"/>
        <v>Christy Hill</v>
      </c>
      <c r="Q234" s="8" t="s">
        <v>12</v>
      </c>
      <c r="R234" t="str">
        <f t="shared" si="17"/>
        <v>USA</v>
      </c>
      <c r="S234" t="str">
        <f t="shared" si="18"/>
        <v>USA</v>
      </c>
      <c r="U234" s="8" t="s">
        <v>16</v>
      </c>
      <c r="V234" s="2" t="str">
        <f t="shared" si="19"/>
        <v>Female</v>
      </c>
    </row>
    <row r="235" spans="1:22">
      <c r="A235" s="2" t="s">
        <v>749</v>
      </c>
      <c r="B235" s="2" t="s">
        <v>750</v>
      </c>
      <c r="C235" s="2">
        <v>59</v>
      </c>
      <c r="D235" s="2" t="s">
        <v>9</v>
      </c>
      <c r="E235" s="2" t="s">
        <v>751</v>
      </c>
      <c r="F235" s="2" t="s">
        <v>43</v>
      </c>
      <c r="G235" s="2" t="s">
        <v>12</v>
      </c>
      <c r="H235" s="2" t="s">
        <v>31</v>
      </c>
      <c r="I235" s="2" t="str">
        <f t="shared" si="15"/>
        <v>Silver</v>
      </c>
      <c r="N235" s="9" t="s">
        <v>750</v>
      </c>
      <c r="O235" s="2" t="str">
        <f t="shared" si="16"/>
        <v>Michelle Gonzalez</v>
      </c>
      <c r="Q235" s="9" t="s">
        <v>12</v>
      </c>
      <c r="R235" t="str">
        <f t="shared" si="17"/>
        <v>USA</v>
      </c>
      <c r="S235" t="str">
        <f t="shared" si="18"/>
        <v>USA</v>
      </c>
      <c r="U235" s="9" t="s">
        <v>9</v>
      </c>
      <c r="V235" s="2" t="str">
        <f t="shared" si="19"/>
        <v>Male</v>
      </c>
    </row>
    <row r="236" spans="1:22">
      <c r="A236" s="2" t="s">
        <v>752</v>
      </c>
      <c r="B236" s="2" t="s">
        <v>753</v>
      </c>
      <c r="C236" s="2">
        <v>43</v>
      </c>
      <c r="D236" s="2" t="s">
        <v>16</v>
      </c>
      <c r="E236" s="2" t="s">
        <v>754</v>
      </c>
      <c r="F236" s="2" t="s">
        <v>62</v>
      </c>
      <c r="G236" s="2" t="s">
        <v>12</v>
      </c>
      <c r="H236" s="2" t="s">
        <v>13</v>
      </c>
      <c r="I236" s="2" t="str">
        <f t="shared" si="15"/>
        <v>Gold</v>
      </c>
      <c r="N236" s="8" t="s">
        <v>753</v>
      </c>
      <c r="O236" s="2" t="str">
        <f t="shared" si="16"/>
        <v>Nathaniel Hill</v>
      </c>
      <c r="Q236" s="8" t="s">
        <v>12</v>
      </c>
      <c r="R236" t="str">
        <f t="shared" si="17"/>
        <v>USA</v>
      </c>
      <c r="S236" t="str">
        <f t="shared" si="18"/>
        <v>USA</v>
      </c>
      <c r="U236" s="8" t="s">
        <v>16</v>
      </c>
      <c r="V236" s="2" t="str">
        <f t="shared" si="19"/>
        <v>Female</v>
      </c>
    </row>
    <row r="237" spans="1:22">
      <c r="A237" s="2" t="s">
        <v>755</v>
      </c>
      <c r="B237" s="2" t="s">
        <v>756</v>
      </c>
      <c r="C237" s="2">
        <v>28</v>
      </c>
      <c r="D237" s="2" t="s">
        <v>16</v>
      </c>
      <c r="E237" s="2" t="s">
        <v>757</v>
      </c>
      <c r="F237" s="2" t="s">
        <v>92</v>
      </c>
      <c r="G237" s="2" t="s">
        <v>12</v>
      </c>
      <c r="H237" s="2" t="s">
        <v>26</v>
      </c>
      <c r="I237" s="2" t="str">
        <f t="shared" si="15"/>
        <v>Bronze</v>
      </c>
      <c r="N237" s="9" t="s">
        <v>756</v>
      </c>
      <c r="O237" s="2" t="str">
        <f t="shared" si="16"/>
        <v>Jon Ortiz</v>
      </c>
      <c r="Q237" s="9" t="s">
        <v>12</v>
      </c>
      <c r="R237" t="str">
        <f t="shared" si="17"/>
        <v>USA</v>
      </c>
      <c r="S237" t="str">
        <f t="shared" si="18"/>
        <v>USA</v>
      </c>
      <c r="U237" s="9" t="s">
        <v>16</v>
      </c>
      <c r="V237" s="2" t="str">
        <f t="shared" si="19"/>
        <v>Female</v>
      </c>
    </row>
    <row r="238" spans="1:22">
      <c r="A238" s="2" t="s">
        <v>758</v>
      </c>
      <c r="B238" s="2" t="s">
        <v>759</v>
      </c>
      <c r="C238" s="2">
        <v>42</v>
      </c>
      <c r="D238" s="2" t="s">
        <v>16</v>
      </c>
      <c r="E238" s="2" t="s">
        <v>760</v>
      </c>
      <c r="F238" s="2" t="s">
        <v>287</v>
      </c>
      <c r="G238" s="2" t="s">
        <v>12</v>
      </c>
      <c r="H238" s="2" t="s">
        <v>26</v>
      </c>
      <c r="I238" s="2" t="str">
        <f t="shared" si="15"/>
        <v>Bronze</v>
      </c>
      <c r="N238" s="8" t="s">
        <v>759</v>
      </c>
      <c r="O238" s="2" t="str">
        <f t="shared" si="16"/>
        <v>Joshua Wilson</v>
      </c>
      <c r="Q238" s="8" t="s">
        <v>12</v>
      </c>
      <c r="R238" t="str">
        <f t="shared" si="17"/>
        <v>USA</v>
      </c>
      <c r="S238" t="str">
        <f t="shared" si="18"/>
        <v>USA</v>
      </c>
      <c r="U238" s="8" t="s">
        <v>16</v>
      </c>
      <c r="V238" s="2" t="str">
        <f t="shared" si="19"/>
        <v>Female</v>
      </c>
    </row>
    <row r="239" spans="1:22">
      <c r="A239" s="2" t="s">
        <v>761</v>
      </c>
      <c r="B239" s="2" t="s">
        <v>762</v>
      </c>
      <c r="C239" s="2">
        <v>41</v>
      </c>
      <c r="D239" s="2" t="s">
        <v>16</v>
      </c>
      <c r="E239" s="2" t="s">
        <v>763</v>
      </c>
      <c r="F239" s="2" t="s">
        <v>66</v>
      </c>
      <c r="G239" s="2" t="s">
        <v>12</v>
      </c>
      <c r="H239" s="2" t="s">
        <v>13</v>
      </c>
      <c r="I239" s="2" t="str">
        <f t="shared" si="15"/>
        <v>Gold</v>
      </c>
      <c r="N239" s="9" t="s">
        <v>762</v>
      </c>
      <c r="O239" s="2" t="str">
        <f t="shared" si="16"/>
        <v>Wesley Short</v>
      </c>
      <c r="Q239" s="9" t="s">
        <v>12</v>
      </c>
      <c r="R239" t="str">
        <f t="shared" si="17"/>
        <v>USA</v>
      </c>
      <c r="S239" t="str">
        <f t="shared" si="18"/>
        <v>USA</v>
      </c>
      <c r="U239" s="9" t="s">
        <v>16</v>
      </c>
      <c r="V239" s="2" t="str">
        <f t="shared" si="19"/>
        <v>Female</v>
      </c>
    </row>
    <row r="240" spans="1:22">
      <c r="A240" s="2" t="s">
        <v>764</v>
      </c>
      <c r="B240" s="2" t="s">
        <v>765</v>
      </c>
      <c r="C240" s="2">
        <v>40</v>
      </c>
      <c r="D240" s="2" t="s">
        <v>9</v>
      </c>
      <c r="E240" s="2" t="s">
        <v>766</v>
      </c>
      <c r="F240" s="2" t="s">
        <v>43</v>
      </c>
      <c r="G240" s="2" t="s">
        <v>12</v>
      </c>
      <c r="H240" s="2" t="s">
        <v>19</v>
      </c>
      <c r="I240" s="2" t="str">
        <f t="shared" si="15"/>
        <v>Platinum</v>
      </c>
      <c r="N240" s="8" t="s">
        <v>765</v>
      </c>
      <c r="O240" s="2" t="str">
        <f t="shared" si="16"/>
        <v>Steven Smith</v>
      </c>
      <c r="Q240" s="8" t="s">
        <v>12</v>
      </c>
      <c r="R240" t="str">
        <f t="shared" si="17"/>
        <v>USA</v>
      </c>
      <c r="S240" t="str">
        <f t="shared" si="18"/>
        <v>USA</v>
      </c>
      <c r="U240" s="8" t="s">
        <v>9</v>
      </c>
      <c r="V240" s="2" t="str">
        <f t="shared" si="19"/>
        <v>Male</v>
      </c>
    </row>
    <row r="241" spans="1:22">
      <c r="A241" s="2" t="s">
        <v>767</v>
      </c>
      <c r="B241" s="2" t="s">
        <v>768</v>
      </c>
      <c r="C241" s="2">
        <v>58</v>
      </c>
      <c r="D241" s="2" t="s">
        <v>16</v>
      </c>
      <c r="E241" s="2" t="s">
        <v>769</v>
      </c>
      <c r="F241" s="2" t="s">
        <v>184</v>
      </c>
      <c r="G241" s="2" t="s">
        <v>12</v>
      </c>
      <c r="H241" s="2" t="s">
        <v>19</v>
      </c>
      <c r="I241" s="2" t="str">
        <f t="shared" si="15"/>
        <v>Platinum</v>
      </c>
      <c r="N241" s="9" t="s">
        <v>768</v>
      </c>
      <c r="O241" s="2" t="str">
        <f t="shared" si="16"/>
        <v>Maria Hill</v>
      </c>
      <c r="Q241" s="9" t="s">
        <v>12</v>
      </c>
      <c r="R241" t="str">
        <f t="shared" si="17"/>
        <v>USA</v>
      </c>
      <c r="S241" t="str">
        <f t="shared" si="18"/>
        <v>USA</v>
      </c>
      <c r="U241" s="9" t="s">
        <v>16</v>
      </c>
      <c r="V241" s="2" t="str">
        <f t="shared" si="19"/>
        <v>Female</v>
      </c>
    </row>
    <row r="242" spans="1:22">
      <c r="A242" s="2" t="s">
        <v>770</v>
      </c>
      <c r="B242" s="2" t="s">
        <v>771</v>
      </c>
      <c r="C242" s="2">
        <v>59</v>
      </c>
      <c r="D242" s="2" t="s">
        <v>16</v>
      </c>
      <c r="E242" s="2" t="s">
        <v>772</v>
      </c>
      <c r="F242" s="2" t="s">
        <v>156</v>
      </c>
      <c r="G242" s="2" t="s">
        <v>12</v>
      </c>
      <c r="H242" s="2" t="s">
        <v>19</v>
      </c>
      <c r="I242" s="2" t="str">
        <f t="shared" si="15"/>
        <v>Platinum</v>
      </c>
      <c r="N242" s="8" t="s">
        <v>771</v>
      </c>
      <c r="O242" s="2" t="str">
        <f t="shared" si="16"/>
        <v>William Hull</v>
      </c>
      <c r="Q242" s="8" t="s">
        <v>12</v>
      </c>
      <c r="R242" t="str">
        <f t="shared" si="17"/>
        <v>USA</v>
      </c>
      <c r="S242" t="str">
        <f t="shared" si="18"/>
        <v>USA</v>
      </c>
      <c r="U242" s="8" t="s">
        <v>16</v>
      </c>
      <c r="V242" s="2" t="str">
        <f t="shared" si="19"/>
        <v>Female</v>
      </c>
    </row>
    <row r="243" spans="1:22">
      <c r="A243" s="2" t="s">
        <v>773</v>
      </c>
      <c r="B243" s="2" t="s">
        <v>774</v>
      </c>
      <c r="C243" s="2">
        <v>31</v>
      </c>
      <c r="D243" s="2" t="s">
        <v>9</v>
      </c>
      <c r="E243" s="2" t="s">
        <v>775</v>
      </c>
      <c r="F243" s="2" t="s">
        <v>287</v>
      </c>
      <c r="G243" s="2" t="s">
        <v>12</v>
      </c>
      <c r="H243" s="2" t="s">
        <v>19</v>
      </c>
      <c r="I243" s="2" t="str">
        <f t="shared" si="15"/>
        <v>Platinum</v>
      </c>
      <c r="N243" s="9" t="s">
        <v>774</v>
      </c>
      <c r="O243" s="2" t="str">
        <f t="shared" si="16"/>
        <v>Mr. William Horton</v>
      </c>
      <c r="Q243" s="9" t="s">
        <v>12</v>
      </c>
      <c r="R243" t="str">
        <f t="shared" si="17"/>
        <v>USA</v>
      </c>
      <c r="S243" t="str">
        <f t="shared" si="18"/>
        <v>USA</v>
      </c>
      <c r="U243" s="9" t="s">
        <v>9</v>
      </c>
      <c r="V243" s="2" t="str">
        <f t="shared" si="19"/>
        <v>Male</v>
      </c>
    </row>
    <row r="244" spans="1:22">
      <c r="A244" s="2" t="s">
        <v>776</v>
      </c>
      <c r="B244" s="2" t="s">
        <v>777</v>
      </c>
      <c r="C244" s="2">
        <v>58</v>
      </c>
      <c r="D244" s="2" t="s">
        <v>16</v>
      </c>
      <c r="E244" s="2" t="s">
        <v>778</v>
      </c>
      <c r="F244" s="2" t="s">
        <v>167</v>
      </c>
      <c r="G244" s="2" t="s">
        <v>12</v>
      </c>
      <c r="H244" s="2" t="s">
        <v>31</v>
      </c>
      <c r="I244" s="2" t="str">
        <f t="shared" si="15"/>
        <v>Silver</v>
      </c>
      <c r="N244" s="8" t="s">
        <v>777</v>
      </c>
      <c r="O244" s="2" t="str">
        <f t="shared" si="16"/>
        <v>William Jackson</v>
      </c>
      <c r="Q244" s="8" t="s">
        <v>12</v>
      </c>
      <c r="R244" t="str">
        <f t="shared" si="17"/>
        <v>USA</v>
      </c>
      <c r="S244" t="str">
        <f t="shared" si="18"/>
        <v>USA</v>
      </c>
      <c r="U244" s="8" t="s">
        <v>16</v>
      </c>
      <c r="V244" s="2" t="str">
        <f t="shared" si="19"/>
        <v>Female</v>
      </c>
    </row>
    <row r="245" spans="1:22">
      <c r="A245" s="2" t="s">
        <v>779</v>
      </c>
      <c r="B245" s="2" t="s">
        <v>780</v>
      </c>
      <c r="C245" s="2">
        <v>56</v>
      </c>
      <c r="D245" s="2" t="s">
        <v>16</v>
      </c>
      <c r="E245" s="2" t="s">
        <v>781</v>
      </c>
      <c r="F245" s="2" t="s">
        <v>359</v>
      </c>
      <c r="G245" s="2" t="s">
        <v>12</v>
      </c>
      <c r="H245" s="2" t="s">
        <v>13</v>
      </c>
      <c r="I245" s="2" t="str">
        <f t="shared" si="15"/>
        <v>Gold</v>
      </c>
      <c r="N245" s="9" t="s">
        <v>780</v>
      </c>
      <c r="O245" s="2" t="str">
        <f t="shared" si="16"/>
        <v>Brian Hammond</v>
      </c>
      <c r="Q245" s="9" t="s">
        <v>12</v>
      </c>
      <c r="R245" t="str">
        <f t="shared" si="17"/>
        <v>USA</v>
      </c>
      <c r="S245" t="str">
        <f t="shared" si="18"/>
        <v>USA</v>
      </c>
      <c r="U245" s="9" t="s">
        <v>16</v>
      </c>
      <c r="V245" s="2" t="str">
        <f t="shared" si="19"/>
        <v>Female</v>
      </c>
    </row>
    <row r="246" spans="1:22">
      <c r="A246" s="2" t="s">
        <v>782</v>
      </c>
      <c r="B246" s="2" t="s">
        <v>783</v>
      </c>
      <c r="C246" s="2">
        <v>19</v>
      </c>
      <c r="D246" s="2" t="s">
        <v>9</v>
      </c>
      <c r="E246" s="2" t="s">
        <v>784</v>
      </c>
      <c r="F246" s="2" t="s">
        <v>117</v>
      </c>
      <c r="G246" s="2" t="s">
        <v>12</v>
      </c>
      <c r="H246" s="2" t="s">
        <v>26</v>
      </c>
      <c r="I246" s="2" t="str">
        <f t="shared" si="15"/>
        <v>Bronze</v>
      </c>
      <c r="N246" s="8" t="s">
        <v>783</v>
      </c>
      <c r="O246" s="2" t="str">
        <f t="shared" si="16"/>
        <v>Nancy Page</v>
      </c>
      <c r="Q246" s="8" t="s">
        <v>12</v>
      </c>
      <c r="R246" t="str">
        <f t="shared" si="17"/>
        <v>USA</v>
      </c>
      <c r="S246" t="str">
        <f t="shared" si="18"/>
        <v>USA</v>
      </c>
      <c r="U246" s="8" t="s">
        <v>9</v>
      </c>
      <c r="V246" s="2" t="str">
        <f t="shared" si="19"/>
        <v>Male</v>
      </c>
    </row>
    <row r="247" spans="1:22">
      <c r="A247" s="2" t="s">
        <v>785</v>
      </c>
      <c r="B247" s="2" t="s">
        <v>786</v>
      </c>
      <c r="C247" s="2">
        <v>57</v>
      </c>
      <c r="D247" s="2" t="s">
        <v>16</v>
      </c>
      <c r="E247" s="2" t="s">
        <v>787</v>
      </c>
      <c r="F247" s="2" t="s">
        <v>156</v>
      </c>
      <c r="G247" s="2" t="s">
        <v>12</v>
      </c>
      <c r="H247" s="2" t="s">
        <v>19</v>
      </c>
      <c r="I247" s="2" t="str">
        <f t="shared" si="15"/>
        <v>Platinum</v>
      </c>
      <c r="N247" s="9" t="s">
        <v>786</v>
      </c>
      <c r="O247" s="2" t="str">
        <f t="shared" si="16"/>
        <v>Laura Soto</v>
      </c>
      <c r="Q247" s="9" t="s">
        <v>12</v>
      </c>
      <c r="R247" t="str">
        <f t="shared" si="17"/>
        <v>USA</v>
      </c>
      <c r="S247" t="str">
        <f t="shared" si="18"/>
        <v>USA</v>
      </c>
      <c r="U247" s="9" t="s">
        <v>16</v>
      </c>
      <c r="V247" s="2" t="str">
        <f t="shared" si="19"/>
        <v>Female</v>
      </c>
    </row>
    <row r="248" spans="1:22">
      <c r="A248" s="2" t="s">
        <v>788</v>
      </c>
      <c r="B248" s="2" t="s">
        <v>789</v>
      </c>
      <c r="C248" s="2">
        <v>58</v>
      </c>
      <c r="D248" s="2" t="s">
        <v>9</v>
      </c>
      <c r="E248" s="2" t="s">
        <v>790</v>
      </c>
      <c r="F248" s="2" t="s">
        <v>291</v>
      </c>
      <c r="G248" s="2" t="s">
        <v>12</v>
      </c>
      <c r="H248" s="2" t="s">
        <v>26</v>
      </c>
      <c r="I248" s="2" t="str">
        <f t="shared" si="15"/>
        <v>Bronze</v>
      </c>
      <c r="N248" s="8" t="s">
        <v>789</v>
      </c>
      <c r="O248" s="2" t="str">
        <f t="shared" si="16"/>
        <v>Mary Russell</v>
      </c>
      <c r="Q248" s="8" t="s">
        <v>12</v>
      </c>
      <c r="R248" t="str">
        <f t="shared" si="17"/>
        <v>USA</v>
      </c>
      <c r="S248" t="str">
        <f t="shared" si="18"/>
        <v>USA</v>
      </c>
      <c r="U248" s="8" t="s">
        <v>9</v>
      </c>
      <c r="V248" s="2" t="str">
        <f t="shared" si="19"/>
        <v>Male</v>
      </c>
    </row>
    <row r="249" spans="1:22">
      <c r="A249" s="2" t="s">
        <v>791</v>
      </c>
      <c r="B249" s="2" t="s">
        <v>792</v>
      </c>
      <c r="C249" s="2">
        <v>32</v>
      </c>
      <c r="D249" s="2" t="s">
        <v>9</v>
      </c>
      <c r="E249" s="2" t="s">
        <v>793</v>
      </c>
      <c r="F249" s="2" t="s">
        <v>47</v>
      </c>
      <c r="G249" s="2" t="s">
        <v>12</v>
      </c>
      <c r="H249" s="2" t="s">
        <v>19</v>
      </c>
      <c r="I249" s="2" t="str">
        <f t="shared" si="15"/>
        <v>Platinum</v>
      </c>
      <c r="N249" s="9" t="s">
        <v>792</v>
      </c>
      <c r="O249" s="2" t="str">
        <f t="shared" si="16"/>
        <v>Douglas Rhodes</v>
      </c>
      <c r="Q249" s="9" t="s">
        <v>12</v>
      </c>
      <c r="R249" t="str">
        <f t="shared" si="17"/>
        <v>USA</v>
      </c>
      <c r="S249" t="str">
        <f t="shared" si="18"/>
        <v>USA</v>
      </c>
      <c r="U249" s="9" t="s">
        <v>9</v>
      </c>
      <c r="V249" s="2" t="str">
        <f t="shared" si="19"/>
        <v>Male</v>
      </c>
    </row>
    <row r="250" spans="1:22">
      <c r="A250" s="2" t="s">
        <v>794</v>
      </c>
      <c r="B250" s="2" t="s">
        <v>795</v>
      </c>
      <c r="C250" s="2">
        <v>19</v>
      </c>
      <c r="D250" s="2" t="s">
        <v>9</v>
      </c>
      <c r="E250" s="2" t="s">
        <v>796</v>
      </c>
      <c r="F250" s="2" t="s">
        <v>184</v>
      </c>
      <c r="G250" s="2" t="s">
        <v>12</v>
      </c>
      <c r="H250" s="2" t="s">
        <v>13</v>
      </c>
      <c r="I250" s="2" t="str">
        <f t="shared" si="15"/>
        <v>Gold</v>
      </c>
      <c r="N250" s="8" t="s">
        <v>795</v>
      </c>
      <c r="O250" s="2" t="str">
        <f t="shared" si="16"/>
        <v>Nicholas Webb</v>
      </c>
      <c r="Q250" s="8" t="s">
        <v>12</v>
      </c>
      <c r="R250" t="str">
        <f t="shared" si="17"/>
        <v>USA</v>
      </c>
      <c r="S250" t="str">
        <f t="shared" si="18"/>
        <v>USA</v>
      </c>
      <c r="U250" s="8" t="s">
        <v>9</v>
      </c>
      <c r="V250" s="2" t="str">
        <f t="shared" si="19"/>
        <v>Male</v>
      </c>
    </row>
    <row r="251" spans="1:22">
      <c r="A251" s="2" t="s">
        <v>797</v>
      </c>
      <c r="B251" s="2" t="s">
        <v>798</v>
      </c>
      <c r="C251" s="2">
        <v>41</v>
      </c>
      <c r="D251" s="2" t="s">
        <v>16</v>
      </c>
      <c r="E251" s="2" t="s">
        <v>799</v>
      </c>
      <c r="F251" s="2" t="s">
        <v>58</v>
      </c>
      <c r="G251" s="2" t="s">
        <v>12</v>
      </c>
      <c r="H251" s="2" t="s">
        <v>13</v>
      </c>
      <c r="I251" s="2" t="str">
        <f t="shared" si="15"/>
        <v>Gold</v>
      </c>
      <c r="N251" s="9" t="s">
        <v>798</v>
      </c>
      <c r="O251" s="2" t="str">
        <f t="shared" si="16"/>
        <v>Lauren George</v>
      </c>
      <c r="Q251" s="9" t="s">
        <v>12</v>
      </c>
      <c r="R251" t="str">
        <f t="shared" si="17"/>
        <v>USA</v>
      </c>
      <c r="S251" t="str">
        <f t="shared" si="18"/>
        <v>USA</v>
      </c>
      <c r="U251" s="9" t="s">
        <v>16</v>
      </c>
      <c r="V251" s="2" t="str">
        <f t="shared" si="19"/>
        <v>Female</v>
      </c>
    </row>
    <row r="252" spans="1:22">
      <c r="A252" s="2" t="s">
        <v>800</v>
      </c>
      <c r="B252" s="2" t="s">
        <v>801</v>
      </c>
      <c r="C252" s="2">
        <v>48</v>
      </c>
      <c r="D252" s="2" t="s">
        <v>9</v>
      </c>
      <c r="E252" s="2" t="s">
        <v>802</v>
      </c>
      <c r="F252" s="2" t="s">
        <v>92</v>
      </c>
      <c r="G252" s="2" t="s">
        <v>12</v>
      </c>
      <c r="H252" s="2" t="s">
        <v>19</v>
      </c>
      <c r="I252" s="2" t="str">
        <f t="shared" si="15"/>
        <v>Platinum</v>
      </c>
      <c r="N252" s="8" t="s">
        <v>801</v>
      </c>
      <c r="O252" s="2" t="str">
        <f t="shared" si="16"/>
        <v>Veronica Newman</v>
      </c>
      <c r="Q252" s="8" t="s">
        <v>12</v>
      </c>
      <c r="R252" t="str">
        <f t="shared" si="17"/>
        <v>USA</v>
      </c>
      <c r="S252" t="str">
        <f t="shared" si="18"/>
        <v>USA</v>
      </c>
      <c r="U252" s="8" t="s">
        <v>9</v>
      </c>
      <c r="V252" s="2" t="str">
        <f t="shared" si="19"/>
        <v>Male</v>
      </c>
    </row>
    <row r="253" spans="1:22">
      <c r="A253" s="2" t="s">
        <v>803</v>
      </c>
      <c r="B253" s="2" t="s">
        <v>804</v>
      </c>
      <c r="C253" s="2">
        <v>64</v>
      </c>
      <c r="D253" s="2" t="s">
        <v>9</v>
      </c>
      <c r="E253" s="2" t="s">
        <v>805</v>
      </c>
      <c r="F253" s="2" t="s">
        <v>22</v>
      </c>
      <c r="G253" s="2" t="s">
        <v>12</v>
      </c>
      <c r="H253" s="2" t="s">
        <v>31</v>
      </c>
      <c r="I253" s="2" t="str">
        <f t="shared" si="15"/>
        <v>Silver</v>
      </c>
      <c r="N253" s="9" t="s">
        <v>804</v>
      </c>
      <c r="O253" s="2" t="str">
        <f t="shared" si="16"/>
        <v>Tyler Garner</v>
      </c>
      <c r="Q253" s="9" t="s">
        <v>12</v>
      </c>
      <c r="R253" t="str">
        <f t="shared" si="17"/>
        <v>USA</v>
      </c>
      <c r="S253" t="str">
        <f t="shared" si="18"/>
        <v>USA</v>
      </c>
      <c r="U253" s="9" t="s">
        <v>9</v>
      </c>
      <c r="V253" s="2" t="str">
        <f t="shared" si="19"/>
        <v>Male</v>
      </c>
    </row>
    <row r="254" spans="1:22">
      <c r="A254" s="2" t="s">
        <v>806</v>
      </c>
      <c r="B254" s="2" t="s">
        <v>807</v>
      </c>
      <c r="C254" s="2">
        <v>26</v>
      </c>
      <c r="D254" s="2" t="s">
        <v>9</v>
      </c>
      <c r="E254" s="2" t="s">
        <v>808</v>
      </c>
      <c r="F254" s="2" t="s">
        <v>39</v>
      </c>
      <c r="G254" s="2" t="s">
        <v>12</v>
      </c>
      <c r="H254" s="2" t="s">
        <v>31</v>
      </c>
      <c r="I254" s="2" t="str">
        <f t="shared" si="15"/>
        <v>Silver</v>
      </c>
      <c r="N254" s="8" t="s">
        <v>807</v>
      </c>
      <c r="O254" s="2" t="str">
        <f t="shared" si="16"/>
        <v>John Mccoy</v>
      </c>
      <c r="Q254" s="8" t="s">
        <v>12</v>
      </c>
      <c r="R254" t="str">
        <f t="shared" si="17"/>
        <v>USA</v>
      </c>
      <c r="S254" t="str">
        <f t="shared" si="18"/>
        <v>USA</v>
      </c>
      <c r="U254" s="8" t="s">
        <v>9</v>
      </c>
      <c r="V254" s="2" t="str">
        <f t="shared" si="19"/>
        <v>Male</v>
      </c>
    </row>
    <row r="255" spans="1:22">
      <c r="A255" s="2" t="s">
        <v>809</v>
      </c>
      <c r="B255" s="2" t="s">
        <v>810</v>
      </c>
      <c r="C255" s="2">
        <v>32</v>
      </c>
      <c r="D255" s="2" t="s">
        <v>9</v>
      </c>
      <c r="E255" s="2" t="s">
        <v>811</v>
      </c>
      <c r="F255" s="2" t="s">
        <v>324</v>
      </c>
      <c r="G255" s="2" t="s">
        <v>12</v>
      </c>
      <c r="H255" s="2" t="s">
        <v>26</v>
      </c>
      <c r="I255" s="2" t="str">
        <f t="shared" si="15"/>
        <v>Bronze</v>
      </c>
      <c r="N255" s="9" t="s">
        <v>810</v>
      </c>
      <c r="O255" s="2" t="str">
        <f t="shared" si="16"/>
        <v>Dr. Ashley Yates Md</v>
      </c>
      <c r="Q255" s="9" t="s">
        <v>12</v>
      </c>
      <c r="R255" t="str">
        <f t="shared" si="17"/>
        <v>USA</v>
      </c>
      <c r="S255" t="str">
        <f t="shared" si="18"/>
        <v>USA</v>
      </c>
      <c r="U255" s="9" t="s">
        <v>9</v>
      </c>
      <c r="V255" s="2" t="str">
        <f t="shared" si="19"/>
        <v>Male</v>
      </c>
    </row>
    <row r="256" spans="1:22">
      <c r="A256" s="2" t="s">
        <v>812</v>
      </c>
      <c r="B256" s="2" t="s">
        <v>813</v>
      </c>
      <c r="C256" s="2">
        <v>34</v>
      </c>
      <c r="D256" s="2" t="s">
        <v>9</v>
      </c>
      <c r="E256" s="2" t="s">
        <v>814</v>
      </c>
      <c r="F256" s="2" t="s">
        <v>163</v>
      </c>
      <c r="G256" s="2" t="s">
        <v>12</v>
      </c>
      <c r="H256" s="2" t="s">
        <v>31</v>
      </c>
      <c r="I256" s="2" t="str">
        <f t="shared" si="15"/>
        <v>Silver</v>
      </c>
      <c r="N256" s="8" t="s">
        <v>813</v>
      </c>
      <c r="O256" s="2" t="str">
        <f t="shared" si="16"/>
        <v>Linda Kline</v>
      </c>
      <c r="Q256" s="8" t="s">
        <v>12</v>
      </c>
      <c r="R256" t="str">
        <f t="shared" si="17"/>
        <v>USA</v>
      </c>
      <c r="S256" t="str">
        <f t="shared" si="18"/>
        <v>USA</v>
      </c>
      <c r="U256" s="8" t="s">
        <v>9</v>
      </c>
      <c r="V256" s="2" t="str">
        <f t="shared" si="19"/>
        <v>Male</v>
      </c>
    </row>
    <row r="257" spans="1:22">
      <c r="A257" s="2" t="s">
        <v>815</v>
      </c>
      <c r="B257" s="2" t="s">
        <v>816</v>
      </c>
      <c r="C257" s="2">
        <v>21</v>
      </c>
      <c r="D257" s="2" t="s">
        <v>9</v>
      </c>
      <c r="E257" s="2" t="s">
        <v>817</v>
      </c>
      <c r="F257" s="2" t="s">
        <v>25</v>
      </c>
      <c r="G257" s="2" t="s">
        <v>12</v>
      </c>
      <c r="H257" s="2" t="s">
        <v>13</v>
      </c>
      <c r="I257" s="2" t="str">
        <f t="shared" si="15"/>
        <v>Gold</v>
      </c>
      <c r="N257" s="9" t="s">
        <v>816</v>
      </c>
      <c r="O257" s="2" t="str">
        <f t="shared" si="16"/>
        <v>Damon Perez</v>
      </c>
      <c r="Q257" s="9" t="s">
        <v>12</v>
      </c>
      <c r="R257" t="str">
        <f t="shared" si="17"/>
        <v>USA</v>
      </c>
      <c r="S257" t="str">
        <f t="shared" si="18"/>
        <v>USA</v>
      </c>
      <c r="U257" s="9" t="s">
        <v>9</v>
      </c>
      <c r="V257" s="2" t="str">
        <f t="shared" si="19"/>
        <v>Male</v>
      </c>
    </row>
    <row r="258" spans="1:22">
      <c r="A258" s="2" t="s">
        <v>818</v>
      </c>
      <c r="B258" s="2" t="s">
        <v>819</v>
      </c>
      <c r="C258" s="2">
        <v>57</v>
      </c>
      <c r="D258" s="2" t="s">
        <v>9</v>
      </c>
      <c r="E258" s="2" t="s">
        <v>820</v>
      </c>
      <c r="F258" s="2" t="s">
        <v>291</v>
      </c>
      <c r="G258" s="2" t="s">
        <v>12</v>
      </c>
      <c r="H258" s="2" t="s">
        <v>19</v>
      </c>
      <c r="I258" s="2" t="str">
        <f t="shared" ref="I258:I321" si="20">IF(ISBLANK(H258), "Unknown", H258)</f>
        <v>Platinum</v>
      </c>
      <c r="N258" s="8" t="s">
        <v>819</v>
      </c>
      <c r="O258" s="2" t="str">
        <f t="shared" si="16"/>
        <v>Kristen Fischer</v>
      </c>
      <c r="Q258" s="8" t="s">
        <v>12</v>
      </c>
      <c r="R258" t="str">
        <f t="shared" si="17"/>
        <v>USA</v>
      </c>
      <c r="S258" t="str">
        <f t="shared" si="18"/>
        <v>USA</v>
      </c>
      <c r="U258" s="8" t="s">
        <v>9</v>
      </c>
      <c r="V258" s="2" t="str">
        <f t="shared" si="19"/>
        <v>Male</v>
      </c>
    </row>
    <row r="259" spans="1:22">
      <c r="A259" s="2" t="s">
        <v>821</v>
      </c>
      <c r="B259" s="2" t="s">
        <v>822</v>
      </c>
      <c r="C259" s="2">
        <v>42</v>
      </c>
      <c r="D259" s="2" t="s">
        <v>9</v>
      </c>
      <c r="E259" s="2" t="s">
        <v>823</v>
      </c>
      <c r="F259" s="2" t="s">
        <v>715</v>
      </c>
      <c r="G259" s="2" t="s">
        <v>12</v>
      </c>
      <c r="H259" s="2" t="s">
        <v>31</v>
      </c>
      <c r="I259" s="2" t="str">
        <f t="shared" si="20"/>
        <v>Silver</v>
      </c>
      <c r="N259" s="9" t="s">
        <v>822</v>
      </c>
      <c r="O259" s="2" t="str">
        <f t="shared" ref="O259:O322" si="21">PROPER(N259)</f>
        <v>Christopher David</v>
      </c>
      <c r="Q259" s="9" t="s">
        <v>12</v>
      </c>
      <c r="R259" t="str">
        <f t="shared" ref="R259:R322" si="22">UPPER(Q259)</f>
        <v>USA</v>
      </c>
      <c r="S259" t="str">
        <f t="shared" ref="S259:S322" si="23">IF(R259="united states of america", "USA",R259)</f>
        <v>USA</v>
      </c>
      <c r="U259" s="9" t="s">
        <v>9</v>
      </c>
      <c r="V259" s="2" t="str">
        <f t="shared" ref="V259:V322" si="24">PROPER(U259)</f>
        <v>Male</v>
      </c>
    </row>
    <row r="260" spans="1:22">
      <c r="A260" s="2" t="s">
        <v>824</v>
      </c>
      <c r="B260" s="2" t="s">
        <v>825</v>
      </c>
      <c r="C260" s="2">
        <v>24</v>
      </c>
      <c r="D260" s="2" t="s">
        <v>16</v>
      </c>
      <c r="E260" s="2" t="s">
        <v>826</v>
      </c>
      <c r="F260" s="2" t="s">
        <v>359</v>
      </c>
      <c r="G260" s="2" t="s">
        <v>12</v>
      </c>
      <c r="H260" s="2" t="s">
        <v>19</v>
      </c>
      <c r="I260" s="2" t="str">
        <f t="shared" si="20"/>
        <v>Platinum</v>
      </c>
      <c r="N260" s="8" t="s">
        <v>825</v>
      </c>
      <c r="O260" s="2" t="str">
        <f t="shared" si="21"/>
        <v>Sarah Stewart</v>
      </c>
      <c r="Q260" s="8" t="s">
        <v>12</v>
      </c>
      <c r="R260" t="str">
        <f t="shared" si="22"/>
        <v>USA</v>
      </c>
      <c r="S260" t="str">
        <f t="shared" si="23"/>
        <v>USA</v>
      </c>
      <c r="U260" s="8" t="s">
        <v>16</v>
      </c>
      <c r="V260" s="2" t="str">
        <f t="shared" si="24"/>
        <v>Female</v>
      </c>
    </row>
    <row r="261" spans="1:22">
      <c r="A261" s="2" t="s">
        <v>827</v>
      </c>
      <c r="B261" s="2" t="s">
        <v>828</v>
      </c>
      <c r="C261" s="2">
        <v>32</v>
      </c>
      <c r="D261" s="2" t="s">
        <v>16</v>
      </c>
      <c r="E261" s="2" t="s">
        <v>829</v>
      </c>
      <c r="F261" s="2" t="s">
        <v>96</v>
      </c>
      <c r="G261" s="2" t="s">
        <v>12</v>
      </c>
      <c r="H261" s="2" t="s">
        <v>31</v>
      </c>
      <c r="I261" s="2" t="str">
        <f t="shared" si="20"/>
        <v>Silver</v>
      </c>
      <c r="N261" s="9" t="s">
        <v>828</v>
      </c>
      <c r="O261" s="2" t="str">
        <f t="shared" si="21"/>
        <v>Beth Allen</v>
      </c>
      <c r="Q261" s="9" t="s">
        <v>12</v>
      </c>
      <c r="R261" t="str">
        <f t="shared" si="22"/>
        <v>USA</v>
      </c>
      <c r="S261" t="str">
        <f t="shared" si="23"/>
        <v>USA</v>
      </c>
      <c r="U261" s="9" t="s">
        <v>16</v>
      </c>
      <c r="V261" s="2" t="str">
        <f t="shared" si="24"/>
        <v>Female</v>
      </c>
    </row>
    <row r="262" spans="1:22">
      <c r="A262" s="2" t="s">
        <v>830</v>
      </c>
      <c r="B262" s="2" t="s">
        <v>831</v>
      </c>
      <c r="C262" s="2">
        <v>63</v>
      </c>
      <c r="D262" s="2" t="s">
        <v>16</v>
      </c>
      <c r="E262" s="2" t="s">
        <v>832</v>
      </c>
      <c r="F262" s="2" t="s">
        <v>133</v>
      </c>
      <c r="G262" s="2" t="s">
        <v>12</v>
      </c>
      <c r="H262" s="2" t="s">
        <v>19</v>
      </c>
      <c r="I262" s="2" t="str">
        <f t="shared" si="20"/>
        <v>Platinum</v>
      </c>
      <c r="N262" s="8" t="s">
        <v>831</v>
      </c>
      <c r="O262" s="2" t="str">
        <f t="shared" si="21"/>
        <v>Russell Lamb</v>
      </c>
      <c r="Q262" s="8" t="s">
        <v>12</v>
      </c>
      <c r="R262" t="str">
        <f t="shared" si="22"/>
        <v>USA</v>
      </c>
      <c r="S262" t="str">
        <f t="shared" si="23"/>
        <v>USA</v>
      </c>
      <c r="U262" s="8" t="s">
        <v>16</v>
      </c>
      <c r="V262" s="2" t="str">
        <f t="shared" si="24"/>
        <v>Female</v>
      </c>
    </row>
    <row r="263" spans="1:22">
      <c r="A263" s="2" t="s">
        <v>833</v>
      </c>
      <c r="B263" s="2" t="s">
        <v>834</v>
      </c>
      <c r="C263" s="2">
        <v>27</v>
      </c>
      <c r="D263" s="2" t="s">
        <v>16</v>
      </c>
      <c r="E263" s="2" t="s">
        <v>835</v>
      </c>
      <c r="F263" s="2" t="s">
        <v>35</v>
      </c>
      <c r="G263" s="2" t="s">
        <v>12</v>
      </c>
      <c r="H263" s="2" t="s">
        <v>31</v>
      </c>
      <c r="I263" s="2" t="str">
        <f t="shared" si="20"/>
        <v>Silver</v>
      </c>
      <c r="N263" s="9" t="s">
        <v>834</v>
      </c>
      <c r="O263" s="2" t="str">
        <f t="shared" si="21"/>
        <v>Carol Bishop</v>
      </c>
      <c r="Q263" s="9" t="s">
        <v>12</v>
      </c>
      <c r="R263" t="str">
        <f t="shared" si="22"/>
        <v>USA</v>
      </c>
      <c r="S263" t="str">
        <f t="shared" si="23"/>
        <v>USA</v>
      </c>
      <c r="U263" s="9" t="s">
        <v>16</v>
      </c>
      <c r="V263" s="2" t="str">
        <f t="shared" si="24"/>
        <v>Female</v>
      </c>
    </row>
    <row r="264" spans="1:22">
      <c r="A264" s="2" t="s">
        <v>836</v>
      </c>
      <c r="B264" s="2" t="s">
        <v>837</v>
      </c>
      <c r="C264" s="2">
        <v>60</v>
      </c>
      <c r="D264" s="2" t="s">
        <v>16</v>
      </c>
      <c r="E264" s="2" t="s">
        <v>838</v>
      </c>
      <c r="F264" s="2" t="s">
        <v>66</v>
      </c>
      <c r="G264" s="2" t="s">
        <v>12</v>
      </c>
      <c r="H264" s="2" t="s">
        <v>31</v>
      </c>
      <c r="I264" s="2" t="str">
        <f t="shared" si="20"/>
        <v>Silver</v>
      </c>
      <c r="N264" s="8" t="s">
        <v>837</v>
      </c>
      <c r="O264" s="2" t="str">
        <f t="shared" si="21"/>
        <v>Katherine Cowan</v>
      </c>
      <c r="Q264" s="8" t="s">
        <v>12</v>
      </c>
      <c r="R264" t="str">
        <f t="shared" si="22"/>
        <v>USA</v>
      </c>
      <c r="S264" t="str">
        <f t="shared" si="23"/>
        <v>USA</v>
      </c>
      <c r="U264" s="8" t="s">
        <v>16</v>
      </c>
      <c r="V264" s="2" t="str">
        <f t="shared" si="24"/>
        <v>Female</v>
      </c>
    </row>
    <row r="265" spans="1:22">
      <c r="A265" s="2" t="s">
        <v>839</v>
      </c>
      <c r="B265" s="2" t="s">
        <v>840</v>
      </c>
      <c r="C265" s="2">
        <v>50</v>
      </c>
      <c r="D265" s="2" t="s">
        <v>9</v>
      </c>
      <c r="E265" s="2" t="s">
        <v>841</v>
      </c>
      <c r="F265" s="2" t="s">
        <v>328</v>
      </c>
      <c r="G265" s="2" t="s">
        <v>12</v>
      </c>
      <c r="H265" s="2" t="s">
        <v>26</v>
      </c>
      <c r="I265" s="2" t="str">
        <f t="shared" si="20"/>
        <v>Bronze</v>
      </c>
      <c r="N265" s="9" t="s">
        <v>840</v>
      </c>
      <c r="O265" s="2" t="str">
        <f t="shared" si="21"/>
        <v>Crystal Davis</v>
      </c>
      <c r="Q265" s="9" t="s">
        <v>12</v>
      </c>
      <c r="R265" t="str">
        <f t="shared" si="22"/>
        <v>USA</v>
      </c>
      <c r="S265" t="str">
        <f t="shared" si="23"/>
        <v>USA</v>
      </c>
      <c r="U265" s="9" t="s">
        <v>9</v>
      </c>
      <c r="V265" s="2" t="str">
        <f t="shared" si="24"/>
        <v>Male</v>
      </c>
    </row>
    <row r="266" spans="1:22">
      <c r="A266" s="2" t="s">
        <v>842</v>
      </c>
      <c r="B266" s="2" t="s">
        <v>843</v>
      </c>
      <c r="C266" s="2">
        <v>25</v>
      </c>
      <c r="D266" s="2" t="s">
        <v>9</v>
      </c>
      <c r="E266" s="2" t="s">
        <v>844</v>
      </c>
      <c r="F266" s="2" t="s">
        <v>845</v>
      </c>
      <c r="G266" s="2" t="s">
        <v>12</v>
      </c>
      <c r="H266" s="2" t="s">
        <v>13</v>
      </c>
      <c r="I266" s="2" t="str">
        <f t="shared" si="20"/>
        <v>Gold</v>
      </c>
      <c r="N266" s="8" t="s">
        <v>843</v>
      </c>
      <c r="O266" s="2" t="str">
        <f t="shared" si="21"/>
        <v>Matthew Payne</v>
      </c>
      <c r="Q266" s="8" t="s">
        <v>12</v>
      </c>
      <c r="R266" t="str">
        <f t="shared" si="22"/>
        <v>USA</v>
      </c>
      <c r="S266" t="str">
        <f t="shared" si="23"/>
        <v>USA</v>
      </c>
      <c r="U266" s="8" t="s">
        <v>9</v>
      </c>
      <c r="V266" s="2" t="str">
        <f t="shared" si="24"/>
        <v>Male</v>
      </c>
    </row>
    <row r="267" spans="1:22">
      <c r="A267" s="2" t="s">
        <v>846</v>
      </c>
      <c r="B267" s="2" t="s">
        <v>847</v>
      </c>
      <c r="C267" s="2">
        <v>38</v>
      </c>
      <c r="D267" s="2" t="s">
        <v>9</v>
      </c>
      <c r="E267" s="2" t="s">
        <v>848</v>
      </c>
      <c r="F267" s="2" t="s">
        <v>237</v>
      </c>
      <c r="G267" s="2" t="s">
        <v>12</v>
      </c>
      <c r="H267" s="2" t="s">
        <v>31</v>
      </c>
      <c r="I267" s="2" t="str">
        <f t="shared" si="20"/>
        <v>Silver</v>
      </c>
      <c r="N267" s="9" t="s">
        <v>847</v>
      </c>
      <c r="O267" s="2" t="str">
        <f t="shared" si="21"/>
        <v>Tracy Kelly</v>
      </c>
      <c r="Q267" s="9" t="s">
        <v>12</v>
      </c>
      <c r="R267" t="str">
        <f t="shared" si="22"/>
        <v>USA</v>
      </c>
      <c r="S267" t="str">
        <f t="shared" si="23"/>
        <v>USA</v>
      </c>
      <c r="U267" s="9" t="s">
        <v>9</v>
      </c>
      <c r="V267" s="2" t="str">
        <f t="shared" si="24"/>
        <v>Male</v>
      </c>
    </row>
    <row r="268" spans="1:22">
      <c r="A268" s="2" t="s">
        <v>849</v>
      </c>
      <c r="B268" s="2" t="s">
        <v>850</v>
      </c>
      <c r="C268" s="2">
        <v>32</v>
      </c>
      <c r="D268" s="2" t="s">
        <v>16</v>
      </c>
      <c r="E268" s="2" t="s">
        <v>851</v>
      </c>
      <c r="F268" s="2" t="s">
        <v>588</v>
      </c>
      <c r="G268" s="2" t="s">
        <v>12</v>
      </c>
      <c r="H268" s="2" t="s">
        <v>26</v>
      </c>
      <c r="I268" s="2" t="str">
        <f t="shared" si="20"/>
        <v>Bronze</v>
      </c>
      <c r="N268" s="8" t="s">
        <v>850</v>
      </c>
      <c r="O268" s="2" t="str">
        <f t="shared" si="21"/>
        <v>Cynthia Payne</v>
      </c>
      <c r="Q268" s="8" t="s">
        <v>12</v>
      </c>
      <c r="R268" t="str">
        <f t="shared" si="22"/>
        <v>USA</v>
      </c>
      <c r="S268" t="str">
        <f t="shared" si="23"/>
        <v>USA</v>
      </c>
      <c r="U268" s="8" t="s">
        <v>16</v>
      </c>
      <c r="V268" s="2" t="str">
        <f t="shared" si="24"/>
        <v>Female</v>
      </c>
    </row>
    <row r="269" spans="1:22">
      <c r="A269" s="2" t="s">
        <v>852</v>
      </c>
      <c r="B269" s="2" t="s">
        <v>853</v>
      </c>
      <c r="C269" s="2">
        <v>18</v>
      </c>
      <c r="D269" s="2" t="s">
        <v>9</v>
      </c>
      <c r="E269" s="2" t="s">
        <v>781</v>
      </c>
      <c r="F269" s="2" t="s">
        <v>66</v>
      </c>
      <c r="G269" s="2" t="s">
        <v>12</v>
      </c>
      <c r="H269" s="2" t="s">
        <v>26</v>
      </c>
      <c r="I269" s="2" t="str">
        <f t="shared" si="20"/>
        <v>Bronze</v>
      </c>
      <c r="N269" s="9" t="s">
        <v>853</v>
      </c>
      <c r="O269" s="2" t="str">
        <f t="shared" si="21"/>
        <v>Zachary Shelton</v>
      </c>
      <c r="Q269" s="9" t="s">
        <v>12</v>
      </c>
      <c r="R269" t="str">
        <f t="shared" si="22"/>
        <v>USA</v>
      </c>
      <c r="S269" t="str">
        <f t="shared" si="23"/>
        <v>USA</v>
      </c>
      <c r="U269" s="9" t="s">
        <v>9</v>
      </c>
      <c r="V269" s="2" t="str">
        <f t="shared" si="24"/>
        <v>Male</v>
      </c>
    </row>
    <row r="270" spans="1:22">
      <c r="A270" s="2" t="s">
        <v>854</v>
      </c>
      <c r="B270" s="2" t="s">
        <v>855</v>
      </c>
      <c r="C270" s="2">
        <v>53</v>
      </c>
      <c r="D270" s="2" t="s">
        <v>16</v>
      </c>
      <c r="E270" s="2" t="s">
        <v>856</v>
      </c>
      <c r="F270" s="2" t="s">
        <v>201</v>
      </c>
      <c r="G270" s="2" t="s">
        <v>12</v>
      </c>
      <c r="H270" s="2" t="s">
        <v>26</v>
      </c>
      <c r="I270" s="2" t="str">
        <f t="shared" si="20"/>
        <v>Bronze</v>
      </c>
      <c r="N270" s="8" t="s">
        <v>855</v>
      </c>
      <c r="O270" s="2" t="str">
        <f t="shared" si="21"/>
        <v>Kevin Orr</v>
      </c>
      <c r="Q270" s="8" t="s">
        <v>12</v>
      </c>
      <c r="R270" t="str">
        <f t="shared" si="22"/>
        <v>USA</v>
      </c>
      <c r="S270" t="str">
        <f t="shared" si="23"/>
        <v>USA</v>
      </c>
      <c r="U270" s="8" t="s">
        <v>16</v>
      </c>
      <c r="V270" s="2" t="str">
        <f t="shared" si="24"/>
        <v>Female</v>
      </c>
    </row>
    <row r="271" spans="1:22">
      <c r="A271" s="2" t="s">
        <v>857</v>
      </c>
      <c r="B271" s="2" t="s">
        <v>858</v>
      </c>
      <c r="C271" s="2">
        <v>45</v>
      </c>
      <c r="D271" s="2" t="s">
        <v>16</v>
      </c>
      <c r="E271" s="2" t="s">
        <v>859</v>
      </c>
      <c r="F271" s="2" t="s">
        <v>30</v>
      </c>
      <c r="G271" s="2" t="s">
        <v>12</v>
      </c>
      <c r="H271" s="2" t="s">
        <v>31</v>
      </c>
      <c r="I271" s="2" t="str">
        <f t="shared" si="20"/>
        <v>Silver</v>
      </c>
      <c r="N271" s="9" t="s">
        <v>858</v>
      </c>
      <c r="O271" s="2" t="str">
        <f t="shared" si="21"/>
        <v>Tyrone Olson</v>
      </c>
      <c r="Q271" s="9" t="s">
        <v>12</v>
      </c>
      <c r="R271" t="str">
        <f t="shared" si="22"/>
        <v>USA</v>
      </c>
      <c r="S271" t="str">
        <f t="shared" si="23"/>
        <v>USA</v>
      </c>
      <c r="U271" s="9" t="s">
        <v>16</v>
      </c>
      <c r="V271" s="2" t="str">
        <f t="shared" si="24"/>
        <v>Female</v>
      </c>
    </row>
    <row r="272" spans="1:22">
      <c r="A272" s="2" t="s">
        <v>860</v>
      </c>
      <c r="B272" s="2" t="s">
        <v>861</v>
      </c>
      <c r="C272" s="2">
        <v>31</v>
      </c>
      <c r="D272" s="2" t="s">
        <v>16</v>
      </c>
      <c r="E272" s="2" t="s">
        <v>862</v>
      </c>
      <c r="F272" s="2" t="s">
        <v>328</v>
      </c>
      <c r="G272" s="2" t="s">
        <v>12</v>
      </c>
      <c r="H272" s="2" t="s">
        <v>13</v>
      </c>
      <c r="I272" s="2" t="str">
        <f t="shared" si="20"/>
        <v>Gold</v>
      </c>
      <c r="N272" s="8" t="s">
        <v>861</v>
      </c>
      <c r="O272" s="2" t="str">
        <f t="shared" si="21"/>
        <v>Brian Garcia</v>
      </c>
      <c r="Q272" s="8" t="s">
        <v>12</v>
      </c>
      <c r="R272" t="str">
        <f t="shared" si="22"/>
        <v>USA</v>
      </c>
      <c r="S272" t="str">
        <f t="shared" si="23"/>
        <v>USA</v>
      </c>
      <c r="U272" s="8" t="s">
        <v>16</v>
      </c>
      <c r="V272" s="2" t="str">
        <f t="shared" si="24"/>
        <v>Female</v>
      </c>
    </row>
    <row r="273" spans="1:22">
      <c r="A273" s="2" t="s">
        <v>863</v>
      </c>
      <c r="B273" s="2" t="s">
        <v>864</v>
      </c>
      <c r="C273" s="2">
        <v>64</v>
      </c>
      <c r="D273" s="2" t="s">
        <v>9</v>
      </c>
      <c r="E273" s="2" t="s">
        <v>865</v>
      </c>
      <c r="F273" s="2" t="s">
        <v>70</v>
      </c>
      <c r="G273" s="2" t="s">
        <v>12</v>
      </c>
      <c r="H273" s="2" t="s">
        <v>19</v>
      </c>
      <c r="I273" s="2" t="str">
        <f t="shared" si="20"/>
        <v>Platinum</v>
      </c>
      <c r="N273" s="9" t="s">
        <v>864</v>
      </c>
      <c r="O273" s="2" t="str">
        <f t="shared" si="21"/>
        <v>Daisy Johnson Dds</v>
      </c>
      <c r="Q273" s="9" t="s">
        <v>12</v>
      </c>
      <c r="R273" t="str">
        <f t="shared" si="22"/>
        <v>USA</v>
      </c>
      <c r="S273" t="str">
        <f t="shared" si="23"/>
        <v>USA</v>
      </c>
      <c r="U273" s="9" t="s">
        <v>9</v>
      </c>
      <c r="V273" s="2" t="str">
        <f t="shared" si="24"/>
        <v>Male</v>
      </c>
    </row>
    <row r="274" spans="1:22">
      <c r="A274" s="2" t="s">
        <v>866</v>
      </c>
      <c r="B274" s="2" t="s">
        <v>867</v>
      </c>
      <c r="C274" s="2">
        <v>48</v>
      </c>
      <c r="D274" s="2" t="s">
        <v>16</v>
      </c>
      <c r="E274" s="2" t="s">
        <v>868</v>
      </c>
      <c r="F274" s="2" t="s">
        <v>30</v>
      </c>
      <c r="G274" s="2" t="s">
        <v>12</v>
      </c>
      <c r="H274" s="2" t="s">
        <v>13</v>
      </c>
      <c r="I274" s="2" t="str">
        <f t="shared" si="20"/>
        <v>Gold</v>
      </c>
      <c r="N274" s="8" t="s">
        <v>867</v>
      </c>
      <c r="O274" s="2" t="str">
        <f t="shared" si="21"/>
        <v>Adam Rowland</v>
      </c>
      <c r="Q274" s="8" t="s">
        <v>12</v>
      </c>
      <c r="R274" t="str">
        <f t="shared" si="22"/>
        <v>USA</v>
      </c>
      <c r="S274" t="str">
        <f t="shared" si="23"/>
        <v>USA</v>
      </c>
      <c r="U274" s="8" t="s">
        <v>16</v>
      </c>
      <c r="V274" s="2" t="str">
        <f t="shared" si="24"/>
        <v>Female</v>
      </c>
    </row>
    <row r="275" spans="1:22">
      <c r="A275" s="2" t="s">
        <v>869</v>
      </c>
      <c r="B275" s="2" t="s">
        <v>870</v>
      </c>
      <c r="C275" s="2">
        <v>23</v>
      </c>
      <c r="D275" s="2" t="s">
        <v>9</v>
      </c>
      <c r="E275" s="2" t="s">
        <v>871</v>
      </c>
      <c r="F275" s="2" t="s">
        <v>313</v>
      </c>
      <c r="G275" s="2" t="s">
        <v>12</v>
      </c>
      <c r="H275" s="2" t="s">
        <v>26</v>
      </c>
      <c r="I275" s="2" t="str">
        <f t="shared" si="20"/>
        <v>Bronze</v>
      </c>
      <c r="N275" s="9" t="s">
        <v>870</v>
      </c>
      <c r="O275" s="2" t="str">
        <f t="shared" si="21"/>
        <v>Samantha Robinson</v>
      </c>
      <c r="Q275" s="9" t="s">
        <v>12</v>
      </c>
      <c r="R275" t="str">
        <f t="shared" si="22"/>
        <v>USA</v>
      </c>
      <c r="S275" t="str">
        <f t="shared" si="23"/>
        <v>USA</v>
      </c>
      <c r="U275" s="9" t="s">
        <v>9</v>
      </c>
      <c r="V275" s="2" t="str">
        <f t="shared" si="24"/>
        <v>Male</v>
      </c>
    </row>
    <row r="276" spans="1:22">
      <c r="A276" s="2" t="s">
        <v>872</v>
      </c>
      <c r="B276" s="2" t="s">
        <v>873</v>
      </c>
      <c r="C276" s="2">
        <v>38</v>
      </c>
      <c r="D276" s="2" t="s">
        <v>9</v>
      </c>
      <c r="E276" s="2" t="s">
        <v>874</v>
      </c>
      <c r="F276" s="2" t="s">
        <v>171</v>
      </c>
      <c r="G276" s="2" t="s">
        <v>12</v>
      </c>
      <c r="H276" s="2" t="s">
        <v>31</v>
      </c>
      <c r="I276" s="2" t="str">
        <f t="shared" si="20"/>
        <v>Silver</v>
      </c>
      <c r="N276" s="8" t="s">
        <v>873</v>
      </c>
      <c r="O276" s="2" t="str">
        <f t="shared" si="21"/>
        <v>Sarah Lane</v>
      </c>
      <c r="Q276" s="8" t="s">
        <v>12</v>
      </c>
      <c r="R276" t="str">
        <f t="shared" si="22"/>
        <v>USA</v>
      </c>
      <c r="S276" t="str">
        <f t="shared" si="23"/>
        <v>USA</v>
      </c>
      <c r="U276" s="8" t="s">
        <v>9</v>
      </c>
      <c r="V276" s="2" t="str">
        <f t="shared" si="24"/>
        <v>Male</v>
      </c>
    </row>
    <row r="277" spans="1:22">
      <c r="A277" s="2" t="s">
        <v>875</v>
      </c>
      <c r="B277" s="2" t="s">
        <v>876</v>
      </c>
      <c r="C277" s="2">
        <v>22</v>
      </c>
      <c r="D277" s="2" t="s">
        <v>9</v>
      </c>
      <c r="E277" s="2" t="s">
        <v>877</v>
      </c>
      <c r="F277" s="2" t="s">
        <v>588</v>
      </c>
      <c r="G277" s="2" t="s">
        <v>12</v>
      </c>
      <c r="H277" s="2" t="s">
        <v>13</v>
      </c>
      <c r="I277" s="2" t="str">
        <f t="shared" si="20"/>
        <v>Gold</v>
      </c>
      <c r="N277" s="9" t="s">
        <v>876</v>
      </c>
      <c r="O277" s="2" t="str">
        <f t="shared" si="21"/>
        <v>Shannon Miller</v>
      </c>
      <c r="Q277" s="9" t="s">
        <v>12</v>
      </c>
      <c r="R277" t="str">
        <f t="shared" si="22"/>
        <v>USA</v>
      </c>
      <c r="S277" t="str">
        <f t="shared" si="23"/>
        <v>USA</v>
      </c>
      <c r="U277" s="9" t="s">
        <v>9</v>
      </c>
      <c r="V277" s="2" t="str">
        <f t="shared" si="24"/>
        <v>Male</v>
      </c>
    </row>
    <row r="278" spans="1:22">
      <c r="A278" s="2" t="s">
        <v>878</v>
      </c>
      <c r="B278" s="2" t="s">
        <v>879</v>
      </c>
      <c r="C278" s="2">
        <v>38</v>
      </c>
      <c r="D278" s="2" t="s">
        <v>9</v>
      </c>
      <c r="E278" s="2" t="s">
        <v>880</v>
      </c>
      <c r="F278" s="2" t="s">
        <v>184</v>
      </c>
      <c r="G278" s="2" t="s">
        <v>12</v>
      </c>
      <c r="H278" s="2" t="s">
        <v>13</v>
      </c>
      <c r="I278" s="2" t="str">
        <f t="shared" si="20"/>
        <v>Gold</v>
      </c>
      <c r="N278" s="8" t="s">
        <v>879</v>
      </c>
      <c r="O278" s="2" t="str">
        <f t="shared" si="21"/>
        <v>Arthur Warren</v>
      </c>
      <c r="Q278" s="8" t="s">
        <v>12</v>
      </c>
      <c r="R278" t="str">
        <f t="shared" si="22"/>
        <v>USA</v>
      </c>
      <c r="S278" t="str">
        <f t="shared" si="23"/>
        <v>USA</v>
      </c>
      <c r="U278" s="8" t="s">
        <v>9</v>
      </c>
      <c r="V278" s="2" t="str">
        <f t="shared" si="24"/>
        <v>Male</v>
      </c>
    </row>
    <row r="279" spans="1:22">
      <c r="A279" s="2" t="s">
        <v>881</v>
      </c>
      <c r="B279" s="2" t="s">
        <v>882</v>
      </c>
      <c r="C279" s="2">
        <v>22</v>
      </c>
      <c r="D279" s="2" t="s">
        <v>16</v>
      </c>
      <c r="E279" s="2" t="s">
        <v>883</v>
      </c>
      <c r="F279" s="2" t="s">
        <v>274</v>
      </c>
      <c r="G279" s="2" t="s">
        <v>12</v>
      </c>
      <c r="H279" s="2" t="s">
        <v>19</v>
      </c>
      <c r="I279" s="2" t="str">
        <f t="shared" si="20"/>
        <v>Platinum</v>
      </c>
      <c r="N279" s="9" t="s">
        <v>882</v>
      </c>
      <c r="O279" s="2" t="str">
        <f t="shared" si="21"/>
        <v>Jeffrey Gomez</v>
      </c>
      <c r="Q279" s="9" t="s">
        <v>12</v>
      </c>
      <c r="R279" t="str">
        <f t="shared" si="22"/>
        <v>USA</v>
      </c>
      <c r="S279" t="str">
        <f t="shared" si="23"/>
        <v>USA</v>
      </c>
      <c r="U279" s="9" t="s">
        <v>16</v>
      </c>
      <c r="V279" s="2" t="str">
        <f t="shared" si="24"/>
        <v>Female</v>
      </c>
    </row>
    <row r="280" spans="1:22">
      <c r="A280" s="2" t="s">
        <v>884</v>
      </c>
      <c r="B280" s="2" t="s">
        <v>885</v>
      </c>
      <c r="C280" s="2">
        <v>42</v>
      </c>
      <c r="D280" s="2" t="s">
        <v>16</v>
      </c>
      <c r="E280" s="2" t="s">
        <v>886</v>
      </c>
      <c r="F280" s="2" t="s">
        <v>217</v>
      </c>
      <c r="G280" s="2" t="s">
        <v>12</v>
      </c>
      <c r="H280" s="2" t="s">
        <v>19</v>
      </c>
      <c r="I280" s="2" t="str">
        <f t="shared" si="20"/>
        <v>Platinum</v>
      </c>
      <c r="N280" s="8" t="s">
        <v>885</v>
      </c>
      <c r="O280" s="2" t="str">
        <f t="shared" si="21"/>
        <v>Stephen Fowler</v>
      </c>
      <c r="Q280" s="8" t="s">
        <v>12</v>
      </c>
      <c r="R280" t="str">
        <f t="shared" si="22"/>
        <v>USA</v>
      </c>
      <c r="S280" t="str">
        <f t="shared" si="23"/>
        <v>USA</v>
      </c>
      <c r="U280" s="8" t="s">
        <v>16</v>
      </c>
      <c r="V280" s="2" t="str">
        <f t="shared" si="24"/>
        <v>Female</v>
      </c>
    </row>
    <row r="281" spans="1:22">
      <c r="A281" s="2" t="s">
        <v>887</v>
      </c>
      <c r="B281" s="2" t="s">
        <v>888</v>
      </c>
      <c r="C281" s="2">
        <v>21</v>
      </c>
      <c r="D281" s="2" t="s">
        <v>16</v>
      </c>
      <c r="E281" s="2" t="s">
        <v>889</v>
      </c>
      <c r="F281" s="2" t="s">
        <v>25</v>
      </c>
      <c r="G281" s="2" t="s">
        <v>12</v>
      </c>
      <c r="H281" s="2" t="s">
        <v>26</v>
      </c>
      <c r="I281" s="2" t="str">
        <f t="shared" si="20"/>
        <v>Bronze</v>
      </c>
      <c r="N281" s="9" t="s">
        <v>888</v>
      </c>
      <c r="O281" s="2" t="str">
        <f t="shared" si="21"/>
        <v>Aaron Luna</v>
      </c>
      <c r="Q281" s="9" t="s">
        <v>12</v>
      </c>
      <c r="R281" t="str">
        <f t="shared" si="22"/>
        <v>USA</v>
      </c>
      <c r="S281" t="str">
        <f t="shared" si="23"/>
        <v>USA</v>
      </c>
      <c r="U281" s="9" t="s">
        <v>16</v>
      </c>
      <c r="V281" s="2" t="str">
        <f t="shared" si="24"/>
        <v>Female</v>
      </c>
    </row>
    <row r="282" spans="1:22">
      <c r="A282" s="2" t="s">
        <v>890</v>
      </c>
      <c r="B282" s="2" t="s">
        <v>891</v>
      </c>
      <c r="C282" s="2">
        <v>48</v>
      </c>
      <c r="D282" s="2" t="s">
        <v>9</v>
      </c>
      <c r="E282" s="2" t="s">
        <v>892</v>
      </c>
      <c r="F282" s="2" t="s">
        <v>99</v>
      </c>
      <c r="G282" s="2" t="s">
        <v>12</v>
      </c>
      <c r="H282" s="2" t="s">
        <v>26</v>
      </c>
      <c r="I282" s="2" t="str">
        <f t="shared" si="20"/>
        <v>Bronze</v>
      </c>
      <c r="N282" s="8" t="s">
        <v>891</v>
      </c>
      <c r="O282" s="2" t="str">
        <f t="shared" si="21"/>
        <v>Antonio Leon</v>
      </c>
      <c r="Q282" s="8" t="s">
        <v>12</v>
      </c>
      <c r="R282" t="str">
        <f t="shared" si="22"/>
        <v>USA</v>
      </c>
      <c r="S282" t="str">
        <f t="shared" si="23"/>
        <v>USA</v>
      </c>
      <c r="U282" s="8" t="s">
        <v>9</v>
      </c>
      <c r="V282" s="2" t="str">
        <f t="shared" si="24"/>
        <v>Male</v>
      </c>
    </row>
    <row r="283" spans="1:22">
      <c r="A283" s="2" t="s">
        <v>893</v>
      </c>
      <c r="B283" s="2" t="s">
        <v>894</v>
      </c>
      <c r="C283" s="2">
        <v>59</v>
      </c>
      <c r="D283" s="2" t="s">
        <v>9</v>
      </c>
      <c r="E283" s="2" t="s">
        <v>895</v>
      </c>
      <c r="F283" s="2" t="s">
        <v>167</v>
      </c>
      <c r="G283" s="2" t="s">
        <v>12</v>
      </c>
      <c r="H283" s="2" t="s">
        <v>19</v>
      </c>
      <c r="I283" s="2" t="str">
        <f t="shared" si="20"/>
        <v>Platinum</v>
      </c>
      <c r="N283" s="9" t="s">
        <v>894</v>
      </c>
      <c r="O283" s="2" t="str">
        <f t="shared" si="21"/>
        <v>Brittany Watson</v>
      </c>
      <c r="Q283" s="9" t="s">
        <v>12</v>
      </c>
      <c r="R283" t="str">
        <f t="shared" si="22"/>
        <v>USA</v>
      </c>
      <c r="S283" t="str">
        <f t="shared" si="23"/>
        <v>USA</v>
      </c>
      <c r="U283" s="9" t="s">
        <v>9</v>
      </c>
      <c r="V283" s="2" t="str">
        <f t="shared" si="24"/>
        <v>Male</v>
      </c>
    </row>
    <row r="284" spans="1:22">
      <c r="A284" s="2" t="s">
        <v>896</v>
      </c>
      <c r="B284" s="2" t="s">
        <v>897</v>
      </c>
      <c r="C284" s="2">
        <v>46</v>
      </c>
      <c r="D284" s="2" t="s">
        <v>16</v>
      </c>
      <c r="E284" s="2" t="s">
        <v>898</v>
      </c>
      <c r="F284" s="2" t="s">
        <v>88</v>
      </c>
      <c r="G284" s="2" t="s">
        <v>12</v>
      </c>
      <c r="H284" s="2" t="s">
        <v>13</v>
      </c>
      <c r="I284" s="2" t="str">
        <f t="shared" si="20"/>
        <v>Gold</v>
      </c>
      <c r="N284" s="8" t="s">
        <v>897</v>
      </c>
      <c r="O284" s="2" t="str">
        <f t="shared" si="21"/>
        <v>Kristi Lopez</v>
      </c>
      <c r="Q284" s="8" t="s">
        <v>12</v>
      </c>
      <c r="R284" t="str">
        <f t="shared" si="22"/>
        <v>USA</v>
      </c>
      <c r="S284" t="str">
        <f t="shared" si="23"/>
        <v>USA</v>
      </c>
      <c r="U284" s="8" t="s">
        <v>16</v>
      </c>
      <c r="V284" s="2" t="str">
        <f t="shared" si="24"/>
        <v>Female</v>
      </c>
    </row>
    <row r="285" spans="1:22">
      <c r="A285" s="2" t="s">
        <v>899</v>
      </c>
      <c r="B285" s="2" t="s">
        <v>900</v>
      </c>
      <c r="C285" s="2">
        <v>54</v>
      </c>
      <c r="D285" s="2" t="s">
        <v>16</v>
      </c>
      <c r="E285" s="2" t="s">
        <v>901</v>
      </c>
      <c r="F285" s="2" t="s">
        <v>845</v>
      </c>
      <c r="G285" s="2" t="s">
        <v>12</v>
      </c>
      <c r="H285" s="2" t="s">
        <v>31</v>
      </c>
      <c r="I285" s="2" t="str">
        <f t="shared" si="20"/>
        <v>Silver</v>
      </c>
      <c r="N285" s="9" t="s">
        <v>900</v>
      </c>
      <c r="O285" s="2" t="str">
        <f t="shared" si="21"/>
        <v>Bryan Garcia</v>
      </c>
      <c r="Q285" s="9" t="s">
        <v>12</v>
      </c>
      <c r="R285" t="str">
        <f t="shared" si="22"/>
        <v>USA</v>
      </c>
      <c r="S285" t="str">
        <f t="shared" si="23"/>
        <v>USA</v>
      </c>
      <c r="U285" s="9" t="s">
        <v>16</v>
      </c>
      <c r="V285" s="2" t="str">
        <f t="shared" si="24"/>
        <v>Female</v>
      </c>
    </row>
    <row r="286" spans="1:22">
      <c r="A286" s="2" t="s">
        <v>902</v>
      </c>
      <c r="B286" s="2" t="s">
        <v>903</v>
      </c>
      <c r="C286" s="2">
        <v>54</v>
      </c>
      <c r="D286" s="2" t="s">
        <v>9</v>
      </c>
      <c r="E286" s="2" t="s">
        <v>904</v>
      </c>
      <c r="F286" s="2" t="s">
        <v>167</v>
      </c>
      <c r="G286" s="2" t="s">
        <v>12</v>
      </c>
      <c r="H286" s="2" t="s">
        <v>13</v>
      </c>
      <c r="I286" s="2" t="str">
        <f t="shared" si="20"/>
        <v>Gold</v>
      </c>
      <c r="N286" s="8" t="s">
        <v>903</v>
      </c>
      <c r="O286" s="2" t="str">
        <f t="shared" si="21"/>
        <v>Hunter Sutton</v>
      </c>
      <c r="Q286" s="8" t="s">
        <v>12</v>
      </c>
      <c r="R286" t="str">
        <f t="shared" si="22"/>
        <v>USA</v>
      </c>
      <c r="S286" t="str">
        <f t="shared" si="23"/>
        <v>USA</v>
      </c>
      <c r="U286" s="8" t="s">
        <v>9</v>
      </c>
      <c r="V286" s="2" t="str">
        <f t="shared" si="24"/>
        <v>Male</v>
      </c>
    </row>
    <row r="287" spans="1:22">
      <c r="A287" s="2" t="s">
        <v>905</v>
      </c>
      <c r="B287" s="2" t="s">
        <v>906</v>
      </c>
      <c r="C287" s="2">
        <v>46</v>
      </c>
      <c r="D287" s="2" t="s">
        <v>16</v>
      </c>
      <c r="E287" s="2" t="s">
        <v>907</v>
      </c>
      <c r="F287" s="2" t="s">
        <v>715</v>
      </c>
      <c r="G287" s="2" t="s">
        <v>12</v>
      </c>
      <c r="H287" s="2" t="s">
        <v>31</v>
      </c>
      <c r="I287" s="2" t="str">
        <f t="shared" si="20"/>
        <v>Silver</v>
      </c>
      <c r="N287" s="9" t="s">
        <v>906</v>
      </c>
      <c r="O287" s="2" t="str">
        <f t="shared" si="21"/>
        <v>Donna Guerra</v>
      </c>
      <c r="Q287" s="9" t="s">
        <v>12</v>
      </c>
      <c r="R287" t="str">
        <f t="shared" si="22"/>
        <v>USA</v>
      </c>
      <c r="S287" t="str">
        <f t="shared" si="23"/>
        <v>USA</v>
      </c>
      <c r="U287" s="9" t="s">
        <v>16</v>
      </c>
      <c r="V287" s="2" t="str">
        <f t="shared" si="24"/>
        <v>Female</v>
      </c>
    </row>
    <row r="288" spans="1:22">
      <c r="A288" s="2" t="s">
        <v>908</v>
      </c>
      <c r="B288" s="2" t="s">
        <v>909</v>
      </c>
      <c r="C288" s="2">
        <v>22</v>
      </c>
      <c r="D288" s="2" t="s">
        <v>9</v>
      </c>
      <c r="E288" s="2" t="s">
        <v>910</v>
      </c>
      <c r="F288" s="2" t="s">
        <v>39</v>
      </c>
      <c r="G288" s="2" t="s">
        <v>12</v>
      </c>
      <c r="H288" s="2" t="s">
        <v>31</v>
      </c>
      <c r="I288" s="2" t="str">
        <f t="shared" si="20"/>
        <v>Silver</v>
      </c>
      <c r="N288" s="8" t="s">
        <v>909</v>
      </c>
      <c r="O288" s="2" t="str">
        <f t="shared" si="21"/>
        <v>Tommy Roberts</v>
      </c>
      <c r="Q288" s="8" t="s">
        <v>12</v>
      </c>
      <c r="R288" t="str">
        <f t="shared" si="22"/>
        <v>USA</v>
      </c>
      <c r="S288" t="str">
        <f t="shared" si="23"/>
        <v>USA</v>
      </c>
      <c r="U288" s="8" t="s">
        <v>9</v>
      </c>
      <c r="V288" s="2" t="str">
        <f t="shared" si="24"/>
        <v>Male</v>
      </c>
    </row>
    <row r="289" spans="1:22">
      <c r="A289" s="2" t="s">
        <v>911</v>
      </c>
      <c r="B289" s="2" t="s">
        <v>912</v>
      </c>
      <c r="C289" s="2">
        <v>22</v>
      </c>
      <c r="D289" s="2" t="s">
        <v>16</v>
      </c>
      <c r="E289" s="2" t="s">
        <v>913</v>
      </c>
      <c r="F289" s="2" t="s">
        <v>171</v>
      </c>
      <c r="G289" s="2" t="s">
        <v>12</v>
      </c>
      <c r="H289" s="2" t="s">
        <v>13</v>
      </c>
      <c r="I289" s="2" t="str">
        <f t="shared" si="20"/>
        <v>Gold</v>
      </c>
      <c r="N289" s="9" t="s">
        <v>912</v>
      </c>
      <c r="O289" s="2" t="str">
        <f t="shared" si="21"/>
        <v>Cynthia Roberts</v>
      </c>
      <c r="Q289" s="9" t="s">
        <v>12</v>
      </c>
      <c r="R289" t="str">
        <f t="shared" si="22"/>
        <v>USA</v>
      </c>
      <c r="S289" t="str">
        <f t="shared" si="23"/>
        <v>USA</v>
      </c>
      <c r="U289" s="9" t="s">
        <v>16</v>
      </c>
      <c r="V289" s="2" t="str">
        <f t="shared" si="24"/>
        <v>Female</v>
      </c>
    </row>
    <row r="290" spans="1:22">
      <c r="A290" s="2" t="s">
        <v>914</v>
      </c>
      <c r="B290" s="2" t="s">
        <v>915</v>
      </c>
      <c r="C290" s="2">
        <v>58</v>
      </c>
      <c r="D290" s="2" t="s">
        <v>9</v>
      </c>
      <c r="E290" s="2" t="s">
        <v>916</v>
      </c>
      <c r="F290" s="2" t="s">
        <v>167</v>
      </c>
      <c r="G290" s="2" t="s">
        <v>12</v>
      </c>
      <c r="H290" s="2" t="s">
        <v>13</v>
      </c>
      <c r="I290" s="2" t="str">
        <f t="shared" si="20"/>
        <v>Gold</v>
      </c>
      <c r="N290" s="8" t="s">
        <v>915</v>
      </c>
      <c r="O290" s="2" t="str">
        <f t="shared" si="21"/>
        <v>Misty Ferguson</v>
      </c>
      <c r="Q290" s="8" t="s">
        <v>12</v>
      </c>
      <c r="R290" t="str">
        <f t="shared" si="22"/>
        <v>USA</v>
      </c>
      <c r="S290" t="str">
        <f t="shared" si="23"/>
        <v>USA</v>
      </c>
      <c r="U290" s="8" t="s">
        <v>9</v>
      </c>
      <c r="V290" s="2" t="str">
        <f t="shared" si="24"/>
        <v>Male</v>
      </c>
    </row>
    <row r="291" spans="1:22">
      <c r="A291" s="2" t="s">
        <v>917</v>
      </c>
      <c r="B291" s="2" t="s">
        <v>918</v>
      </c>
      <c r="C291" s="2">
        <v>45</v>
      </c>
      <c r="D291" s="2" t="s">
        <v>9</v>
      </c>
      <c r="E291" s="2" t="s">
        <v>919</v>
      </c>
      <c r="F291" s="2" t="s">
        <v>25</v>
      </c>
      <c r="G291" s="2" t="s">
        <v>12</v>
      </c>
      <c r="H291" s="2" t="s">
        <v>26</v>
      </c>
      <c r="I291" s="2" t="str">
        <f t="shared" si="20"/>
        <v>Bronze</v>
      </c>
      <c r="N291" s="9" t="s">
        <v>918</v>
      </c>
      <c r="O291" s="2" t="str">
        <f t="shared" si="21"/>
        <v>Jennifer Figueroa</v>
      </c>
      <c r="Q291" s="9" t="s">
        <v>12</v>
      </c>
      <c r="R291" t="str">
        <f t="shared" si="22"/>
        <v>USA</v>
      </c>
      <c r="S291" t="str">
        <f t="shared" si="23"/>
        <v>USA</v>
      </c>
      <c r="U291" s="9" t="s">
        <v>9</v>
      </c>
      <c r="V291" s="2" t="str">
        <f t="shared" si="24"/>
        <v>Male</v>
      </c>
    </row>
    <row r="292" spans="1:22">
      <c r="A292" s="2" t="s">
        <v>920</v>
      </c>
      <c r="B292" s="2" t="s">
        <v>921</v>
      </c>
      <c r="C292" s="2">
        <v>52</v>
      </c>
      <c r="D292" s="2" t="s">
        <v>16</v>
      </c>
      <c r="E292" s="2" t="s">
        <v>922</v>
      </c>
      <c r="F292" s="2" t="s">
        <v>287</v>
      </c>
      <c r="G292" s="2" t="s">
        <v>12</v>
      </c>
      <c r="H292" s="2" t="s">
        <v>31</v>
      </c>
      <c r="I292" s="2" t="str">
        <f t="shared" si="20"/>
        <v>Silver</v>
      </c>
      <c r="N292" s="8" t="s">
        <v>921</v>
      </c>
      <c r="O292" s="2" t="str">
        <f t="shared" si="21"/>
        <v>Chase Williams Md</v>
      </c>
      <c r="Q292" s="8" t="s">
        <v>12</v>
      </c>
      <c r="R292" t="str">
        <f t="shared" si="22"/>
        <v>USA</v>
      </c>
      <c r="S292" t="str">
        <f t="shared" si="23"/>
        <v>USA</v>
      </c>
      <c r="U292" s="8" t="s">
        <v>16</v>
      </c>
      <c r="V292" s="2" t="str">
        <f t="shared" si="24"/>
        <v>Female</v>
      </c>
    </row>
    <row r="293" spans="1:22">
      <c r="A293" s="2" t="s">
        <v>923</v>
      </c>
      <c r="B293" s="2" t="s">
        <v>924</v>
      </c>
      <c r="C293" s="2">
        <v>40</v>
      </c>
      <c r="D293" s="2" t="s">
        <v>16</v>
      </c>
      <c r="E293" s="2" t="s">
        <v>925</v>
      </c>
      <c r="F293" s="2" t="s">
        <v>113</v>
      </c>
      <c r="G293" s="2" t="s">
        <v>12</v>
      </c>
      <c r="H293" s="2" t="s">
        <v>26</v>
      </c>
      <c r="I293" s="2" t="str">
        <f t="shared" si="20"/>
        <v>Bronze</v>
      </c>
      <c r="N293" s="9" t="s">
        <v>924</v>
      </c>
      <c r="O293" s="2" t="str">
        <f t="shared" si="21"/>
        <v>James Powell</v>
      </c>
      <c r="Q293" s="9" t="s">
        <v>12</v>
      </c>
      <c r="R293" t="str">
        <f t="shared" si="22"/>
        <v>USA</v>
      </c>
      <c r="S293" t="str">
        <f t="shared" si="23"/>
        <v>USA</v>
      </c>
      <c r="U293" s="9" t="s">
        <v>16</v>
      </c>
      <c r="V293" s="2" t="str">
        <f t="shared" si="24"/>
        <v>Female</v>
      </c>
    </row>
    <row r="294" spans="1:22">
      <c r="A294" s="2" t="s">
        <v>926</v>
      </c>
      <c r="B294" s="2" t="s">
        <v>927</v>
      </c>
      <c r="C294" s="2">
        <v>30</v>
      </c>
      <c r="D294" s="2" t="s">
        <v>9</v>
      </c>
      <c r="E294" s="2" t="s">
        <v>928</v>
      </c>
      <c r="F294" s="2" t="s">
        <v>201</v>
      </c>
      <c r="G294" s="2" t="s">
        <v>12</v>
      </c>
      <c r="H294" s="2" t="s">
        <v>31</v>
      </c>
      <c r="I294" s="2" t="str">
        <f t="shared" si="20"/>
        <v>Silver</v>
      </c>
      <c r="N294" s="8" t="s">
        <v>927</v>
      </c>
      <c r="O294" s="2" t="str">
        <f t="shared" si="21"/>
        <v>Ricardo Jones</v>
      </c>
      <c r="Q294" s="8" t="s">
        <v>12</v>
      </c>
      <c r="R294" t="str">
        <f t="shared" si="22"/>
        <v>USA</v>
      </c>
      <c r="S294" t="str">
        <f t="shared" si="23"/>
        <v>USA</v>
      </c>
      <c r="U294" s="8" t="s">
        <v>9</v>
      </c>
      <c r="V294" s="2" t="str">
        <f t="shared" si="24"/>
        <v>Male</v>
      </c>
    </row>
    <row r="295" spans="1:22">
      <c r="A295" s="2" t="s">
        <v>929</v>
      </c>
      <c r="B295" s="2" t="s">
        <v>930</v>
      </c>
      <c r="C295" s="2">
        <v>56</v>
      </c>
      <c r="D295" s="2" t="s">
        <v>16</v>
      </c>
      <c r="E295" s="2" t="s">
        <v>931</v>
      </c>
      <c r="F295" s="2" t="s">
        <v>328</v>
      </c>
      <c r="G295" s="2" t="s">
        <v>12</v>
      </c>
      <c r="H295" s="2" t="s">
        <v>19</v>
      </c>
      <c r="I295" s="2" t="str">
        <f t="shared" si="20"/>
        <v>Platinum</v>
      </c>
      <c r="N295" s="9" t="s">
        <v>930</v>
      </c>
      <c r="O295" s="2" t="str">
        <f t="shared" si="21"/>
        <v>Gloria Taylor</v>
      </c>
      <c r="Q295" s="9" t="s">
        <v>12</v>
      </c>
      <c r="R295" t="str">
        <f t="shared" si="22"/>
        <v>USA</v>
      </c>
      <c r="S295" t="str">
        <f t="shared" si="23"/>
        <v>USA</v>
      </c>
      <c r="U295" s="9" t="s">
        <v>16</v>
      </c>
      <c r="V295" s="2" t="str">
        <f t="shared" si="24"/>
        <v>Female</v>
      </c>
    </row>
    <row r="296" spans="1:22">
      <c r="A296" s="2" t="s">
        <v>932</v>
      </c>
      <c r="B296" s="2" t="s">
        <v>933</v>
      </c>
      <c r="C296" s="2">
        <v>29</v>
      </c>
      <c r="D296" s="2" t="s">
        <v>9</v>
      </c>
      <c r="E296" s="2" t="s">
        <v>573</v>
      </c>
      <c r="F296" s="2" t="s">
        <v>66</v>
      </c>
      <c r="G296" s="2" t="s">
        <v>12</v>
      </c>
      <c r="H296" s="2" t="s">
        <v>19</v>
      </c>
      <c r="I296" s="2" t="str">
        <f t="shared" si="20"/>
        <v>Platinum</v>
      </c>
      <c r="N296" s="8" t="s">
        <v>933</v>
      </c>
      <c r="O296" s="2" t="str">
        <f t="shared" si="21"/>
        <v>Lisa Chandler</v>
      </c>
      <c r="Q296" s="8" t="s">
        <v>12</v>
      </c>
      <c r="R296" t="str">
        <f t="shared" si="22"/>
        <v>USA</v>
      </c>
      <c r="S296" t="str">
        <f t="shared" si="23"/>
        <v>USA</v>
      </c>
      <c r="U296" s="8" t="s">
        <v>9</v>
      </c>
      <c r="V296" s="2" t="str">
        <f t="shared" si="24"/>
        <v>Male</v>
      </c>
    </row>
    <row r="297" spans="1:22">
      <c r="A297" s="2" t="s">
        <v>934</v>
      </c>
      <c r="B297" s="2" t="s">
        <v>935</v>
      </c>
      <c r="C297" s="2">
        <v>19</v>
      </c>
      <c r="D297" s="2" t="s">
        <v>16</v>
      </c>
      <c r="E297" s="2" t="s">
        <v>936</v>
      </c>
      <c r="F297" s="2" t="s">
        <v>62</v>
      </c>
      <c r="G297" s="2" t="s">
        <v>12</v>
      </c>
      <c r="H297" s="2" t="s">
        <v>26</v>
      </c>
      <c r="I297" s="2" t="str">
        <f t="shared" si="20"/>
        <v>Bronze</v>
      </c>
      <c r="N297" s="9" t="s">
        <v>935</v>
      </c>
      <c r="O297" s="2" t="str">
        <f t="shared" si="21"/>
        <v>Crystal Waters</v>
      </c>
      <c r="Q297" s="9" t="s">
        <v>12</v>
      </c>
      <c r="R297" t="str">
        <f t="shared" si="22"/>
        <v>USA</v>
      </c>
      <c r="S297" t="str">
        <f t="shared" si="23"/>
        <v>USA</v>
      </c>
      <c r="U297" s="9" t="s">
        <v>16</v>
      </c>
      <c r="V297" s="2" t="str">
        <f t="shared" si="24"/>
        <v>Female</v>
      </c>
    </row>
    <row r="298" spans="1:22">
      <c r="A298" s="2" t="s">
        <v>937</v>
      </c>
      <c r="B298" s="2" t="s">
        <v>938</v>
      </c>
      <c r="C298" s="2">
        <v>28</v>
      </c>
      <c r="D298" s="2" t="s">
        <v>16</v>
      </c>
      <c r="E298" s="2" t="s">
        <v>297</v>
      </c>
      <c r="F298" s="2" t="s">
        <v>43</v>
      </c>
      <c r="G298" s="2" t="s">
        <v>12</v>
      </c>
      <c r="H298" s="2" t="s">
        <v>26</v>
      </c>
      <c r="I298" s="2" t="str">
        <f t="shared" si="20"/>
        <v>Bronze</v>
      </c>
      <c r="N298" s="8" t="s">
        <v>938</v>
      </c>
      <c r="O298" s="2" t="str">
        <f t="shared" si="21"/>
        <v>Jared Moran</v>
      </c>
      <c r="Q298" s="8" t="s">
        <v>12</v>
      </c>
      <c r="R298" t="str">
        <f t="shared" si="22"/>
        <v>USA</v>
      </c>
      <c r="S298" t="str">
        <f t="shared" si="23"/>
        <v>USA</v>
      </c>
      <c r="U298" s="8" t="s">
        <v>16</v>
      </c>
      <c r="V298" s="2" t="str">
        <f t="shared" si="24"/>
        <v>Female</v>
      </c>
    </row>
    <row r="299" spans="1:22">
      <c r="A299" s="2" t="s">
        <v>939</v>
      </c>
      <c r="B299" s="2" t="s">
        <v>940</v>
      </c>
      <c r="C299" s="2">
        <v>47</v>
      </c>
      <c r="D299" s="2" t="s">
        <v>16</v>
      </c>
      <c r="E299" s="2" t="s">
        <v>941</v>
      </c>
      <c r="F299" s="2" t="s">
        <v>113</v>
      </c>
      <c r="G299" s="2" t="s">
        <v>12</v>
      </c>
      <c r="H299" s="2" t="s">
        <v>31</v>
      </c>
      <c r="I299" s="2" t="str">
        <f t="shared" si="20"/>
        <v>Silver</v>
      </c>
      <c r="N299" s="9" t="s">
        <v>940</v>
      </c>
      <c r="O299" s="2" t="str">
        <f t="shared" si="21"/>
        <v>Jennifer Carr</v>
      </c>
      <c r="Q299" s="9" t="s">
        <v>12</v>
      </c>
      <c r="R299" t="str">
        <f t="shared" si="22"/>
        <v>USA</v>
      </c>
      <c r="S299" t="str">
        <f t="shared" si="23"/>
        <v>USA</v>
      </c>
      <c r="U299" s="9" t="s">
        <v>16</v>
      </c>
      <c r="V299" s="2" t="str">
        <f t="shared" si="24"/>
        <v>Female</v>
      </c>
    </row>
    <row r="300" spans="1:22">
      <c r="A300" s="2" t="s">
        <v>942</v>
      </c>
      <c r="B300" s="2" t="s">
        <v>943</v>
      </c>
      <c r="C300" s="2">
        <v>64</v>
      </c>
      <c r="D300" s="2" t="s">
        <v>9</v>
      </c>
      <c r="E300" s="2" t="s">
        <v>944</v>
      </c>
      <c r="F300" s="2" t="s">
        <v>434</v>
      </c>
      <c r="G300" s="2" t="s">
        <v>12</v>
      </c>
      <c r="H300" s="2" t="s">
        <v>19</v>
      </c>
      <c r="I300" s="2" t="str">
        <f t="shared" si="20"/>
        <v>Platinum</v>
      </c>
      <c r="N300" s="8" t="s">
        <v>943</v>
      </c>
      <c r="O300" s="2" t="str">
        <f t="shared" si="21"/>
        <v>Tracy Stephens</v>
      </c>
      <c r="Q300" s="8" t="s">
        <v>12</v>
      </c>
      <c r="R300" t="str">
        <f t="shared" si="22"/>
        <v>USA</v>
      </c>
      <c r="S300" t="str">
        <f t="shared" si="23"/>
        <v>USA</v>
      </c>
      <c r="U300" s="8" t="s">
        <v>9</v>
      </c>
      <c r="V300" s="2" t="str">
        <f t="shared" si="24"/>
        <v>Male</v>
      </c>
    </row>
    <row r="301" spans="1:22">
      <c r="A301" s="2" t="s">
        <v>945</v>
      </c>
      <c r="B301" s="2" t="s">
        <v>946</v>
      </c>
      <c r="C301" s="2">
        <v>48</v>
      </c>
      <c r="D301" s="2" t="s">
        <v>16</v>
      </c>
      <c r="E301" s="2" t="s">
        <v>947</v>
      </c>
      <c r="F301" s="2" t="s">
        <v>328</v>
      </c>
      <c r="G301" s="2" t="s">
        <v>12</v>
      </c>
      <c r="H301" s="2" t="s">
        <v>19</v>
      </c>
      <c r="I301" s="2" t="str">
        <f t="shared" si="20"/>
        <v>Platinum</v>
      </c>
      <c r="N301" s="9" t="s">
        <v>946</v>
      </c>
      <c r="O301" s="2" t="str">
        <f t="shared" si="21"/>
        <v>Stephanie Jacobs</v>
      </c>
      <c r="Q301" s="9" t="s">
        <v>12</v>
      </c>
      <c r="R301" t="str">
        <f t="shared" si="22"/>
        <v>USA</v>
      </c>
      <c r="S301" t="str">
        <f t="shared" si="23"/>
        <v>USA</v>
      </c>
      <c r="U301" s="9" t="s">
        <v>16</v>
      </c>
      <c r="V301" s="2" t="str">
        <f t="shared" si="24"/>
        <v>Female</v>
      </c>
    </row>
    <row r="302" spans="1:22">
      <c r="A302" s="2" t="s">
        <v>948</v>
      </c>
      <c r="B302" s="2" t="s">
        <v>949</v>
      </c>
      <c r="C302" s="2">
        <v>29</v>
      </c>
      <c r="D302" s="2" t="s">
        <v>9</v>
      </c>
      <c r="E302" s="2" t="s">
        <v>950</v>
      </c>
      <c r="F302" s="2" t="s">
        <v>35</v>
      </c>
      <c r="G302" s="2" t="s">
        <v>12</v>
      </c>
      <c r="H302" s="2" t="s">
        <v>31</v>
      </c>
      <c r="I302" s="2" t="str">
        <f t="shared" si="20"/>
        <v>Silver</v>
      </c>
      <c r="N302" s="8" t="s">
        <v>949</v>
      </c>
      <c r="O302" s="2" t="str">
        <f t="shared" si="21"/>
        <v>Matthew Avery</v>
      </c>
      <c r="Q302" s="8" t="s">
        <v>12</v>
      </c>
      <c r="R302" t="str">
        <f t="shared" si="22"/>
        <v>USA</v>
      </c>
      <c r="S302" t="str">
        <f t="shared" si="23"/>
        <v>USA</v>
      </c>
      <c r="U302" s="8" t="s">
        <v>9</v>
      </c>
      <c r="V302" s="2" t="str">
        <f t="shared" si="24"/>
        <v>Male</v>
      </c>
    </row>
    <row r="303" spans="1:22">
      <c r="A303" s="2" t="s">
        <v>951</v>
      </c>
      <c r="B303" s="2" t="s">
        <v>952</v>
      </c>
      <c r="C303" s="2">
        <v>50</v>
      </c>
      <c r="D303" s="2" t="s">
        <v>9</v>
      </c>
      <c r="E303" s="2" t="s">
        <v>953</v>
      </c>
      <c r="F303" s="2" t="s">
        <v>287</v>
      </c>
      <c r="G303" s="2" t="s">
        <v>12</v>
      </c>
      <c r="H303" s="2" t="s">
        <v>13</v>
      </c>
      <c r="I303" s="2" t="str">
        <f t="shared" si="20"/>
        <v>Gold</v>
      </c>
      <c r="N303" s="9" t="s">
        <v>952</v>
      </c>
      <c r="O303" s="2" t="str">
        <f t="shared" si="21"/>
        <v>Ryan Kane</v>
      </c>
      <c r="Q303" s="9" t="s">
        <v>12</v>
      </c>
      <c r="R303" t="str">
        <f t="shared" si="22"/>
        <v>USA</v>
      </c>
      <c r="S303" t="str">
        <f t="shared" si="23"/>
        <v>USA</v>
      </c>
      <c r="U303" s="9" t="s">
        <v>9</v>
      </c>
      <c r="V303" s="2" t="str">
        <f t="shared" si="24"/>
        <v>Male</v>
      </c>
    </row>
    <row r="304" spans="1:22">
      <c r="A304" s="2" t="s">
        <v>954</v>
      </c>
      <c r="B304" s="2" t="s">
        <v>955</v>
      </c>
      <c r="C304" s="2">
        <v>36</v>
      </c>
      <c r="D304" s="2" t="s">
        <v>9</v>
      </c>
      <c r="E304" s="2" t="s">
        <v>956</v>
      </c>
      <c r="F304" s="2" t="s">
        <v>133</v>
      </c>
      <c r="G304" s="2" t="s">
        <v>12</v>
      </c>
      <c r="H304" s="2" t="s">
        <v>13</v>
      </c>
      <c r="I304" s="2" t="str">
        <f t="shared" si="20"/>
        <v>Gold</v>
      </c>
      <c r="N304" s="8" t="s">
        <v>955</v>
      </c>
      <c r="O304" s="2" t="str">
        <f t="shared" si="21"/>
        <v>Edward Cole</v>
      </c>
      <c r="Q304" s="8" t="s">
        <v>12</v>
      </c>
      <c r="R304" t="str">
        <f t="shared" si="22"/>
        <v>USA</v>
      </c>
      <c r="S304" t="str">
        <f t="shared" si="23"/>
        <v>USA</v>
      </c>
      <c r="U304" s="8" t="s">
        <v>9</v>
      </c>
      <c r="V304" s="2" t="str">
        <f t="shared" si="24"/>
        <v>Male</v>
      </c>
    </row>
    <row r="305" spans="1:22">
      <c r="A305" s="2" t="s">
        <v>957</v>
      </c>
      <c r="B305" s="2" t="s">
        <v>958</v>
      </c>
      <c r="C305" s="2">
        <v>23</v>
      </c>
      <c r="D305" s="2" t="s">
        <v>16</v>
      </c>
      <c r="E305" s="2" t="s">
        <v>959</v>
      </c>
      <c r="F305" s="2" t="s">
        <v>92</v>
      </c>
      <c r="G305" s="2" t="s">
        <v>12</v>
      </c>
      <c r="H305" s="2" t="s">
        <v>19</v>
      </c>
      <c r="I305" s="2" t="str">
        <f t="shared" si="20"/>
        <v>Platinum</v>
      </c>
      <c r="N305" s="9" t="s">
        <v>958</v>
      </c>
      <c r="O305" s="2" t="str">
        <f t="shared" si="21"/>
        <v>John Sloan</v>
      </c>
      <c r="Q305" s="9" t="s">
        <v>12</v>
      </c>
      <c r="R305" t="str">
        <f t="shared" si="22"/>
        <v>USA</v>
      </c>
      <c r="S305" t="str">
        <f t="shared" si="23"/>
        <v>USA</v>
      </c>
      <c r="U305" s="9" t="s">
        <v>16</v>
      </c>
      <c r="V305" s="2" t="str">
        <f t="shared" si="24"/>
        <v>Female</v>
      </c>
    </row>
    <row r="306" spans="1:22">
      <c r="A306" s="2" t="s">
        <v>960</v>
      </c>
      <c r="B306" s="2" t="s">
        <v>961</v>
      </c>
      <c r="C306" s="2">
        <v>41</v>
      </c>
      <c r="D306" s="2" t="s">
        <v>9</v>
      </c>
      <c r="E306" s="2" t="s">
        <v>962</v>
      </c>
      <c r="F306" s="2" t="s">
        <v>62</v>
      </c>
      <c r="G306" s="2" t="s">
        <v>12</v>
      </c>
      <c r="H306" s="2" t="s">
        <v>31</v>
      </c>
      <c r="I306" s="2" t="str">
        <f t="shared" si="20"/>
        <v>Silver</v>
      </c>
      <c r="N306" s="8" t="s">
        <v>961</v>
      </c>
      <c r="O306" s="2" t="str">
        <f t="shared" si="21"/>
        <v>Miss Alexandria Li Dvm</v>
      </c>
      <c r="Q306" s="8" t="s">
        <v>12</v>
      </c>
      <c r="R306" t="str">
        <f t="shared" si="22"/>
        <v>USA</v>
      </c>
      <c r="S306" t="str">
        <f t="shared" si="23"/>
        <v>USA</v>
      </c>
      <c r="U306" s="8" t="s">
        <v>9</v>
      </c>
      <c r="V306" s="2" t="str">
        <f t="shared" si="24"/>
        <v>Male</v>
      </c>
    </row>
    <row r="307" spans="1:22">
      <c r="A307" s="2" t="s">
        <v>963</v>
      </c>
      <c r="B307" s="2" t="s">
        <v>964</v>
      </c>
      <c r="C307" s="2">
        <v>64</v>
      </c>
      <c r="D307" s="2" t="s">
        <v>9</v>
      </c>
      <c r="E307" s="2" t="s">
        <v>965</v>
      </c>
      <c r="F307" s="2" t="s">
        <v>74</v>
      </c>
      <c r="G307" s="2" t="s">
        <v>12</v>
      </c>
      <c r="H307" s="2" t="s">
        <v>19</v>
      </c>
      <c r="I307" s="2" t="str">
        <f t="shared" si="20"/>
        <v>Platinum</v>
      </c>
      <c r="N307" s="9" t="s">
        <v>964</v>
      </c>
      <c r="O307" s="2" t="str">
        <f t="shared" si="21"/>
        <v>Roberta Green</v>
      </c>
      <c r="Q307" s="9" t="s">
        <v>12</v>
      </c>
      <c r="R307" t="str">
        <f t="shared" si="22"/>
        <v>USA</v>
      </c>
      <c r="S307" t="str">
        <f t="shared" si="23"/>
        <v>USA</v>
      </c>
      <c r="U307" s="9" t="s">
        <v>9</v>
      </c>
      <c r="V307" s="2" t="str">
        <f t="shared" si="24"/>
        <v>Male</v>
      </c>
    </row>
    <row r="308" spans="1:22">
      <c r="A308" s="2" t="s">
        <v>966</v>
      </c>
      <c r="B308" s="2" t="s">
        <v>967</v>
      </c>
      <c r="C308" s="2">
        <v>44</v>
      </c>
      <c r="D308" s="2" t="s">
        <v>9</v>
      </c>
      <c r="E308" s="2" t="s">
        <v>968</v>
      </c>
      <c r="F308" s="2" t="s">
        <v>237</v>
      </c>
      <c r="G308" s="2" t="s">
        <v>12</v>
      </c>
      <c r="H308" s="2" t="s">
        <v>19</v>
      </c>
      <c r="I308" s="2" t="str">
        <f t="shared" si="20"/>
        <v>Platinum</v>
      </c>
      <c r="N308" s="8" t="s">
        <v>967</v>
      </c>
      <c r="O308" s="2" t="str">
        <f t="shared" si="21"/>
        <v>Angela Robinson</v>
      </c>
      <c r="Q308" s="8" t="s">
        <v>12</v>
      </c>
      <c r="R308" t="str">
        <f t="shared" si="22"/>
        <v>USA</v>
      </c>
      <c r="S308" t="str">
        <f t="shared" si="23"/>
        <v>USA</v>
      </c>
      <c r="U308" s="8" t="s">
        <v>9</v>
      </c>
      <c r="V308" s="2" t="str">
        <f t="shared" si="24"/>
        <v>Male</v>
      </c>
    </row>
    <row r="309" spans="1:22">
      <c r="A309" s="2" t="s">
        <v>969</v>
      </c>
      <c r="B309" s="2" t="s">
        <v>970</v>
      </c>
      <c r="C309" s="2">
        <v>56</v>
      </c>
      <c r="D309" s="2" t="s">
        <v>16</v>
      </c>
      <c r="E309" s="2" t="s">
        <v>971</v>
      </c>
      <c r="F309" s="2" t="s">
        <v>22</v>
      </c>
      <c r="G309" s="2" t="s">
        <v>12</v>
      </c>
      <c r="H309" s="2" t="s">
        <v>26</v>
      </c>
      <c r="I309" s="2" t="str">
        <f t="shared" si="20"/>
        <v>Bronze</v>
      </c>
      <c r="N309" s="9" t="s">
        <v>970</v>
      </c>
      <c r="O309" s="2" t="str">
        <f t="shared" si="21"/>
        <v>Brandy Thompson</v>
      </c>
      <c r="Q309" s="9" t="s">
        <v>12</v>
      </c>
      <c r="R309" t="str">
        <f t="shared" si="22"/>
        <v>USA</v>
      </c>
      <c r="S309" t="str">
        <f t="shared" si="23"/>
        <v>USA</v>
      </c>
      <c r="U309" s="9" t="s">
        <v>16</v>
      </c>
      <c r="V309" s="2" t="str">
        <f t="shared" si="24"/>
        <v>Female</v>
      </c>
    </row>
    <row r="310" spans="1:22">
      <c r="A310" s="2" t="s">
        <v>972</v>
      </c>
      <c r="B310" s="2" t="s">
        <v>973</v>
      </c>
      <c r="C310" s="2">
        <v>60</v>
      </c>
      <c r="D310" s="2" t="s">
        <v>16</v>
      </c>
      <c r="E310" s="2" t="s">
        <v>974</v>
      </c>
      <c r="F310" s="2" t="s">
        <v>267</v>
      </c>
      <c r="G310" s="2" t="s">
        <v>12</v>
      </c>
      <c r="H310" s="2" t="s">
        <v>13</v>
      </c>
      <c r="I310" s="2" t="str">
        <f t="shared" si="20"/>
        <v>Gold</v>
      </c>
      <c r="N310" s="8" t="s">
        <v>973</v>
      </c>
      <c r="O310" s="2" t="str">
        <f t="shared" si="21"/>
        <v>Jennifer Zamora</v>
      </c>
      <c r="Q310" s="8" t="s">
        <v>12</v>
      </c>
      <c r="R310" t="str">
        <f t="shared" si="22"/>
        <v>USA</v>
      </c>
      <c r="S310" t="str">
        <f t="shared" si="23"/>
        <v>USA</v>
      </c>
      <c r="U310" s="8" t="s">
        <v>16</v>
      </c>
      <c r="V310" s="2" t="str">
        <f t="shared" si="24"/>
        <v>Female</v>
      </c>
    </row>
    <row r="311" spans="1:22">
      <c r="A311" s="2" t="s">
        <v>975</v>
      </c>
      <c r="B311" s="2" t="s">
        <v>976</v>
      </c>
      <c r="C311" s="2">
        <v>41</v>
      </c>
      <c r="D311" s="2" t="s">
        <v>16</v>
      </c>
      <c r="E311" s="2" t="s">
        <v>977</v>
      </c>
      <c r="F311" s="2" t="s">
        <v>30</v>
      </c>
      <c r="G311" s="2" t="s">
        <v>12</v>
      </c>
      <c r="H311" s="2" t="s">
        <v>26</v>
      </c>
      <c r="I311" s="2" t="str">
        <f t="shared" si="20"/>
        <v>Bronze</v>
      </c>
      <c r="N311" s="9" t="s">
        <v>976</v>
      </c>
      <c r="O311" s="2" t="str">
        <f t="shared" si="21"/>
        <v>Stacy Collins</v>
      </c>
      <c r="Q311" s="9" t="s">
        <v>12</v>
      </c>
      <c r="R311" t="str">
        <f t="shared" si="22"/>
        <v>USA</v>
      </c>
      <c r="S311" t="str">
        <f t="shared" si="23"/>
        <v>USA</v>
      </c>
      <c r="U311" s="9" t="s">
        <v>16</v>
      </c>
      <c r="V311" s="2" t="str">
        <f t="shared" si="24"/>
        <v>Female</v>
      </c>
    </row>
    <row r="312" spans="1:22">
      <c r="A312" s="2" t="s">
        <v>978</v>
      </c>
      <c r="B312" s="2" t="s">
        <v>979</v>
      </c>
      <c r="C312" s="2">
        <v>20</v>
      </c>
      <c r="D312" s="2" t="s">
        <v>9</v>
      </c>
      <c r="E312" s="2" t="s">
        <v>980</v>
      </c>
      <c r="F312" s="2" t="s">
        <v>171</v>
      </c>
      <c r="G312" s="2" t="s">
        <v>12</v>
      </c>
      <c r="H312" s="2" t="s">
        <v>31</v>
      </c>
      <c r="I312" s="2" t="str">
        <f t="shared" si="20"/>
        <v>Silver</v>
      </c>
      <c r="N312" s="8" t="s">
        <v>979</v>
      </c>
      <c r="O312" s="2" t="str">
        <f t="shared" si="21"/>
        <v>Kara Dodson</v>
      </c>
      <c r="Q312" s="8" t="s">
        <v>12</v>
      </c>
      <c r="R312" t="str">
        <f t="shared" si="22"/>
        <v>USA</v>
      </c>
      <c r="S312" t="str">
        <f t="shared" si="23"/>
        <v>USA</v>
      </c>
      <c r="U312" s="8" t="s">
        <v>9</v>
      </c>
      <c r="V312" s="2" t="str">
        <f t="shared" si="24"/>
        <v>Male</v>
      </c>
    </row>
    <row r="313" spans="1:22">
      <c r="A313" s="2" t="s">
        <v>981</v>
      </c>
      <c r="B313" s="2" t="s">
        <v>982</v>
      </c>
      <c r="C313" s="2">
        <v>35</v>
      </c>
      <c r="D313" s="2" t="s">
        <v>9</v>
      </c>
      <c r="E313" s="2" t="s">
        <v>983</v>
      </c>
      <c r="F313" s="2" t="s">
        <v>35</v>
      </c>
      <c r="G313" s="2" t="s">
        <v>12</v>
      </c>
      <c r="H313" s="2" t="s">
        <v>19</v>
      </c>
      <c r="I313" s="2" t="str">
        <f t="shared" si="20"/>
        <v>Platinum</v>
      </c>
      <c r="N313" s="9" t="s">
        <v>982</v>
      </c>
      <c r="O313" s="2" t="str">
        <f t="shared" si="21"/>
        <v>Kevin Larson</v>
      </c>
      <c r="Q313" s="9" t="s">
        <v>12</v>
      </c>
      <c r="R313" t="str">
        <f t="shared" si="22"/>
        <v>USA</v>
      </c>
      <c r="S313" t="str">
        <f t="shared" si="23"/>
        <v>USA</v>
      </c>
      <c r="U313" s="9" t="s">
        <v>9</v>
      </c>
      <c r="V313" s="2" t="str">
        <f t="shared" si="24"/>
        <v>Male</v>
      </c>
    </row>
    <row r="314" spans="1:22">
      <c r="A314" s="2" t="s">
        <v>984</v>
      </c>
      <c r="B314" s="2" t="s">
        <v>985</v>
      </c>
      <c r="C314" s="2">
        <v>47</v>
      </c>
      <c r="D314" s="2" t="s">
        <v>16</v>
      </c>
      <c r="E314" s="2" t="s">
        <v>986</v>
      </c>
      <c r="F314" s="2" t="s">
        <v>92</v>
      </c>
      <c r="G314" s="2" t="s">
        <v>12</v>
      </c>
      <c r="H314" s="2" t="s">
        <v>31</v>
      </c>
      <c r="I314" s="2" t="str">
        <f t="shared" si="20"/>
        <v>Silver</v>
      </c>
      <c r="N314" s="8" t="s">
        <v>985</v>
      </c>
      <c r="O314" s="2" t="str">
        <f t="shared" si="21"/>
        <v>Jason Mullins</v>
      </c>
      <c r="Q314" s="8" t="s">
        <v>12</v>
      </c>
      <c r="R314" t="str">
        <f t="shared" si="22"/>
        <v>USA</v>
      </c>
      <c r="S314" t="str">
        <f t="shared" si="23"/>
        <v>USA</v>
      </c>
      <c r="U314" s="8" t="s">
        <v>16</v>
      </c>
      <c r="V314" s="2" t="str">
        <f t="shared" si="24"/>
        <v>Female</v>
      </c>
    </row>
    <row r="315" spans="1:22">
      <c r="A315" s="2" t="s">
        <v>987</v>
      </c>
      <c r="B315" s="2" t="s">
        <v>988</v>
      </c>
      <c r="C315" s="2">
        <v>62</v>
      </c>
      <c r="D315" s="2" t="s">
        <v>9</v>
      </c>
      <c r="E315" s="2" t="s">
        <v>989</v>
      </c>
      <c r="F315" s="2" t="s">
        <v>140</v>
      </c>
      <c r="G315" s="2" t="s">
        <v>12</v>
      </c>
      <c r="H315" s="2" t="s">
        <v>19</v>
      </c>
      <c r="I315" s="2" t="str">
        <f t="shared" si="20"/>
        <v>Platinum</v>
      </c>
      <c r="N315" s="9" t="s">
        <v>988</v>
      </c>
      <c r="O315" s="2" t="str">
        <f t="shared" si="21"/>
        <v>Elizabeth Jones</v>
      </c>
      <c r="Q315" s="9" t="s">
        <v>12</v>
      </c>
      <c r="R315" t="str">
        <f t="shared" si="22"/>
        <v>USA</v>
      </c>
      <c r="S315" t="str">
        <f t="shared" si="23"/>
        <v>USA</v>
      </c>
      <c r="U315" s="9" t="s">
        <v>9</v>
      </c>
      <c r="V315" s="2" t="str">
        <f t="shared" si="24"/>
        <v>Male</v>
      </c>
    </row>
    <row r="316" spans="1:22">
      <c r="A316" s="2" t="s">
        <v>990</v>
      </c>
      <c r="B316" s="2" t="s">
        <v>991</v>
      </c>
      <c r="C316" s="2">
        <v>53</v>
      </c>
      <c r="D316" s="2" t="s">
        <v>16</v>
      </c>
      <c r="E316" s="2" t="s">
        <v>992</v>
      </c>
      <c r="F316" s="2" t="s">
        <v>74</v>
      </c>
      <c r="G316" s="2" t="s">
        <v>12</v>
      </c>
      <c r="H316" s="2" t="s">
        <v>31</v>
      </c>
      <c r="I316" s="2" t="str">
        <f t="shared" si="20"/>
        <v>Silver</v>
      </c>
      <c r="N316" s="8" t="s">
        <v>991</v>
      </c>
      <c r="O316" s="2" t="str">
        <f t="shared" si="21"/>
        <v>Elizabeth Johnson</v>
      </c>
      <c r="Q316" s="8" t="s">
        <v>12</v>
      </c>
      <c r="R316" t="str">
        <f t="shared" si="22"/>
        <v>USA</v>
      </c>
      <c r="S316" t="str">
        <f t="shared" si="23"/>
        <v>USA</v>
      </c>
      <c r="U316" s="8" t="s">
        <v>16</v>
      </c>
      <c r="V316" s="2" t="str">
        <f t="shared" si="24"/>
        <v>Female</v>
      </c>
    </row>
    <row r="317" spans="1:22">
      <c r="A317" s="2" t="s">
        <v>993</v>
      </c>
      <c r="B317" s="2" t="s">
        <v>994</v>
      </c>
      <c r="C317" s="2">
        <v>49</v>
      </c>
      <c r="D317" s="2" t="s">
        <v>9</v>
      </c>
      <c r="E317" s="2" t="s">
        <v>995</v>
      </c>
      <c r="F317" s="2" t="s">
        <v>715</v>
      </c>
      <c r="G317" s="2" t="s">
        <v>12</v>
      </c>
      <c r="H317" s="2" t="s">
        <v>31</v>
      </c>
      <c r="I317" s="2" t="str">
        <f t="shared" si="20"/>
        <v>Silver</v>
      </c>
      <c r="N317" s="9" t="s">
        <v>994</v>
      </c>
      <c r="O317" s="2" t="str">
        <f t="shared" si="21"/>
        <v>William Rodriguez</v>
      </c>
      <c r="Q317" s="9" t="s">
        <v>12</v>
      </c>
      <c r="R317" t="str">
        <f t="shared" si="22"/>
        <v>USA</v>
      </c>
      <c r="S317" t="str">
        <f t="shared" si="23"/>
        <v>USA</v>
      </c>
      <c r="U317" s="9" t="s">
        <v>9</v>
      </c>
      <c r="V317" s="2" t="str">
        <f t="shared" si="24"/>
        <v>Male</v>
      </c>
    </row>
    <row r="318" spans="1:22">
      <c r="A318" s="2" t="s">
        <v>996</v>
      </c>
      <c r="B318" s="2" t="s">
        <v>997</v>
      </c>
      <c r="C318" s="2">
        <v>34</v>
      </c>
      <c r="D318" s="2" t="s">
        <v>9</v>
      </c>
      <c r="E318" s="2" t="s">
        <v>998</v>
      </c>
      <c r="F318" s="2" t="s">
        <v>140</v>
      </c>
      <c r="G318" s="2" t="s">
        <v>12</v>
      </c>
      <c r="H318" s="2" t="s">
        <v>13</v>
      </c>
      <c r="I318" s="2" t="str">
        <f t="shared" si="20"/>
        <v>Gold</v>
      </c>
      <c r="N318" s="8" t="s">
        <v>997</v>
      </c>
      <c r="O318" s="2" t="str">
        <f t="shared" si="21"/>
        <v>Robert House</v>
      </c>
      <c r="Q318" s="8" t="s">
        <v>12</v>
      </c>
      <c r="R318" t="str">
        <f t="shared" si="22"/>
        <v>USA</v>
      </c>
      <c r="S318" t="str">
        <f t="shared" si="23"/>
        <v>USA</v>
      </c>
      <c r="U318" s="8" t="s">
        <v>9</v>
      </c>
      <c r="V318" s="2" t="str">
        <f t="shared" si="24"/>
        <v>Male</v>
      </c>
    </row>
    <row r="319" spans="1:22">
      <c r="A319" s="2" t="s">
        <v>999</v>
      </c>
      <c r="B319" s="2" t="s">
        <v>1000</v>
      </c>
      <c r="C319" s="2">
        <v>64</v>
      </c>
      <c r="D319" s="2" t="s">
        <v>16</v>
      </c>
      <c r="E319" s="2" t="s">
        <v>1001</v>
      </c>
      <c r="F319" s="2" t="s">
        <v>47</v>
      </c>
      <c r="G319" s="2" t="s">
        <v>12</v>
      </c>
      <c r="H319" s="2" t="s">
        <v>13</v>
      </c>
      <c r="I319" s="2" t="str">
        <f t="shared" si="20"/>
        <v>Gold</v>
      </c>
      <c r="N319" s="9" t="s">
        <v>1000</v>
      </c>
      <c r="O319" s="2" t="str">
        <f t="shared" si="21"/>
        <v>Tiffany Williams</v>
      </c>
      <c r="Q319" s="9" t="s">
        <v>12</v>
      </c>
      <c r="R319" t="str">
        <f t="shared" si="22"/>
        <v>USA</v>
      </c>
      <c r="S319" t="str">
        <f t="shared" si="23"/>
        <v>USA</v>
      </c>
      <c r="U319" s="9" t="s">
        <v>16</v>
      </c>
      <c r="V319" s="2" t="str">
        <f t="shared" si="24"/>
        <v>Female</v>
      </c>
    </row>
    <row r="320" spans="1:22">
      <c r="A320" s="2" t="s">
        <v>1002</v>
      </c>
      <c r="B320" s="2" t="s">
        <v>1003</v>
      </c>
      <c r="C320" s="2">
        <v>25</v>
      </c>
      <c r="D320" s="2" t="s">
        <v>9</v>
      </c>
      <c r="E320" s="2" t="s">
        <v>1004</v>
      </c>
      <c r="F320" s="2" t="s">
        <v>62</v>
      </c>
      <c r="G320" s="2" t="s">
        <v>12</v>
      </c>
      <c r="H320" s="2" t="s">
        <v>19</v>
      </c>
      <c r="I320" s="2" t="str">
        <f t="shared" si="20"/>
        <v>Platinum</v>
      </c>
      <c r="N320" s="8" t="s">
        <v>1003</v>
      </c>
      <c r="O320" s="2" t="str">
        <f t="shared" si="21"/>
        <v>Madison Wright</v>
      </c>
      <c r="Q320" s="8" t="s">
        <v>12</v>
      </c>
      <c r="R320" t="str">
        <f t="shared" si="22"/>
        <v>USA</v>
      </c>
      <c r="S320" t="str">
        <f t="shared" si="23"/>
        <v>USA</v>
      </c>
      <c r="U320" s="8" t="s">
        <v>9</v>
      </c>
      <c r="V320" s="2" t="str">
        <f t="shared" si="24"/>
        <v>Male</v>
      </c>
    </row>
    <row r="321" spans="1:22">
      <c r="A321" s="2" t="s">
        <v>1005</v>
      </c>
      <c r="B321" s="2" t="s">
        <v>1006</v>
      </c>
      <c r="C321" s="2">
        <v>54</v>
      </c>
      <c r="D321" s="2" t="s">
        <v>9</v>
      </c>
      <c r="E321" s="2" t="s">
        <v>1007</v>
      </c>
      <c r="F321" s="2" t="s">
        <v>313</v>
      </c>
      <c r="G321" s="2" t="s">
        <v>12</v>
      </c>
      <c r="H321" s="2" t="s">
        <v>19</v>
      </c>
      <c r="I321" s="2" t="str">
        <f t="shared" si="20"/>
        <v>Platinum</v>
      </c>
      <c r="N321" s="9" t="s">
        <v>1006</v>
      </c>
      <c r="O321" s="2" t="str">
        <f t="shared" si="21"/>
        <v>Casey Simpson</v>
      </c>
      <c r="Q321" s="9" t="s">
        <v>12</v>
      </c>
      <c r="R321" t="str">
        <f t="shared" si="22"/>
        <v>USA</v>
      </c>
      <c r="S321" t="str">
        <f t="shared" si="23"/>
        <v>USA</v>
      </c>
      <c r="U321" s="9" t="s">
        <v>9</v>
      </c>
      <c r="V321" s="2" t="str">
        <f t="shared" si="24"/>
        <v>Male</v>
      </c>
    </row>
    <row r="322" spans="1:22">
      <c r="A322" s="2" t="s">
        <v>1008</v>
      </c>
      <c r="B322" s="2" t="s">
        <v>1009</v>
      </c>
      <c r="C322" s="2">
        <v>34</v>
      </c>
      <c r="D322" s="2" t="s">
        <v>16</v>
      </c>
      <c r="E322" s="2" t="s">
        <v>1010</v>
      </c>
      <c r="F322" s="2" t="s">
        <v>267</v>
      </c>
      <c r="G322" s="2" t="s">
        <v>12</v>
      </c>
      <c r="H322" s="2" t="s">
        <v>26</v>
      </c>
      <c r="I322" s="2" t="str">
        <f t="shared" ref="I322:I385" si="25">IF(ISBLANK(H322), "Unknown", H322)</f>
        <v>Bronze</v>
      </c>
      <c r="N322" s="8" t="s">
        <v>1009</v>
      </c>
      <c r="O322" s="2" t="str">
        <f t="shared" si="21"/>
        <v>Jessica Gonzalez</v>
      </c>
      <c r="Q322" s="8" t="s">
        <v>12</v>
      </c>
      <c r="R322" t="str">
        <f t="shared" si="22"/>
        <v>USA</v>
      </c>
      <c r="S322" t="str">
        <f t="shared" si="23"/>
        <v>USA</v>
      </c>
      <c r="U322" s="8" t="s">
        <v>16</v>
      </c>
      <c r="V322" s="2" t="str">
        <f t="shared" si="24"/>
        <v>Female</v>
      </c>
    </row>
    <row r="323" spans="1:22">
      <c r="A323" s="2" t="s">
        <v>1011</v>
      </c>
      <c r="B323" s="2" t="s">
        <v>1012</v>
      </c>
      <c r="C323" s="2">
        <v>21</v>
      </c>
      <c r="D323" s="2" t="s">
        <v>16</v>
      </c>
      <c r="E323" s="2" t="s">
        <v>1013</v>
      </c>
      <c r="F323" s="2" t="s">
        <v>237</v>
      </c>
      <c r="G323" s="2" t="s">
        <v>12</v>
      </c>
      <c r="H323" s="2" t="s">
        <v>26</v>
      </c>
      <c r="I323" s="2" t="str">
        <f t="shared" si="25"/>
        <v>Bronze</v>
      </c>
      <c r="N323" s="9" t="s">
        <v>1012</v>
      </c>
      <c r="O323" s="2" t="str">
        <f t="shared" ref="O323:O386" si="26">PROPER(N323)</f>
        <v>Darren Burton</v>
      </c>
      <c r="Q323" s="9" t="s">
        <v>12</v>
      </c>
      <c r="R323" t="str">
        <f t="shared" ref="R323:R386" si="27">UPPER(Q323)</f>
        <v>USA</v>
      </c>
      <c r="S323" t="str">
        <f t="shared" ref="S323:S386" si="28">IF(R323="united states of america", "USA",R323)</f>
        <v>USA</v>
      </c>
      <c r="U323" s="9" t="s">
        <v>16</v>
      </c>
      <c r="V323" s="2" t="str">
        <f t="shared" ref="V323:V386" si="29">PROPER(U323)</f>
        <v>Female</v>
      </c>
    </row>
    <row r="324" spans="1:22">
      <c r="A324" s="2" t="s">
        <v>1014</v>
      </c>
      <c r="B324" s="2" t="s">
        <v>1015</v>
      </c>
      <c r="C324" s="2">
        <v>54</v>
      </c>
      <c r="D324" s="2" t="s">
        <v>9</v>
      </c>
      <c r="E324" s="2" t="s">
        <v>1016</v>
      </c>
      <c r="F324" s="2" t="s">
        <v>845</v>
      </c>
      <c r="G324" s="2" t="s">
        <v>12</v>
      </c>
      <c r="H324" s="2" t="s">
        <v>26</v>
      </c>
      <c r="I324" s="2" t="str">
        <f t="shared" si="25"/>
        <v>Bronze</v>
      </c>
      <c r="N324" s="8" t="s">
        <v>1015</v>
      </c>
      <c r="O324" s="2" t="str">
        <f t="shared" si="26"/>
        <v>Samuel Arias</v>
      </c>
      <c r="Q324" s="8" t="s">
        <v>12</v>
      </c>
      <c r="R324" t="str">
        <f t="shared" si="27"/>
        <v>USA</v>
      </c>
      <c r="S324" t="str">
        <f t="shared" si="28"/>
        <v>USA</v>
      </c>
      <c r="U324" s="8" t="s">
        <v>9</v>
      </c>
      <c r="V324" s="2" t="str">
        <f t="shared" si="29"/>
        <v>Male</v>
      </c>
    </row>
    <row r="325" spans="1:22">
      <c r="A325" s="2" t="s">
        <v>1017</v>
      </c>
      <c r="B325" s="2" t="s">
        <v>1018</v>
      </c>
      <c r="C325" s="2">
        <v>64</v>
      </c>
      <c r="D325" s="2" t="s">
        <v>16</v>
      </c>
      <c r="E325" s="2" t="s">
        <v>1019</v>
      </c>
      <c r="F325" s="2" t="s">
        <v>11</v>
      </c>
      <c r="G325" s="2" t="s">
        <v>12</v>
      </c>
      <c r="H325" s="2" t="s">
        <v>19</v>
      </c>
      <c r="I325" s="2" t="str">
        <f t="shared" si="25"/>
        <v>Platinum</v>
      </c>
      <c r="N325" s="9" t="s">
        <v>1018</v>
      </c>
      <c r="O325" s="2" t="str">
        <f t="shared" si="26"/>
        <v>Kristy Dunlap</v>
      </c>
      <c r="Q325" s="9" t="s">
        <v>12</v>
      </c>
      <c r="R325" t="str">
        <f t="shared" si="27"/>
        <v>USA</v>
      </c>
      <c r="S325" t="str">
        <f t="shared" si="28"/>
        <v>USA</v>
      </c>
      <c r="U325" s="9" t="s">
        <v>16</v>
      </c>
      <c r="V325" s="2" t="str">
        <f t="shared" si="29"/>
        <v>Female</v>
      </c>
    </row>
    <row r="326" spans="1:22">
      <c r="A326" s="2" t="s">
        <v>1020</v>
      </c>
      <c r="B326" s="2" t="s">
        <v>1021</v>
      </c>
      <c r="C326" s="2">
        <v>58</v>
      </c>
      <c r="D326" s="2" t="s">
        <v>9</v>
      </c>
      <c r="E326" s="2" t="s">
        <v>1022</v>
      </c>
      <c r="F326" s="2" t="s">
        <v>96</v>
      </c>
      <c r="G326" s="2" t="s">
        <v>12</v>
      </c>
      <c r="H326" s="2" t="s">
        <v>26</v>
      </c>
      <c r="I326" s="2" t="str">
        <f t="shared" si="25"/>
        <v>Bronze</v>
      </c>
      <c r="N326" s="8" t="s">
        <v>1021</v>
      </c>
      <c r="O326" s="2" t="str">
        <f t="shared" si="26"/>
        <v>Alex Mann Ii</v>
      </c>
      <c r="Q326" s="8" t="s">
        <v>12</v>
      </c>
      <c r="R326" t="str">
        <f t="shared" si="27"/>
        <v>USA</v>
      </c>
      <c r="S326" t="str">
        <f t="shared" si="28"/>
        <v>USA</v>
      </c>
      <c r="U326" s="8" t="s">
        <v>9</v>
      </c>
      <c r="V326" s="2" t="str">
        <f t="shared" si="29"/>
        <v>Male</v>
      </c>
    </row>
    <row r="327" spans="1:22">
      <c r="A327" s="2" t="s">
        <v>1023</v>
      </c>
      <c r="B327" s="2" t="s">
        <v>1024</v>
      </c>
      <c r="C327" s="2">
        <v>60</v>
      </c>
      <c r="D327" s="2" t="s">
        <v>9</v>
      </c>
      <c r="E327" s="2" t="s">
        <v>1025</v>
      </c>
      <c r="F327" s="2" t="s">
        <v>324</v>
      </c>
      <c r="G327" s="2" t="s">
        <v>12</v>
      </c>
      <c r="H327" s="2" t="s">
        <v>26</v>
      </c>
      <c r="I327" s="2" t="str">
        <f t="shared" si="25"/>
        <v>Bronze</v>
      </c>
      <c r="N327" s="9" t="s">
        <v>1024</v>
      </c>
      <c r="O327" s="2" t="str">
        <f t="shared" si="26"/>
        <v>Andrew Smith</v>
      </c>
      <c r="Q327" s="9" t="s">
        <v>12</v>
      </c>
      <c r="R327" t="str">
        <f t="shared" si="27"/>
        <v>USA</v>
      </c>
      <c r="S327" t="str">
        <f t="shared" si="28"/>
        <v>USA</v>
      </c>
      <c r="U327" s="9" t="s">
        <v>9</v>
      </c>
      <c r="V327" s="2" t="str">
        <f t="shared" si="29"/>
        <v>Male</v>
      </c>
    </row>
    <row r="328" spans="1:22">
      <c r="A328" s="2" t="s">
        <v>1026</v>
      </c>
      <c r="B328" s="2" t="s">
        <v>1027</v>
      </c>
      <c r="C328" s="2">
        <v>58</v>
      </c>
      <c r="D328" s="2" t="s">
        <v>16</v>
      </c>
      <c r="E328" s="2" t="s">
        <v>1028</v>
      </c>
      <c r="F328" s="2" t="s">
        <v>217</v>
      </c>
      <c r="G328" s="2" t="s">
        <v>12</v>
      </c>
      <c r="H328" s="2" t="s">
        <v>13</v>
      </c>
      <c r="I328" s="2" t="str">
        <f t="shared" si="25"/>
        <v>Gold</v>
      </c>
      <c r="N328" s="8" t="s">
        <v>1027</v>
      </c>
      <c r="O328" s="2" t="str">
        <f t="shared" si="26"/>
        <v>Robert King</v>
      </c>
      <c r="Q328" s="8" t="s">
        <v>12</v>
      </c>
      <c r="R328" t="str">
        <f t="shared" si="27"/>
        <v>USA</v>
      </c>
      <c r="S328" t="str">
        <f t="shared" si="28"/>
        <v>USA</v>
      </c>
      <c r="U328" s="8" t="s">
        <v>16</v>
      </c>
      <c r="V328" s="2" t="str">
        <f t="shared" si="29"/>
        <v>Female</v>
      </c>
    </row>
    <row r="329" spans="1:22">
      <c r="A329" s="2" t="s">
        <v>1029</v>
      </c>
      <c r="B329" s="2" t="s">
        <v>1030</v>
      </c>
      <c r="C329" s="2">
        <v>62</v>
      </c>
      <c r="D329" s="2" t="s">
        <v>16</v>
      </c>
      <c r="E329" s="2" t="s">
        <v>1031</v>
      </c>
      <c r="F329" s="2" t="s">
        <v>58</v>
      </c>
      <c r="G329" s="2" t="s">
        <v>12</v>
      </c>
      <c r="H329" s="2" t="s">
        <v>26</v>
      </c>
      <c r="I329" s="2" t="str">
        <f t="shared" si="25"/>
        <v>Bronze</v>
      </c>
      <c r="N329" s="9" t="s">
        <v>1030</v>
      </c>
      <c r="O329" s="2" t="str">
        <f t="shared" si="26"/>
        <v>Reginald Willis</v>
      </c>
      <c r="Q329" s="9" t="s">
        <v>12</v>
      </c>
      <c r="R329" t="str">
        <f t="shared" si="27"/>
        <v>USA</v>
      </c>
      <c r="S329" t="str">
        <f t="shared" si="28"/>
        <v>USA</v>
      </c>
      <c r="U329" s="9" t="s">
        <v>16</v>
      </c>
      <c r="V329" s="2" t="str">
        <f t="shared" si="29"/>
        <v>Female</v>
      </c>
    </row>
    <row r="330" spans="1:22">
      <c r="A330" s="2" t="s">
        <v>1032</v>
      </c>
      <c r="B330" s="2" t="s">
        <v>1033</v>
      </c>
      <c r="C330" s="2">
        <v>46</v>
      </c>
      <c r="D330" s="2" t="s">
        <v>9</v>
      </c>
      <c r="E330" s="2" t="s">
        <v>1034</v>
      </c>
      <c r="F330" s="2" t="s">
        <v>201</v>
      </c>
      <c r="G330" s="2" t="s">
        <v>12</v>
      </c>
      <c r="H330" s="2" t="s">
        <v>19</v>
      </c>
      <c r="I330" s="2" t="str">
        <f t="shared" si="25"/>
        <v>Platinum</v>
      </c>
      <c r="N330" s="8" t="s">
        <v>1033</v>
      </c>
      <c r="O330" s="2" t="str">
        <f t="shared" si="26"/>
        <v>Mario Harvey Jr.</v>
      </c>
      <c r="Q330" s="8" t="s">
        <v>12</v>
      </c>
      <c r="R330" t="str">
        <f t="shared" si="27"/>
        <v>USA</v>
      </c>
      <c r="S330" t="str">
        <f t="shared" si="28"/>
        <v>USA</v>
      </c>
      <c r="U330" s="8" t="s">
        <v>9</v>
      </c>
      <c r="V330" s="2" t="str">
        <f t="shared" si="29"/>
        <v>Male</v>
      </c>
    </row>
    <row r="331" spans="1:22">
      <c r="A331" s="2" t="s">
        <v>1035</v>
      </c>
      <c r="B331" s="2" t="s">
        <v>1036</v>
      </c>
      <c r="C331" s="2">
        <v>62</v>
      </c>
      <c r="D331" s="2" t="s">
        <v>16</v>
      </c>
      <c r="E331" s="2" t="s">
        <v>1037</v>
      </c>
      <c r="F331" s="2" t="s">
        <v>201</v>
      </c>
      <c r="G331" s="2" t="s">
        <v>12</v>
      </c>
      <c r="H331" s="2" t="s">
        <v>26</v>
      </c>
      <c r="I331" s="2" t="str">
        <f t="shared" si="25"/>
        <v>Bronze</v>
      </c>
      <c r="N331" s="9" t="s">
        <v>1036</v>
      </c>
      <c r="O331" s="2" t="str">
        <f t="shared" si="26"/>
        <v>Victor Mcintosh</v>
      </c>
      <c r="Q331" s="9" t="s">
        <v>12</v>
      </c>
      <c r="R331" t="str">
        <f t="shared" si="27"/>
        <v>USA</v>
      </c>
      <c r="S331" t="str">
        <f t="shared" si="28"/>
        <v>USA</v>
      </c>
      <c r="U331" s="9" t="s">
        <v>16</v>
      </c>
      <c r="V331" s="2" t="str">
        <f t="shared" si="29"/>
        <v>Female</v>
      </c>
    </row>
    <row r="332" spans="1:22">
      <c r="A332" s="2" t="s">
        <v>1038</v>
      </c>
      <c r="B332" s="2" t="s">
        <v>1039</v>
      </c>
      <c r="C332" s="2">
        <v>54</v>
      </c>
      <c r="D332" s="2" t="s">
        <v>9</v>
      </c>
      <c r="E332" s="2" t="s">
        <v>1040</v>
      </c>
      <c r="F332" s="2" t="s">
        <v>194</v>
      </c>
      <c r="G332" s="2" t="s">
        <v>12</v>
      </c>
      <c r="H332" s="2" t="s">
        <v>19</v>
      </c>
      <c r="I332" s="2" t="str">
        <f t="shared" si="25"/>
        <v>Platinum</v>
      </c>
      <c r="N332" s="8" t="s">
        <v>1039</v>
      </c>
      <c r="O332" s="2" t="str">
        <f t="shared" si="26"/>
        <v>Pamela Mcguire</v>
      </c>
      <c r="Q332" s="8" t="s">
        <v>12</v>
      </c>
      <c r="R332" t="str">
        <f t="shared" si="27"/>
        <v>USA</v>
      </c>
      <c r="S332" t="str">
        <f t="shared" si="28"/>
        <v>USA</v>
      </c>
      <c r="U332" s="8" t="s">
        <v>9</v>
      </c>
      <c r="V332" s="2" t="str">
        <f t="shared" si="29"/>
        <v>Male</v>
      </c>
    </row>
    <row r="333" spans="1:22">
      <c r="A333" s="2" t="s">
        <v>1041</v>
      </c>
      <c r="B333" s="2" t="s">
        <v>1042</v>
      </c>
      <c r="C333" s="2">
        <v>38</v>
      </c>
      <c r="D333" s="2" t="s">
        <v>16</v>
      </c>
      <c r="E333" s="2" t="s">
        <v>1043</v>
      </c>
      <c r="F333" s="2" t="s">
        <v>66</v>
      </c>
      <c r="G333" s="2" t="s">
        <v>12</v>
      </c>
      <c r="H333" s="2" t="s">
        <v>26</v>
      </c>
      <c r="I333" s="2" t="str">
        <f t="shared" si="25"/>
        <v>Bronze</v>
      </c>
      <c r="N333" s="9" t="s">
        <v>1042</v>
      </c>
      <c r="O333" s="2" t="str">
        <f t="shared" si="26"/>
        <v>Maria Phillips</v>
      </c>
      <c r="Q333" s="9" t="s">
        <v>12</v>
      </c>
      <c r="R333" t="str">
        <f t="shared" si="27"/>
        <v>USA</v>
      </c>
      <c r="S333" t="str">
        <f t="shared" si="28"/>
        <v>USA</v>
      </c>
      <c r="U333" s="9" t="s">
        <v>16</v>
      </c>
      <c r="V333" s="2" t="str">
        <f t="shared" si="29"/>
        <v>Female</v>
      </c>
    </row>
    <row r="334" spans="1:22">
      <c r="A334" s="2" t="s">
        <v>1044</v>
      </c>
      <c r="B334" s="2" t="s">
        <v>1045</v>
      </c>
      <c r="C334" s="2">
        <v>34</v>
      </c>
      <c r="D334" s="2" t="s">
        <v>16</v>
      </c>
      <c r="E334" s="2" t="s">
        <v>1046</v>
      </c>
      <c r="F334" s="2" t="s">
        <v>99</v>
      </c>
      <c r="G334" s="2" t="s">
        <v>12</v>
      </c>
      <c r="H334" s="2" t="s">
        <v>26</v>
      </c>
      <c r="I334" s="2" t="str">
        <f t="shared" si="25"/>
        <v>Bronze</v>
      </c>
      <c r="N334" s="8" t="s">
        <v>1045</v>
      </c>
      <c r="O334" s="2" t="str">
        <f t="shared" si="26"/>
        <v>Dr. Lindsay Hanna</v>
      </c>
      <c r="Q334" s="8" t="s">
        <v>12</v>
      </c>
      <c r="R334" t="str">
        <f t="shared" si="27"/>
        <v>USA</v>
      </c>
      <c r="S334" t="str">
        <f t="shared" si="28"/>
        <v>USA</v>
      </c>
      <c r="U334" s="8" t="s">
        <v>16</v>
      </c>
      <c r="V334" s="2" t="str">
        <f t="shared" si="29"/>
        <v>Female</v>
      </c>
    </row>
    <row r="335" spans="1:22">
      <c r="A335" s="2" t="s">
        <v>1047</v>
      </c>
      <c r="B335" s="2" t="s">
        <v>1048</v>
      </c>
      <c r="C335" s="2">
        <v>64</v>
      </c>
      <c r="D335" s="2" t="s">
        <v>16</v>
      </c>
      <c r="E335" s="2" t="s">
        <v>1049</v>
      </c>
      <c r="F335" s="2" t="s">
        <v>81</v>
      </c>
      <c r="G335" s="2" t="s">
        <v>12</v>
      </c>
      <c r="H335" s="2" t="s">
        <v>13</v>
      </c>
      <c r="I335" s="2" t="str">
        <f t="shared" si="25"/>
        <v>Gold</v>
      </c>
      <c r="N335" s="9" t="s">
        <v>1048</v>
      </c>
      <c r="O335" s="2" t="str">
        <f t="shared" si="26"/>
        <v>Teresa Johnson</v>
      </c>
      <c r="Q335" s="9" t="s">
        <v>12</v>
      </c>
      <c r="R335" t="str">
        <f t="shared" si="27"/>
        <v>USA</v>
      </c>
      <c r="S335" t="str">
        <f t="shared" si="28"/>
        <v>USA</v>
      </c>
      <c r="U335" s="9" t="s">
        <v>16</v>
      </c>
      <c r="V335" s="2" t="str">
        <f t="shared" si="29"/>
        <v>Female</v>
      </c>
    </row>
    <row r="336" spans="1:22">
      <c r="A336" s="2" t="s">
        <v>1050</v>
      </c>
      <c r="B336" s="2" t="s">
        <v>1051</v>
      </c>
      <c r="C336" s="2">
        <v>50</v>
      </c>
      <c r="D336" s="2" t="s">
        <v>16</v>
      </c>
      <c r="E336" s="2" t="s">
        <v>1052</v>
      </c>
      <c r="F336" s="2" t="s">
        <v>167</v>
      </c>
      <c r="G336" s="2" t="s">
        <v>12</v>
      </c>
      <c r="H336" s="2" t="s">
        <v>31</v>
      </c>
      <c r="I336" s="2" t="str">
        <f t="shared" si="25"/>
        <v>Silver</v>
      </c>
      <c r="N336" s="8" t="s">
        <v>1051</v>
      </c>
      <c r="O336" s="2" t="str">
        <f t="shared" si="26"/>
        <v>Mr. Christopher Sims</v>
      </c>
      <c r="Q336" s="8" t="s">
        <v>12</v>
      </c>
      <c r="R336" t="str">
        <f t="shared" si="27"/>
        <v>USA</v>
      </c>
      <c r="S336" t="str">
        <f t="shared" si="28"/>
        <v>USA</v>
      </c>
      <c r="U336" s="8" t="s">
        <v>16</v>
      </c>
      <c r="V336" s="2" t="str">
        <f t="shared" si="29"/>
        <v>Female</v>
      </c>
    </row>
    <row r="337" spans="1:22">
      <c r="A337" s="2" t="s">
        <v>1053</v>
      </c>
      <c r="B337" s="2" t="s">
        <v>1054</v>
      </c>
      <c r="C337" s="2">
        <v>37</v>
      </c>
      <c r="D337" s="2" t="s">
        <v>9</v>
      </c>
      <c r="E337" s="2" t="s">
        <v>1055</v>
      </c>
      <c r="F337" s="2" t="s">
        <v>11</v>
      </c>
      <c r="G337" s="2" t="s">
        <v>12</v>
      </c>
      <c r="H337" s="2" t="s">
        <v>19</v>
      </c>
      <c r="I337" s="2" t="str">
        <f t="shared" si="25"/>
        <v>Platinum</v>
      </c>
      <c r="N337" s="9" t="s">
        <v>1054</v>
      </c>
      <c r="O337" s="2" t="str">
        <f t="shared" si="26"/>
        <v>Jennifer Woods</v>
      </c>
      <c r="Q337" s="9" t="s">
        <v>12</v>
      </c>
      <c r="R337" t="str">
        <f t="shared" si="27"/>
        <v>USA</v>
      </c>
      <c r="S337" t="str">
        <f t="shared" si="28"/>
        <v>USA</v>
      </c>
      <c r="U337" s="9" t="s">
        <v>9</v>
      </c>
      <c r="V337" s="2" t="str">
        <f t="shared" si="29"/>
        <v>Male</v>
      </c>
    </row>
    <row r="338" spans="1:22">
      <c r="A338" s="2" t="s">
        <v>1056</v>
      </c>
      <c r="B338" s="2" t="s">
        <v>1057</v>
      </c>
      <c r="C338" s="2">
        <v>58</v>
      </c>
      <c r="D338" s="2" t="s">
        <v>16</v>
      </c>
      <c r="E338" s="2" t="s">
        <v>1058</v>
      </c>
      <c r="F338" s="2" t="s">
        <v>35</v>
      </c>
      <c r="G338" s="2" t="s">
        <v>12</v>
      </c>
      <c r="H338" s="2" t="s">
        <v>31</v>
      </c>
      <c r="I338" s="2" t="str">
        <f t="shared" si="25"/>
        <v>Silver</v>
      </c>
      <c r="N338" s="8" t="s">
        <v>1057</v>
      </c>
      <c r="O338" s="2" t="str">
        <f t="shared" si="26"/>
        <v>John Jones</v>
      </c>
      <c r="Q338" s="8" t="s">
        <v>12</v>
      </c>
      <c r="R338" t="str">
        <f t="shared" si="27"/>
        <v>USA</v>
      </c>
      <c r="S338" t="str">
        <f t="shared" si="28"/>
        <v>USA</v>
      </c>
      <c r="U338" s="8" t="s">
        <v>16</v>
      </c>
      <c r="V338" s="2" t="str">
        <f t="shared" si="29"/>
        <v>Female</v>
      </c>
    </row>
    <row r="339" spans="1:22">
      <c r="A339" s="2" t="s">
        <v>1059</v>
      </c>
      <c r="B339" s="2" t="s">
        <v>1060</v>
      </c>
      <c r="C339" s="2">
        <v>40</v>
      </c>
      <c r="D339" s="2" t="s">
        <v>16</v>
      </c>
      <c r="E339" s="2" t="s">
        <v>1061</v>
      </c>
      <c r="F339" s="2" t="s">
        <v>11</v>
      </c>
      <c r="G339" s="2" t="s">
        <v>12</v>
      </c>
      <c r="H339" s="2" t="s">
        <v>26</v>
      </c>
      <c r="I339" s="2" t="str">
        <f t="shared" si="25"/>
        <v>Bronze</v>
      </c>
      <c r="N339" s="9" t="s">
        <v>1060</v>
      </c>
      <c r="O339" s="2" t="str">
        <f t="shared" si="26"/>
        <v>Carol Lewis</v>
      </c>
      <c r="Q339" s="9" t="s">
        <v>12</v>
      </c>
      <c r="R339" t="str">
        <f t="shared" si="27"/>
        <v>USA</v>
      </c>
      <c r="S339" t="str">
        <f t="shared" si="28"/>
        <v>USA</v>
      </c>
      <c r="U339" s="9" t="s">
        <v>16</v>
      </c>
      <c r="V339" s="2" t="str">
        <f t="shared" si="29"/>
        <v>Female</v>
      </c>
    </row>
    <row r="340" spans="1:22">
      <c r="A340" s="2" t="s">
        <v>1062</v>
      </c>
      <c r="B340" s="2" t="s">
        <v>1063</v>
      </c>
      <c r="C340" s="2">
        <v>46</v>
      </c>
      <c r="D340" s="2" t="s">
        <v>16</v>
      </c>
      <c r="E340" s="2" t="s">
        <v>1064</v>
      </c>
      <c r="F340" s="2" t="s">
        <v>167</v>
      </c>
      <c r="G340" s="2" t="s">
        <v>12</v>
      </c>
      <c r="H340" s="2" t="s">
        <v>31</v>
      </c>
      <c r="I340" s="2" t="str">
        <f t="shared" si="25"/>
        <v>Silver</v>
      </c>
      <c r="N340" s="8" t="s">
        <v>1063</v>
      </c>
      <c r="O340" s="2" t="str">
        <f t="shared" si="26"/>
        <v>Jasmine Snyder</v>
      </c>
      <c r="Q340" s="8" t="s">
        <v>12</v>
      </c>
      <c r="R340" t="str">
        <f t="shared" si="27"/>
        <v>USA</v>
      </c>
      <c r="S340" t="str">
        <f t="shared" si="28"/>
        <v>USA</v>
      </c>
      <c r="U340" s="8" t="s">
        <v>16</v>
      </c>
      <c r="V340" s="2" t="str">
        <f t="shared" si="29"/>
        <v>Female</v>
      </c>
    </row>
    <row r="341" spans="1:22">
      <c r="A341" s="2" t="s">
        <v>1065</v>
      </c>
      <c r="B341" s="2" t="s">
        <v>1066</v>
      </c>
      <c r="C341" s="2">
        <v>52</v>
      </c>
      <c r="D341" s="2" t="s">
        <v>16</v>
      </c>
      <c r="E341" s="2" t="s">
        <v>1067</v>
      </c>
      <c r="F341" s="2" t="s">
        <v>133</v>
      </c>
      <c r="G341" s="2" t="s">
        <v>12</v>
      </c>
      <c r="H341" s="2" t="s">
        <v>19</v>
      </c>
      <c r="I341" s="2" t="str">
        <f t="shared" si="25"/>
        <v>Platinum</v>
      </c>
      <c r="N341" s="9" t="s">
        <v>1066</v>
      </c>
      <c r="O341" s="2" t="str">
        <f t="shared" si="26"/>
        <v>Mrs. Susan Buckley</v>
      </c>
      <c r="Q341" s="9" t="s">
        <v>12</v>
      </c>
      <c r="R341" t="str">
        <f t="shared" si="27"/>
        <v>USA</v>
      </c>
      <c r="S341" t="str">
        <f t="shared" si="28"/>
        <v>USA</v>
      </c>
      <c r="U341" s="9" t="s">
        <v>16</v>
      </c>
      <c r="V341" s="2" t="str">
        <f t="shared" si="29"/>
        <v>Female</v>
      </c>
    </row>
    <row r="342" spans="1:22">
      <c r="A342" s="2" t="s">
        <v>1068</v>
      </c>
      <c r="B342" s="2" t="s">
        <v>1069</v>
      </c>
      <c r="C342" s="2">
        <v>27</v>
      </c>
      <c r="D342" s="2" t="s">
        <v>9</v>
      </c>
      <c r="E342" s="2" t="s">
        <v>1070</v>
      </c>
      <c r="F342" s="2" t="s">
        <v>274</v>
      </c>
      <c r="G342" s="2" t="s">
        <v>12</v>
      </c>
      <c r="H342" s="2" t="s">
        <v>26</v>
      </c>
      <c r="I342" s="2" t="str">
        <f t="shared" si="25"/>
        <v>Bronze</v>
      </c>
      <c r="N342" s="8" t="s">
        <v>1069</v>
      </c>
      <c r="O342" s="2" t="str">
        <f t="shared" si="26"/>
        <v>Eric Davis</v>
      </c>
      <c r="Q342" s="8" t="s">
        <v>12</v>
      </c>
      <c r="R342" t="str">
        <f t="shared" si="27"/>
        <v>USA</v>
      </c>
      <c r="S342" t="str">
        <f t="shared" si="28"/>
        <v>USA</v>
      </c>
      <c r="U342" s="8" t="s">
        <v>9</v>
      </c>
      <c r="V342" s="2" t="str">
        <f t="shared" si="29"/>
        <v>Male</v>
      </c>
    </row>
    <row r="343" spans="1:22">
      <c r="A343" s="2" t="s">
        <v>1071</v>
      </c>
      <c r="B343" s="2" t="s">
        <v>1072</v>
      </c>
      <c r="C343" s="2">
        <v>56</v>
      </c>
      <c r="D343" s="2" t="s">
        <v>16</v>
      </c>
      <c r="E343" s="2" t="s">
        <v>1073</v>
      </c>
      <c r="F343" s="2" t="s">
        <v>194</v>
      </c>
      <c r="G343" s="2" t="s">
        <v>12</v>
      </c>
      <c r="H343" s="2" t="s">
        <v>26</v>
      </c>
      <c r="I343" s="2" t="str">
        <f t="shared" si="25"/>
        <v>Bronze</v>
      </c>
      <c r="N343" s="9" t="s">
        <v>1072</v>
      </c>
      <c r="O343" s="2" t="str">
        <f t="shared" si="26"/>
        <v>Angela Williams</v>
      </c>
      <c r="Q343" s="9" t="s">
        <v>12</v>
      </c>
      <c r="R343" t="str">
        <f t="shared" si="27"/>
        <v>USA</v>
      </c>
      <c r="S343" t="str">
        <f t="shared" si="28"/>
        <v>USA</v>
      </c>
      <c r="U343" s="9" t="s">
        <v>16</v>
      </c>
      <c r="V343" s="2" t="str">
        <f t="shared" si="29"/>
        <v>Female</v>
      </c>
    </row>
    <row r="344" spans="1:22">
      <c r="A344" s="2" t="s">
        <v>1074</v>
      </c>
      <c r="B344" s="2" t="s">
        <v>1075</v>
      </c>
      <c r="C344" s="2">
        <v>30</v>
      </c>
      <c r="D344" s="2" t="s">
        <v>16</v>
      </c>
      <c r="E344" s="2" t="s">
        <v>1076</v>
      </c>
      <c r="F344" s="2" t="s">
        <v>167</v>
      </c>
      <c r="G344" s="2" t="s">
        <v>12</v>
      </c>
      <c r="H344" s="2" t="s">
        <v>26</v>
      </c>
      <c r="I344" s="2" t="str">
        <f t="shared" si="25"/>
        <v>Bronze</v>
      </c>
      <c r="N344" s="8" t="s">
        <v>1075</v>
      </c>
      <c r="O344" s="2" t="str">
        <f t="shared" si="26"/>
        <v>Michelle Cunningham</v>
      </c>
      <c r="Q344" s="8" t="s">
        <v>12</v>
      </c>
      <c r="R344" t="str">
        <f t="shared" si="27"/>
        <v>USA</v>
      </c>
      <c r="S344" t="str">
        <f t="shared" si="28"/>
        <v>USA</v>
      </c>
      <c r="U344" s="8" t="s">
        <v>16</v>
      </c>
      <c r="V344" s="2" t="str">
        <f t="shared" si="29"/>
        <v>Female</v>
      </c>
    </row>
    <row r="345" spans="1:22">
      <c r="A345" s="2" t="s">
        <v>1077</v>
      </c>
      <c r="B345" s="2" t="s">
        <v>1078</v>
      </c>
      <c r="C345" s="2">
        <v>38</v>
      </c>
      <c r="D345" s="2" t="s">
        <v>9</v>
      </c>
      <c r="E345" s="2" t="s">
        <v>1079</v>
      </c>
      <c r="F345" s="2" t="s">
        <v>287</v>
      </c>
      <c r="G345" s="2" t="s">
        <v>12</v>
      </c>
      <c r="H345" s="2" t="s">
        <v>26</v>
      </c>
      <c r="I345" s="2" t="str">
        <f t="shared" si="25"/>
        <v>Bronze</v>
      </c>
      <c r="N345" s="9" t="s">
        <v>1078</v>
      </c>
      <c r="O345" s="2" t="str">
        <f t="shared" si="26"/>
        <v>Ryan Moore</v>
      </c>
      <c r="Q345" s="9" t="s">
        <v>12</v>
      </c>
      <c r="R345" t="str">
        <f t="shared" si="27"/>
        <v>USA</v>
      </c>
      <c r="S345" t="str">
        <f t="shared" si="28"/>
        <v>USA</v>
      </c>
      <c r="U345" s="9" t="s">
        <v>9</v>
      </c>
      <c r="V345" s="2" t="str">
        <f t="shared" si="29"/>
        <v>Male</v>
      </c>
    </row>
    <row r="346" spans="1:22">
      <c r="A346" s="2" t="s">
        <v>1080</v>
      </c>
      <c r="B346" s="2" t="s">
        <v>1081</v>
      </c>
      <c r="C346" s="2">
        <v>39</v>
      </c>
      <c r="D346" s="2" t="s">
        <v>9</v>
      </c>
      <c r="E346" s="2" t="s">
        <v>1082</v>
      </c>
      <c r="F346" s="2" t="s">
        <v>233</v>
      </c>
      <c r="G346" s="2" t="s">
        <v>12</v>
      </c>
      <c r="H346" s="2" t="s">
        <v>13</v>
      </c>
      <c r="I346" s="2" t="str">
        <f t="shared" si="25"/>
        <v>Gold</v>
      </c>
      <c r="N346" s="8" t="s">
        <v>1081</v>
      </c>
      <c r="O346" s="2" t="str">
        <f t="shared" si="26"/>
        <v>Evelyn Brown</v>
      </c>
      <c r="Q346" s="8" t="s">
        <v>12</v>
      </c>
      <c r="R346" t="str">
        <f t="shared" si="27"/>
        <v>USA</v>
      </c>
      <c r="S346" t="str">
        <f t="shared" si="28"/>
        <v>USA</v>
      </c>
      <c r="U346" s="8" t="s">
        <v>9</v>
      </c>
      <c r="V346" s="2" t="str">
        <f t="shared" si="29"/>
        <v>Male</v>
      </c>
    </row>
    <row r="347" spans="1:22">
      <c r="A347" s="2" t="s">
        <v>1083</v>
      </c>
      <c r="B347" s="2" t="s">
        <v>1084</v>
      </c>
      <c r="C347" s="2">
        <v>33</v>
      </c>
      <c r="D347" s="2" t="s">
        <v>9</v>
      </c>
      <c r="E347" s="2" t="s">
        <v>1085</v>
      </c>
      <c r="F347" s="2" t="s">
        <v>96</v>
      </c>
      <c r="G347" s="2" t="s">
        <v>12</v>
      </c>
      <c r="H347" s="2" t="s">
        <v>26</v>
      </c>
      <c r="I347" s="2" t="str">
        <f t="shared" si="25"/>
        <v>Bronze</v>
      </c>
      <c r="N347" s="9" t="s">
        <v>1084</v>
      </c>
      <c r="O347" s="2" t="str">
        <f t="shared" si="26"/>
        <v>Daniel Nelson</v>
      </c>
      <c r="Q347" s="9" t="s">
        <v>12</v>
      </c>
      <c r="R347" t="str">
        <f t="shared" si="27"/>
        <v>USA</v>
      </c>
      <c r="S347" t="str">
        <f t="shared" si="28"/>
        <v>USA</v>
      </c>
      <c r="U347" s="9" t="s">
        <v>9</v>
      </c>
      <c r="V347" s="2" t="str">
        <f t="shared" si="29"/>
        <v>Male</v>
      </c>
    </row>
    <row r="348" spans="1:22">
      <c r="A348" s="2" t="s">
        <v>1086</v>
      </c>
      <c r="B348" s="2" t="s">
        <v>1087</v>
      </c>
      <c r="C348" s="2">
        <v>58</v>
      </c>
      <c r="D348" s="2" t="s">
        <v>16</v>
      </c>
      <c r="E348" s="2" t="s">
        <v>1088</v>
      </c>
      <c r="F348" s="2" t="s">
        <v>237</v>
      </c>
      <c r="G348" s="2" t="s">
        <v>12</v>
      </c>
      <c r="H348" s="2" t="s">
        <v>19</v>
      </c>
      <c r="I348" s="2" t="str">
        <f t="shared" si="25"/>
        <v>Platinum</v>
      </c>
      <c r="N348" s="8" t="s">
        <v>1087</v>
      </c>
      <c r="O348" s="2" t="str">
        <f t="shared" si="26"/>
        <v>John Jordan</v>
      </c>
      <c r="Q348" s="8" t="s">
        <v>12</v>
      </c>
      <c r="R348" t="str">
        <f t="shared" si="27"/>
        <v>USA</v>
      </c>
      <c r="S348" t="str">
        <f t="shared" si="28"/>
        <v>USA</v>
      </c>
      <c r="U348" s="8" t="s">
        <v>16</v>
      </c>
      <c r="V348" s="2" t="str">
        <f t="shared" si="29"/>
        <v>Female</v>
      </c>
    </row>
    <row r="349" spans="1:22">
      <c r="A349" s="2" t="s">
        <v>1089</v>
      </c>
      <c r="B349" s="2" t="s">
        <v>1090</v>
      </c>
      <c r="C349" s="2">
        <v>39</v>
      </c>
      <c r="D349" s="2" t="s">
        <v>16</v>
      </c>
      <c r="E349" s="2" t="s">
        <v>1091</v>
      </c>
      <c r="F349" s="2" t="s">
        <v>167</v>
      </c>
      <c r="G349" s="2" t="s">
        <v>12</v>
      </c>
      <c r="H349" s="2" t="s">
        <v>13</v>
      </c>
      <c r="I349" s="2" t="str">
        <f t="shared" si="25"/>
        <v>Gold</v>
      </c>
      <c r="N349" s="9" t="s">
        <v>1090</v>
      </c>
      <c r="O349" s="2" t="str">
        <f t="shared" si="26"/>
        <v>Justin Mason Dds</v>
      </c>
      <c r="Q349" s="9" t="s">
        <v>12</v>
      </c>
      <c r="R349" t="str">
        <f t="shared" si="27"/>
        <v>USA</v>
      </c>
      <c r="S349" t="str">
        <f t="shared" si="28"/>
        <v>USA</v>
      </c>
      <c r="U349" s="9" t="s">
        <v>16</v>
      </c>
      <c r="V349" s="2" t="str">
        <f t="shared" si="29"/>
        <v>Female</v>
      </c>
    </row>
    <row r="350" spans="1:22">
      <c r="A350" s="2" t="s">
        <v>1092</v>
      </c>
      <c r="B350" s="2" t="s">
        <v>1093</v>
      </c>
      <c r="C350" s="2">
        <v>55</v>
      </c>
      <c r="D350" s="2" t="s">
        <v>9</v>
      </c>
      <c r="E350" s="2" t="s">
        <v>1094</v>
      </c>
      <c r="F350" s="2" t="s">
        <v>51</v>
      </c>
      <c r="G350" s="2" t="s">
        <v>12</v>
      </c>
      <c r="H350" s="2" t="s">
        <v>31</v>
      </c>
      <c r="I350" s="2" t="str">
        <f t="shared" si="25"/>
        <v>Silver</v>
      </c>
      <c r="N350" s="8" t="s">
        <v>1093</v>
      </c>
      <c r="O350" s="2" t="str">
        <f t="shared" si="26"/>
        <v>Sherry Cabrera</v>
      </c>
      <c r="Q350" s="8" t="s">
        <v>12</v>
      </c>
      <c r="R350" t="str">
        <f t="shared" si="27"/>
        <v>USA</v>
      </c>
      <c r="S350" t="str">
        <f t="shared" si="28"/>
        <v>USA</v>
      </c>
      <c r="U350" s="8" t="s">
        <v>9</v>
      </c>
      <c r="V350" s="2" t="str">
        <f t="shared" si="29"/>
        <v>Male</v>
      </c>
    </row>
    <row r="351" spans="1:22">
      <c r="A351" s="2" t="s">
        <v>1095</v>
      </c>
      <c r="B351" s="2" t="s">
        <v>1096</v>
      </c>
      <c r="C351" s="2">
        <v>31</v>
      </c>
      <c r="D351" s="2" t="s">
        <v>9</v>
      </c>
      <c r="E351" s="2" t="s">
        <v>1097</v>
      </c>
      <c r="F351" s="2" t="s">
        <v>163</v>
      </c>
      <c r="G351" s="2" t="s">
        <v>12</v>
      </c>
      <c r="H351" s="2" t="s">
        <v>26</v>
      </c>
      <c r="I351" s="2" t="str">
        <f t="shared" si="25"/>
        <v>Bronze</v>
      </c>
      <c r="N351" s="9" t="s">
        <v>1096</v>
      </c>
      <c r="O351" s="2" t="str">
        <f t="shared" si="26"/>
        <v>Heather Valenzuela</v>
      </c>
      <c r="Q351" s="9" t="s">
        <v>12</v>
      </c>
      <c r="R351" t="str">
        <f t="shared" si="27"/>
        <v>USA</v>
      </c>
      <c r="S351" t="str">
        <f t="shared" si="28"/>
        <v>USA</v>
      </c>
      <c r="U351" s="9" t="s">
        <v>9</v>
      </c>
      <c r="V351" s="2" t="str">
        <f t="shared" si="29"/>
        <v>Male</v>
      </c>
    </row>
    <row r="352" spans="1:22">
      <c r="A352" s="2" t="s">
        <v>1098</v>
      </c>
      <c r="B352" s="2" t="s">
        <v>1099</v>
      </c>
      <c r="C352" s="2">
        <v>26</v>
      </c>
      <c r="D352" s="2" t="s">
        <v>9</v>
      </c>
      <c r="E352" s="2" t="s">
        <v>1100</v>
      </c>
      <c r="F352" s="2" t="s">
        <v>267</v>
      </c>
      <c r="G352" s="2" t="s">
        <v>12</v>
      </c>
      <c r="H352" s="2" t="s">
        <v>31</v>
      </c>
      <c r="I352" s="2" t="str">
        <f t="shared" si="25"/>
        <v>Silver</v>
      </c>
      <c r="N352" s="8" t="s">
        <v>1099</v>
      </c>
      <c r="O352" s="2" t="str">
        <f t="shared" si="26"/>
        <v>Charles Miller</v>
      </c>
      <c r="Q352" s="8" t="s">
        <v>12</v>
      </c>
      <c r="R352" t="str">
        <f t="shared" si="27"/>
        <v>USA</v>
      </c>
      <c r="S352" t="str">
        <f t="shared" si="28"/>
        <v>USA</v>
      </c>
      <c r="U352" s="8" t="s">
        <v>9</v>
      </c>
      <c r="V352" s="2" t="str">
        <f t="shared" si="29"/>
        <v>Male</v>
      </c>
    </row>
    <row r="353" spans="1:22">
      <c r="A353" s="2" t="s">
        <v>1101</v>
      </c>
      <c r="B353" s="2" t="s">
        <v>1102</v>
      </c>
      <c r="C353" s="2">
        <v>25</v>
      </c>
      <c r="D353" s="2" t="s">
        <v>16</v>
      </c>
      <c r="E353" s="2" t="s">
        <v>1103</v>
      </c>
      <c r="F353" s="2" t="s">
        <v>70</v>
      </c>
      <c r="G353" s="2" t="s">
        <v>12</v>
      </c>
      <c r="H353" s="2" t="s">
        <v>26</v>
      </c>
      <c r="I353" s="2" t="str">
        <f t="shared" si="25"/>
        <v>Bronze</v>
      </c>
      <c r="N353" s="9" t="s">
        <v>1102</v>
      </c>
      <c r="O353" s="2" t="str">
        <f t="shared" si="26"/>
        <v>Jeffrey Mccarthy</v>
      </c>
      <c r="Q353" s="9" t="s">
        <v>12</v>
      </c>
      <c r="R353" t="str">
        <f t="shared" si="27"/>
        <v>USA</v>
      </c>
      <c r="S353" t="str">
        <f t="shared" si="28"/>
        <v>USA</v>
      </c>
      <c r="U353" s="9" t="s">
        <v>16</v>
      </c>
      <c r="V353" s="2" t="str">
        <f t="shared" si="29"/>
        <v>Female</v>
      </c>
    </row>
    <row r="354" spans="1:22">
      <c r="A354" s="2" t="s">
        <v>1104</v>
      </c>
      <c r="B354" s="2" t="s">
        <v>1105</v>
      </c>
      <c r="C354" s="2">
        <v>52</v>
      </c>
      <c r="D354" s="2" t="s">
        <v>16</v>
      </c>
      <c r="E354" s="2" t="s">
        <v>1106</v>
      </c>
      <c r="F354" s="2" t="s">
        <v>324</v>
      </c>
      <c r="G354" s="2" t="s">
        <v>12</v>
      </c>
      <c r="H354" s="2" t="s">
        <v>31</v>
      </c>
      <c r="I354" s="2" t="str">
        <f t="shared" si="25"/>
        <v>Silver</v>
      </c>
      <c r="N354" s="8" t="s">
        <v>1105</v>
      </c>
      <c r="O354" s="2" t="str">
        <f t="shared" si="26"/>
        <v>Michael Greene</v>
      </c>
      <c r="Q354" s="8" t="s">
        <v>12</v>
      </c>
      <c r="R354" t="str">
        <f t="shared" si="27"/>
        <v>USA</v>
      </c>
      <c r="S354" t="str">
        <f t="shared" si="28"/>
        <v>USA</v>
      </c>
      <c r="U354" s="8" t="s">
        <v>16</v>
      </c>
      <c r="V354" s="2" t="str">
        <f t="shared" si="29"/>
        <v>Female</v>
      </c>
    </row>
    <row r="355" spans="1:22">
      <c r="A355" s="2" t="s">
        <v>1107</v>
      </c>
      <c r="B355" s="2" t="s">
        <v>3837</v>
      </c>
      <c r="C355" s="2">
        <v>56</v>
      </c>
      <c r="D355" s="2" t="s">
        <v>16</v>
      </c>
      <c r="E355" s="2" t="s">
        <v>1108</v>
      </c>
      <c r="F355" s="2" t="s">
        <v>35</v>
      </c>
      <c r="G355" s="2" t="s">
        <v>12</v>
      </c>
      <c r="H355" s="2" t="s">
        <v>19</v>
      </c>
      <c r="I355" s="2" t="str">
        <f t="shared" si="25"/>
        <v>Platinum</v>
      </c>
      <c r="N355" s="9" t="s">
        <v>3837</v>
      </c>
      <c r="O355" s="2" t="str">
        <f t="shared" si="26"/>
        <v xml:space="preserve">   Laura Green</v>
      </c>
      <c r="Q355" s="9" t="s">
        <v>12</v>
      </c>
      <c r="R355" t="str">
        <f t="shared" si="27"/>
        <v>USA</v>
      </c>
      <c r="S355" t="str">
        <f t="shared" si="28"/>
        <v>USA</v>
      </c>
      <c r="U355" s="9" t="s">
        <v>16</v>
      </c>
      <c r="V355" s="2" t="str">
        <f t="shared" si="29"/>
        <v>Female</v>
      </c>
    </row>
    <row r="356" spans="1:22">
      <c r="A356" s="2" t="s">
        <v>1109</v>
      </c>
      <c r="B356" s="2" t="s">
        <v>1110</v>
      </c>
      <c r="C356" s="2">
        <v>38</v>
      </c>
      <c r="D356" s="2" t="s">
        <v>9</v>
      </c>
      <c r="E356" s="2" t="s">
        <v>1111</v>
      </c>
      <c r="F356" s="2" t="s">
        <v>167</v>
      </c>
      <c r="G356" s="2" t="s">
        <v>12</v>
      </c>
      <c r="H356" s="2" t="s">
        <v>31</v>
      </c>
      <c r="I356" s="2" t="str">
        <f t="shared" si="25"/>
        <v>Silver</v>
      </c>
      <c r="N356" s="8" t="s">
        <v>1110</v>
      </c>
      <c r="O356" s="2" t="str">
        <f t="shared" si="26"/>
        <v>Ryan Torres</v>
      </c>
      <c r="Q356" s="8" t="s">
        <v>12</v>
      </c>
      <c r="R356" t="str">
        <f t="shared" si="27"/>
        <v>USA</v>
      </c>
      <c r="S356" t="str">
        <f t="shared" si="28"/>
        <v>USA</v>
      </c>
      <c r="U356" s="8" t="s">
        <v>9</v>
      </c>
      <c r="V356" s="2" t="str">
        <f t="shared" si="29"/>
        <v>Male</v>
      </c>
    </row>
    <row r="357" spans="1:22">
      <c r="A357" s="2" t="s">
        <v>1112</v>
      </c>
      <c r="B357" s="2" t="s">
        <v>1113</v>
      </c>
      <c r="C357" s="2">
        <v>20</v>
      </c>
      <c r="D357" s="2" t="s">
        <v>9</v>
      </c>
      <c r="E357" s="2" t="s">
        <v>1114</v>
      </c>
      <c r="F357" s="2" t="s">
        <v>74</v>
      </c>
      <c r="G357" s="2" t="s">
        <v>12</v>
      </c>
      <c r="H357" s="2" t="s">
        <v>13</v>
      </c>
      <c r="I357" s="2" t="str">
        <f t="shared" si="25"/>
        <v>Gold</v>
      </c>
      <c r="N357" s="9" t="s">
        <v>1113</v>
      </c>
      <c r="O357" s="2" t="str">
        <f t="shared" si="26"/>
        <v>Carlos Flores</v>
      </c>
      <c r="Q357" s="9" t="s">
        <v>12</v>
      </c>
      <c r="R357" t="str">
        <f t="shared" si="27"/>
        <v>USA</v>
      </c>
      <c r="S357" t="str">
        <f t="shared" si="28"/>
        <v>USA</v>
      </c>
      <c r="U357" s="9" t="s">
        <v>9</v>
      </c>
      <c r="V357" s="2" t="str">
        <f t="shared" si="29"/>
        <v>Male</v>
      </c>
    </row>
    <row r="358" spans="1:22">
      <c r="A358" s="2" t="s">
        <v>1115</v>
      </c>
      <c r="B358" s="2" t="s">
        <v>1116</v>
      </c>
      <c r="C358" s="2">
        <v>54</v>
      </c>
      <c r="D358" s="2" t="s">
        <v>9</v>
      </c>
      <c r="E358" s="2" t="s">
        <v>1117</v>
      </c>
      <c r="F358" s="2" t="s">
        <v>287</v>
      </c>
      <c r="G358" s="2" t="s">
        <v>12</v>
      </c>
      <c r="H358" s="2" t="s">
        <v>26</v>
      </c>
      <c r="I358" s="2" t="str">
        <f t="shared" si="25"/>
        <v>Bronze</v>
      </c>
      <c r="N358" s="8" t="s">
        <v>1116</v>
      </c>
      <c r="O358" s="2" t="str">
        <f t="shared" si="26"/>
        <v>Steve Hunt</v>
      </c>
      <c r="Q358" s="8" t="s">
        <v>12</v>
      </c>
      <c r="R358" t="str">
        <f t="shared" si="27"/>
        <v>USA</v>
      </c>
      <c r="S358" t="str">
        <f t="shared" si="28"/>
        <v>USA</v>
      </c>
      <c r="U358" s="8" t="s">
        <v>9</v>
      </c>
      <c r="V358" s="2" t="str">
        <f t="shared" si="29"/>
        <v>Male</v>
      </c>
    </row>
    <row r="359" spans="1:22">
      <c r="A359" s="2" t="s">
        <v>1118</v>
      </c>
      <c r="B359" s="2" t="s">
        <v>1119</v>
      </c>
      <c r="C359" s="2">
        <v>41</v>
      </c>
      <c r="D359" s="2" t="s">
        <v>9</v>
      </c>
      <c r="E359" s="2" t="s">
        <v>1120</v>
      </c>
      <c r="F359" s="2" t="s">
        <v>237</v>
      </c>
      <c r="G359" s="2" t="s">
        <v>12</v>
      </c>
      <c r="H359" s="2" t="s">
        <v>13</v>
      </c>
      <c r="I359" s="2" t="str">
        <f t="shared" si="25"/>
        <v>Gold</v>
      </c>
      <c r="N359" s="9" t="s">
        <v>1119</v>
      </c>
      <c r="O359" s="2" t="str">
        <f t="shared" si="26"/>
        <v>Manuel Castillo</v>
      </c>
      <c r="Q359" s="9" t="s">
        <v>12</v>
      </c>
      <c r="R359" t="str">
        <f t="shared" si="27"/>
        <v>USA</v>
      </c>
      <c r="S359" t="str">
        <f t="shared" si="28"/>
        <v>USA</v>
      </c>
      <c r="U359" s="9" t="s">
        <v>9</v>
      </c>
      <c r="V359" s="2" t="str">
        <f t="shared" si="29"/>
        <v>Male</v>
      </c>
    </row>
    <row r="360" spans="1:22">
      <c r="A360" s="2" t="s">
        <v>1121</v>
      </c>
      <c r="B360" s="2" t="s">
        <v>1122</v>
      </c>
      <c r="C360" s="2">
        <v>60</v>
      </c>
      <c r="D360" s="2" t="s">
        <v>16</v>
      </c>
      <c r="E360" s="2" t="s">
        <v>1123</v>
      </c>
      <c r="F360" s="2" t="s">
        <v>313</v>
      </c>
      <c r="G360" s="2" t="s">
        <v>12</v>
      </c>
      <c r="H360" s="2" t="s">
        <v>13</v>
      </c>
      <c r="I360" s="2" t="str">
        <f t="shared" si="25"/>
        <v>Gold</v>
      </c>
      <c r="N360" s="8" t="s">
        <v>1122</v>
      </c>
      <c r="O360" s="2" t="str">
        <f t="shared" si="26"/>
        <v>Ashley Anderson</v>
      </c>
      <c r="Q360" s="8" t="s">
        <v>12</v>
      </c>
      <c r="R360" t="str">
        <f t="shared" si="27"/>
        <v>USA</v>
      </c>
      <c r="S360" t="str">
        <f t="shared" si="28"/>
        <v>USA</v>
      </c>
      <c r="U360" s="8" t="s">
        <v>16</v>
      </c>
      <c r="V360" s="2" t="str">
        <f t="shared" si="29"/>
        <v>Female</v>
      </c>
    </row>
    <row r="361" spans="1:22">
      <c r="A361" s="2" t="s">
        <v>1124</v>
      </c>
      <c r="B361" s="2" t="s">
        <v>1125</v>
      </c>
      <c r="C361" s="2">
        <v>32</v>
      </c>
      <c r="D361" s="2" t="s">
        <v>9</v>
      </c>
      <c r="E361" s="2" t="s">
        <v>1126</v>
      </c>
      <c r="F361" s="2" t="s">
        <v>62</v>
      </c>
      <c r="G361" s="2" t="s">
        <v>12</v>
      </c>
      <c r="H361" s="2" t="s">
        <v>31</v>
      </c>
      <c r="I361" s="2" t="str">
        <f t="shared" si="25"/>
        <v>Silver</v>
      </c>
      <c r="N361" s="9" t="s">
        <v>1125</v>
      </c>
      <c r="O361" s="2" t="str">
        <f t="shared" si="26"/>
        <v>Melanie Lam</v>
      </c>
      <c r="Q361" s="9" t="s">
        <v>12</v>
      </c>
      <c r="R361" t="str">
        <f t="shared" si="27"/>
        <v>USA</v>
      </c>
      <c r="S361" t="str">
        <f t="shared" si="28"/>
        <v>USA</v>
      </c>
      <c r="U361" s="9" t="s">
        <v>9</v>
      </c>
      <c r="V361" s="2" t="str">
        <f t="shared" si="29"/>
        <v>Male</v>
      </c>
    </row>
    <row r="362" spans="1:22">
      <c r="A362" s="2" t="s">
        <v>1127</v>
      </c>
      <c r="B362" s="2" t="s">
        <v>1128</v>
      </c>
      <c r="C362" s="2">
        <v>34</v>
      </c>
      <c r="D362" s="2" t="s">
        <v>9</v>
      </c>
      <c r="E362" s="2" t="s">
        <v>1129</v>
      </c>
      <c r="F362" s="2" t="s">
        <v>291</v>
      </c>
      <c r="G362" s="2" t="s">
        <v>12</v>
      </c>
      <c r="H362" s="2" t="s">
        <v>19</v>
      </c>
      <c r="I362" s="2" t="str">
        <f t="shared" si="25"/>
        <v>Platinum</v>
      </c>
      <c r="N362" s="8" t="s">
        <v>1128</v>
      </c>
      <c r="O362" s="2" t="str">
        <f t="shared" si="26"/>
        <v>Denise Tate</v>
      </c>
      <c r="Q362" s="8" t="s">
        <v>12</v>
      </c>
      <c r="R362" t="str">
        <f t="shared" si="27"/>
        <v>USA</v>
      </c>
      <c r="S362" t="str">
        <f t="shared" si="28"/>
        <v>USA</v>
      </c>
      <c r="U362" s="8" t="s">
        <v>9</v>
      </c>
      <c r="V362" s="2" t="str">
        <f t="shared" si="29"/>
        <v>Male</v>
      </c>
    </row>
    <row r="363" spans="1:22">
      <c r="A363" s="2" t="s">
        <v>1130</v>
      </c>
      <c r="B363" s="2" t="s">
        <v>1131</v>
      </c>
      <c r="C363" s="2">
        <v>64</v>
      </c>
      <c r="D363" s="2" t="s">
        <v>9</v>
      </c>
      <c r="E363" s="2" t="s">
        <v>1132</v>
      </c>
      <c r="F363" s="2" t="s">
        <v>254</v>
      </c>
      <c r="G363" s="2" t="s">
        <v>12</v>
      </c>
      <c r="H363" s="2" t="s">
        <v>19</v>
      </c>
      <c r="I363" s="2" t="str">
        <f t="shared" si="25"/>
        <v>Platinum</v>
      </c>
      <c r="N363" s="9" t="s">
        <v>1131</v>
      </c>
      <c r="O363" s="2" t="str">
        <f t="shared" si="26"/>
        <v>Natalie Johnson</v>
      </c>
      <c r="Q363" s="9" t="s">
        <v>12</v>
      </c>
      <c r="R363" t="str">
        <f t="shared" si="27"/>
        <v>USA</v>
      </c>
      <c r="S363" t="str">
        <f t="shared" si="28"/>
        <v>USA</v>
      </c>
      <c r="U363" s="9" t="s">
        <v>9</v>
      </c>
      <c r="V363" s="2" t="str">
        <f t="shared" si="29"/>
        <v>Male</v>
      </c>
    </row>
    <row r="364" spans="1:22">
      <c r="A364" s="2" t="s">
        <v>1133</v>
      </c>
      <c r="B364" s="2" t="s">
        <v>1134</v>
      </c>
      <c r="C364" s="2">
        <v>60</v>
      </c>
      <c r="D364" s="2" t="s">
        <v>9</v>
      </c>
      <c r="E364" s="2" t="s">
        <v>1135</v>
      </c>
      <c r="F364" s="2" t="s">
        <v>163</v>
      </c>
      <c r="G364" s="2" t="s">
        <v>12</v>
      </c>
      <c r="H364" s="2" t="s">
        <v>13</v>
      </c>
      <c r="I364" s="2" t="str">
        <f t="shared" si="25"/>
        <v>Gold</v>
      </c>
      <c r="N364" s="8" t="s">
        <v>1134</v>
      </c>
      <c r="O364" s="2" t="str">
        <f t="shared" si="26"/>
        <v>Joshua Smith Dvm</v>
      </c>
      <c r="Q364" s="8" t="s">
        <v>12</v>
      </c>
      <c r="R364" t="str">
        <f t="shared" si="27"/>
        <v>USA</v>
      </c>
      <c r="S364" t="str">
        <f t="shared" si="28"/>
        <v>USA</v>
      </c>
      <c r="U364" s="8" t="s">
        <v>9</v>
      </c>
      <c r="V364" s="2" t="str">
        <f t="shared" si="29"/>
        <v>Male</v>
      </c>
    </row>
    <row r="365" spans="1:22">
      <c r="A365" s="2" t="s">
        <v>1136</v>
      </c>
      <c r="B365" s="2" t="s">
        <v>1137</v>
      </c>
      <c r="C365" s="2">
        <v>23</v>
      </c>
      <c r="D365" s="2" t="s">
        <v>9</v>
      </c>
      <c r="E365" s="2" t="s">
        <v>1138</v>
      </c>
      <c r="F365" s="2" t="s">
        <v>25</v>
      </c>
      <c r="G365" s="2" t="s">
        <v>12</v>
      </c>
      <c r="H365" s="2" t="s">
        <v>26</v>
      </c>
      <c r="I365" s="2" t="str">
        <f t="shared" si="25"/>
        <v>Bronze</v>
      </c>
      <c r="N365" s="9" t="s">
        <v>1137</v>
      </c>
      <c r="O365" s="2" t="str">
        <f t="shared" si="26"/>
        <v>Elizabeth Smith</v>
      </c>
      <c r="Q365" s="9" t="s">
        <v>12</v>
      </c>
      <c r="R365" t="str">
        <f t="shared" si="27"/>
        <v>USA</v>
      </c>
      <c r="S365" t="str">
        <f t="shared" si="28"/>
        <v>USA</v>
      </c>
      <c r="U365" s="9" t="s">
        <v>9</v>
      </c>
      <c r="V365" s="2" t="str">
        <f t="shared" si="29"/>
        <v>Male</v>
      </c>
    </row>
    <row r="366" spans="1:22">
      <c r="A366" s="2" t="s">
        <v>1139</v>
      </c>
      <c r="B366" s="2" t="s">
        <v>1140</v>
      </c>
      <c r="C366" s="2">
        <v>58</v>
      </c>
      <c r="D366" s="2" t="s">
        <v>9</v>
      </c>
      <c r="E366" s="2" t="s">
        <v>1141</v>
      </c>
      <c r="F366" s="2" t="s">
        <v>133</v>
      </c>
      <c r="G366" s="2" t="s">
        <v>12</v>
      </c>
      <c r="H366" s="2" t="s">
        <v>26</v>
      </c>
      <c r="I366" s="2" t="str">
        <f t="shared" si="25"/>
        <v>Bronze</v>
      </c>
      <c r="N366" s="8" t="s">
        <v>1140</v>
      </c>
      <c r="O366" s="2" t="str">
        <f t="shared" si="26"/>
        <v>Chloe Aguilar</v>
      </c>
      <c r="Q366" s="8" t="s">
        <v>12</v>
      </c>
      <c r="R366" t="str">
        <f t="shared" si="27"/>
        <v>USA</v>
      </c>
      <c r="S366" t="str">
        <f t="shared" si="28"/>
        <v>USA</v>
      </c>
      <c r="U366" s="8" t="s">
        <v>9</v>
      </c>
      <c r="V366" s="2" t="str">
        <f t="shared" si="29"/>
        <v>Male</v>
      </c>
    </row>
    <row r="367" spans="1:22">
      <c r="A367" s="2" t="s">
        <v>1142</v>
      </c>
      <c r="B367" s="2" t="s">
        <v>1143</v>
      </c>
      <c r="C367" s="2">
        <v>63</v>
      </c>
      <c r="D367" s="2" t="s">
        <v>16</v>
      </c>
      <c r="E367" s="2" t="s">
        <v>1144</v>
      </c>
      <c r="F367" s="2" t="s">
        <v>163</v>
      </c>
      <c r="G367" s="2" t="s">
        <v>12</v>
      </c>
      <c r="H367" s="2" t="s">
        <v>19</v>
      </c>
      <c r="I367" s="2" t="str">
        <f t="shared" si="25"/>
        <v>Platinum</v>
      </c>
      <c r="N367" s="9" t="s">
        <v>1143</v>
      </c>
      <c r="O367" s="2" t="str">
        <f t="shared" si="26"/>
        <v>Brandon Mcbride</v>
      </c>
      <c r="Q367" s="9" t="s">
        <v>12</v>
      </c>
      <c r="R367" t="str">
        <f t="shared" si="27"/>
        <v>USA</v>
      </c>
      <c r="S367" t="str">
        <f t="shared" si="28"/>
        <v>USA</v>
      </c>
      <c r="U367" s="9" t="s">
        <v>16</v>
      </c>
      <c r="V367" s="2" t="str">
        <f t="shared" si="29"/>
        <v>Female</v>
      </c>
    </row>
    <row r="368" spans="1:22">
      <c r="A368" s="2" t="s">
        <v>1145</v>
      </c>
      <c r="B368" s="2" t="s">
        <v>1146</v>
      </c>
      <c r="C368" s="2">
        <v>40</v>
      </c>
      <c r="D368" s="2" t="s">
        <v>16</v>
      </c>
      <c r="E368" s="2" t="s">
        <v>1147</v>
      </c>
      <c r="F368" s="2" t="s">
        <v>22</v>
      </c>
      <c r="G368" s="2" t="s">
        <v>12</v>
      </c>
      <c r="H368" s="2" t="s">
        <v>19</v>
      </c>
      <c r="I368" s="2" t="str">
        <f t="shared" si="25"/>
        <v>Platinum</v>
      </c>
      <c r="N368" s="8" t="s">
        <v>1146</v>
      </c>
      <c r="O368" s="2" t="str">
        <f t="shared" si="26"/>
        <v>Mallory Allen</v>
      </c>
      <c r="Q368" s="8" t="s">
        <v>12</v>
      </c>
      <c r="R368" t="str">
        <f t="shared" si="27"/>
        <v>USA</v>
      </c>
      <c r="S368" t="str">
        <f t="shared" si="28"/>
        <v>USA</v>
      </c>
      <c r="U368" s="8" t="s">
        <v>16</v>
      </c>
      <c r="V368" s="2" t="str">
        <f t="shared" si="29"/>
        <v>Female</v>
      </c>
    </row>
    <row r="369" spans="1:22">
      <c r="A369" s="2" t="s">
        <v>1148</v>
      </c>
      <c r="B369" s="2" t="s">
        <v>1149</v>
      </c>
      <c r="C369" s="2">
        <v>51</v>
      </c>
      <c r="D369" s="2" t="s">
        <v>9</v>
      </c>
      <c r="E369" s="2" t="s">
        <v>1150</v>
      </c>
      <c r="F369" s="2" t="s">
        <v>25</v>
      </c>
      <c r="G369" s="2" t="s">
        <v>12</v>
      </c>
      <c r="H369" s="2" t="s">
        <v>26</v>
      </c>
      <c r="I369" s="2" t="str">
        <f t="shared" si="25"/>
        <v>Bronze</v>
      </c>
      <c r="N369" s="9" t="s">
        <v>1149</v>
      </c>
      <c r="O369" s="2" t="str">
        <f t="shared" si="26"/>
        <v>Melinda Johnson</v>
      </c>
      <c r="Q369" s="9" t="s">
        <v>12</v>
      </c>
      <c r="R369" t="str">
        <f t="shared" si="27"/>
        <v>USA</v>
      </c>
      <c r="S369" t="str">
        <f t="shared" si="28"/>
        <v>USA</v>
      </c>
      <c r="U369" s="9" t="s">
        <v>9</v>
      </c>
      <c r="V369" s="2" t="str">
        <f t="shared" si="29"/>
        <v>Male</v>
      </c>
    </row>
    <row r="370" spans="1:22">
      <c r="A370" s="2" t="s">
        <v>1151</v>
      </c>
      <c r="B370" s="2" t="s">
        <v>1152</v>
      </c>
      <c r="C370" s="2">
        <v>34</v>
      </c>
      <c r="D370" s="2" t="s">
        <v>16</v>
      </c>
      <c r="E370" s="2" t="s">
        <v>1153</v>
      </c>
      <c r="F370" s="2" t="s">
        <v>58</v>
      </c>
      <c r="G370" s="2" t="s">
        <v>12</v>
      </c>
      <c r="H370" s="2" t="s">
        <v>19</v>
      </c>
      <c r="I370" s="2" t="str">
        <f t="shared" si="25"/>
        <v>Platinum</v>
      </c>
      <c r="N370" s="8" t="s">
        <v>1152</v>
      </c>
      <c r="O370" s="2" t="str">
        <f t="shared" si="26"/>
        <v>Miranda King</v>
      </c>
      <c r="Q370" s="8" t="s">
        <v>12</v>
      </c>
      <c r="R370" t="str">
        <f t="shared" si="27"/>
        <v>USA</v>
      </c>
      <c r="S370" t="str">
        <f t="shared" si="28"/>
        <v>USA</v>
      </c>
      <c r="U370" s="8" t="s">
        <v>16</v>
      </c>
      <c r="V370" s="2" t="str">
        <f t="shared" si="29"/>
        <v>Female</v>
      </c>
    </row>
    <row r="371" spans="1:22">
      <c r="A371" s="2" t="s">
        <v>1154</v>
      </c>
      <c r="B371" s="2" t="s">
        <v>1155</v>
      </c>
      <c r="C371" s="2">
        <v>20</v>
      </c>
      <c r="D371" s="2" t="s">
        <v>16</v>
      </c>
      <c r="E371" s="2" t="s">
        <v>1156</v>
      </c>
      <c r="F371" s="2" t="s">
        <v>171</v>
      </c>
      <c r="G371" s="2" t="s">
        <v>12</v>
      </c>
      <c r="H371" s="2" t="s">
        <v>19</v>
      </c>
      <c r="I371" s="2" t="str">
        <f t="shared" si="25"/>
        <v>Platinum</v>
      </c>
      <c r="N371" s="9" t="s">
        <v>1155</v>
      </c>
      <c r="O371" s="2" t="str">
        <f t="shared" si="26"/>
        <v>Gregory Allen</v>
      </c>
      <c r="Q371" s="9" t="s">
        <v>12</v>
      </c>
      <c r="R371" t="str">
        <f t="shared" si="27"/>
        <v>USA</v>
      </c>
      <c r="S371" t="str">
        <f t="shared" si="28"/>
        <v>USA</v>
      </c>
      <c r="U371" s="9" t="s">
        <v>16</v>
      </c>
      <c r="V371" s="2" t="str">
        <f t="shared" si="29"/>
        <v>Female</v>
      </c>
    </row>
    <row r="372" spans="1:22">
      <c r="A372" s="2" t="s">
        <v>1157</v>
      </c>
      <c r="B372" s="2" t="s">
        <v>1158</v>
      </c>
      <c r="C372" s="2">
        <v>45</v>
      </c>
      <c r="D372" s="2" t="s">
        <v>9</v>
      </c>
      <c r="E372" s="2" t="s">
        <v>1159</v>
      </c>
      <c r="F372" s="2" t="s">
        <v>254</v>
      </c>
      <c r="G372" s="2" t="s">
        <v>12</v>
      </c>
      <c r="H372" s="2" t="s">
        <v>31</v>
      </c>
      <c r="I372" s="2" t="str">
        <f t="shared" si="25"/>
        <v>Silver</v>
      </c>
      <c r="N372" s="8" t="s">
        <v>1158</v>
      </c>
      <c r="O372" s="2" t="str">
        <f t="shared" si="26"/>
        <v>James Holloway Jr.</v>
      </c>
      <c r="Q372" s="8" t="s">
        <v>12</v>
      </c>
      <c r="R372" t="str">
        <f t="shared" si="27"/>
        <v>USA</v>
      </c>
      <c r="S372" t="str">
        <f t="shared" si="28"/>
        <v>USA</v>
      </c>
      <c r="U372" s="8" t="s">
        <v>9</v>
      </c>
      <c r="V372" s="2" t="str">
        <f t="shared" si="29"/>
        <v>Male</v>
      </c>
    </row>
    <row r="373" spans="1:22">
      <c r="A373" s="2" t="s">
        <v>1160</v>
      </c>
      <c r="B373" s="2" t="s">
        <v>1161</v>
      </c>
      <c r="C373" s="2">
        <v>21</v>
      </c>
      <c r="D373" s="2" t="s">
        <v>16</v>
      </c>
      <c r="E373" s="2" t="s">
        <v>1162</v>
      </c>
      <c r="F373" s="2" t="s">
        <v>47</v>
      </c>
      <c r="G373" s="2" t="s">
        <v>12</v>
      </c>
      <c r="H373" s="2" t="s">
        <v>19</v>
      </c>
      <c r="I373" s="2" t="str">
        <f t="shared" si="25"/>
        <v>Platinum</v>
      </c>
      <c r="N373" s="9" t="s">
        <v>1161</v>
      </c>
      <c r="O373" s="2" t="str">
        <f t="shared" si="26"/>
        <v>Michael Garner</v>
      </c>
      <c r="Q373" s="9" t="s">
        <v>12</v>
      </c>
      <c r="R373" t="str">
        <f t="shared" si="27"/>
        <v>USA</v>
      </c>
      <c r="S373" t="str">
        <f t="shared" si="28"/>
        <v>USA</v>
      </c>
      <c r="U373" s="9" t="s">
        <v>16</v>
      </c>
      <c r="V373" s="2" t="str">
        <f t="shared" si="29"/>
        <v>Female</v>
      </c>
    </row>
    <row r="374" spans="1:22">
      <c r="A374" s="2" t="s">
        <v>1163</v>
      </c>
      <c r="B374" s="2" t="s">
        <v>1164</v>
      </c>
      <c r="C374" s="2">
        <v>28</v>
      </c>
      <c r="D374" s="2" t="s">
        <v>9</v>
      </c>
      <c r="E374" s="2" t="s">
        <v>1165</v>
      </c>
      <c r="F374" s="2" t="s">
        <v>25</v>
      </c>
      <c r="G374" s="2" t="s">
        <v>12</v>
      </c>
      <c r="H374" s="2" t="s">
        <v>26</v>
      </c>
      <c r="I374" s="2" t="str">
        <f t="shared" si="25"/>
        <v>Bronze</v>
      </c>
      <c r="N374" s="8" t="s">
        <v>1164</v>
      </c>
      <c r="O374" s="2" t="str">
        <f t="shared" si="26"/>
        <v>Jacqueline Anthony</v>
      </c>
      <c r="Q374" s="8" t="s">
        <v>12</v>
      </c>
      <c r="R374" t="str">
        <f t="shared" si="27"/>
        <v>USA</v>
      </c>
      <c r="S374" t="str">
        <f t="shared" si="28"/>
        <v>USA</v>
      </c>
      <c r="U374" s="8" t="s">
        <v>9</v>
      </c>
      <c r="V374" s="2" t="str">
        <f t="shared" si="29"/>
        <v>Male</v>
      </c>
    </row>
    <row r="375" spans="1:22">
      <c r="A375" s="2" t="s">
        <v>1166</v>
      </c>
      <c r="B375" s="2" t="s">
        <v>1167</v>
      </c>
      <c r="C375" s="2">
        <v>37</v>
      </c>
      <c r="D375" s="2" t="s">
        <v>16</v>
      </c>
      <c r="E375" s="2" t="s">
        <v>1168</v>
      </c>
      <c r="F375" s="2" t="s">
        <v>434</v>
      </c>
      <c r="G375" s="2" t="s">
        <v>12</v>
      </c>
      <c r="H375" s="2" t="s">
        <v>13</v>
      </c>
      <c r="I375" s="2" t="str">
        <f t="shared" si="25"/>
        <v>Gold</v>
      </c>
      <c r="N375" s="9" t="s">
        <v>1167</v>
      </c>
      <c r="O375" s="2" t="str">
        <f t="shared" si="26"/>
        <v>James Orozco</v>
      </c>
      <c r="Q375" s="9" t="s">
        <v>12</v>
      </c>
      <c r="R375" t="str">
        <f t="shared" si="27"/>
        <v>USA</v>
      </c>
      <c r="S375" t="str">
        <f t="shared" si="28"/>
        <v>USA</v>
      </c>
      <c r="U375" s="9" t="s">
        <v>16</v>
      </c>
      <c r="V375" s="2" t="str">
        <f t="shared" si="29"/>
        <v>Female</v>
      </c>
    </row>
    <row r="376" spans="1:22">
      <c r="A376" s="2" t="s">
        <v>1169</v>
      </c>
      <c r="B376" s="2" t="s">
        <v>1170</v>
      </c>
      <c r="C376" s="2">
        <v>60</v>
      </c>
      <c r="D376" s="2" t="s">
        <v>9</v>
      </c>
      <c r="E376" s="2" t="s">
        <v>1171</v>
      </c>
      <c r="F376" s="2" t="s">
        <v>99</v>
      </c>
      <c r="G376" s="2" t="s">
        <v>12</v>
      </c>
      <c r="H376" s="2" t="s">
        <v>19</v>
      </c>
      <c r="I376" s="2" t="str">
        <f t="shared" si="25"/>
        <v>Platinum</v>
      </c>
      <c r="N376" s="8" t="s">
        <v>1170</v>
      </c>
      <c r="O376" s="2" t="str">
        <f t="shared" si="26"/>
        <v>Emma Wilson</v>
      </c>
      <c r="Q376" s="8" t="s">
        <v>12</v>
      </c>
      <c r="R376" t="str">
        <f t="shared" si="27"/>
        <v>USA</v>
      </c>
      <c r="S376" t="str">
        <f t="shared" si="28"/>
        <v>USA</v>
      </c>
      <c r="U376" s="8" t="s">
        <v>9</v>
      </c>
      <c r="V376" s="2" t="str">
        <f t="shared" si="29"/>
        <v>Male</v>
      </c>
    </row>
    <row r="377" spans="1:22">
      <c r="A377" s="2" t="s">
        <v>1172</v>
      </c>
      <c r="B377" s="2" t="s">
        <v>1173</v>
      </c>
      <c r="C377" s="2">
        <v>26</v>
      </c>
      <c r="D377" s="2" t="s">
        <v>9</v>
      </c>
      <c r="E377" s="2" t="s">
        <v>1174</v>
      </c>
      <c r="F377" s="2" t="s">
        <v>201</v>
      </c>
      <c r="G377" s="2" t="s">
        <v>12</v>
      </c>
      <c r="H377" s="2" t="s">
        <v>19</v>
      </c>
      <c r="I377" s="2" t="str">
        <f t="shared" si="25"/>
        <v>Platinum</v>
      </c>
      <c r="N377" s="9" t="s">
        <v>1173</v>
      </c>
      <c r="O377" s="2" t="str">
        <f t="shared" si="26"/>
        <v>Joshua Bell</v>
      </c>
      <c r="Q377" s="9" t="s">
        <v>12</v>
      </c>
      <c r="R377" t="str">
        <f t="shared" si="27"/>
        <v>USA</v>
      </c>
      <c r="S377" t="str">
        <f t="shared" si="28"/>
        <v>USA</v>
      </c>
      <c r="U377" s="9" t="s">
        <v>9</v>
      </c>
      <c r="V377" s="2" t="str">
        <f t="shared" si="29"/>
        <v>Male</v>
      </c>
    </row>
    <row r="378" spans="1:22">
      <c r="A378" s="2" t="s">
        <v>1175</v>
      </c>
      <c r="B378" s="2" t="s">
        <v>1176</v>
      </c>
      <c r="C378" s="2">
        <v>30</v>
      </c>
      <c r="D378" s="2" t="s">
        <v>9</v>
      </c>
      <c r="E378" s="2" t="s">
        <v>1177</v>
      </c>
      <c r="F378" s="2" t="s">
        <v>167</v>
      </c>
      <c r="G378" s="2" t="s">
        <v>12</v>
      </c>
      <c r="H378" s="2" t="s">
        <v>26</v>
      </c>
      <c r="I378" s="2" t="str">
        <f t="shared" si="25"/>
        <v>Bronze</v>
      </c>
      <c r="N378" s="8" t="s">
        <v>1176</v>
      </c>
      <c r="O378" s="2" t="str">
        <f t="shared" si="26"/>
        <v>Michele Burke</v>
      </c>
      <c r="Q378" s="8" t="s">
        <v>12</v>
      </c>
      <c r="R378" t="str">
        <f t="shared" si="27"/>
        <v>USA</v>
      </c>
      <c r="S378" t="str">
        <f t="shared" si="28"/>
        <v>USA</v>
      </c>
      <c r="U378" s="8" t="s">
        <v>9</v>
      </c>
      <c r="V378" s="2" t="str">
        <f t="shared" si="29"/>
        <v>Male</v>
      </c>
    </row>
    <row r="379" spans="1:22">
      <c r="A379" s="2" t="s">
        <v>1178</v>
      </c>
      <c r="B379" s="2" t="s">
        <v>1179</v>
      </c>
      <c r="C379" s="2">
        <v>39</v>
      </c>
      <c r="D379" s="2" t="s">
        <v>16</v>
      </c>
      <c r="E379" s="2" t="s">
        <v>1180</v>
      </c>
      <c r="F379" s="2" t="s">
        <v>434</v>
      </c>
      <c r="G379" s="2" t="s">
        <v>12</v>
      </c>
      <c r="H379" s="2" t="s">
        <v>13</v>
      </c>
      <c r="I379" s="2" t="str">
        <f t="shared" si="25"/>
        <v>Gold</v>
      </c>
      <c r="N379" s="9" t="s">
        <v>1179</v>
      </c>
      <c r="O379" s="2" t="str">
        <f t="shared" si="26"/>
        <v>Charles Conley</v>
      </c>
      <c r="Q379" s="9" t="s">
        <v>12</v>
      </c>
      <c r="R379" t="str">
        <f t="shared" si="27"/>
        <v>USA</v>
      </c>
      <c r="S379" t="str">
        <f t="shared" si="28"/>
        <v>USA</v>
      </c>
      <c r="U379" s="9" t="s">
        <v>16</v>
      </c>
      <c r="V379" s="2" t="str">
        <f t="shared" si="29"/>
        <v>Female</v>
      </c>
    </row>
    <row r="380" spans="1:22">
      <c r="A380" s="2" t="s">
        <v>1181</v>
      </c>
      <c r="B380" s="2" t="s">
        <v>1182</v>
      </c>
      <c r="C380" s="2">
        <v>44</v>
      </c>
      <c r="D380" s="2" t="s">
        <v>16</v>
      </c>
      <c r="E380" s="2" t="s">
        <v>1183</v>
      </c>
      <c r="F380" s="2" t="s">
        <v>92</v>
      </c>
      <c r="G380" s="2" t="s">
        <v>12</v>
      </c>
      <c r="H380" s="2" t="s">
        <v>26</v>
      </c>
      <c r="I380" s="2" t="str">
        <f t="shared" si="25"/>
        <v>Bronze</v>
      </c>
      <c r="N380" s="8" t="s">
        <v>1182</v>
      </c>
      <c r="O380" s="2" t="str">
        <f t="shared" si="26"/>
        <v>Frank Stewart</v>
      </c>
      <c r="Q380" s="8" t="s">
        <v>12</v>
      </c>
      <c r="R380" t="str">
        <f t="shared" si="27"/>
        <v>USA</v>
      </c>
      <c r="S380" t="str">
        <f t="shared" si="28"/>
        <v>USA</v>
      </c>
      <c r="U380" s="8" t="s">
        <v>16</v>
      </c>
      <c r="V380" s="2" t="str">
        <f t="shared" si="29"/>
        <v>Female</v>
      </c>
    </row>
    <row r="381" spans="1:22">
      <c r="A381" s="2" t="s">
        <v>1184</v>
      </c>
      <c r="B381" s="2" t="s">
        <v>1185</v>
      </c>
      <c r="C381" s="2">
        <v>34</v>
      </c>
      <c r="D381" s="2" t="s">
        <v>16</v>
      </c>
      <c r="E381" s="2" t="s">
        <v>1186</v>
      </c>
      <c r="F381" s="2" t="s">
        <v>267</v>
      </c>
      <c r="G381" s="2" t="s">
        <v>12</v>
      </c>
      <c r="H381" s="2" t="s">
        <v>13</v>
      </c>
      <c r="I381" s="2" t="str">
        <f t="shared" si="25"/>
        <v>Gold</v>
      </c>
      <c r="N381" s="9" t="s">
        <v>1185</v>
      </c>
      <c r="O381" s="2" t="str">
        <f t="shared" si="26"/>
        <v>Tanya Lopez</v>
      </c>
      <c r="Q381" s="9" t="s">
        <v>12</v>
      </c>
      <c r="R381" t="str">
        <f t="shared" si="27"/>
        <v>USA</v>
      </c>
      <c r="S381" t="str">
        <f t="shared" si="28"/>
        <v>USA</v>
      </c>
      <c r="U381" s="9" t="s">
        <v>16</v>
      </c>
      <c r="V381" s="2" t="str">
        <f t="shared" si="29"/>
        <v>Female</v>
      </c>
    </row>
    <row r="382" spans="1:22">
      <c r="A382" s="2" t="s">
        <v>1187</v>
      </c>
      <c r="B382" s="2" t="s">
        <v>1188</v>
      </c>
      <c r="C382" s="2">
        <v>23</v>
      </c>
      <c r="D382" s="2" t="s">
        <v>9</v>
      </c>
      <c r="E382" s="2" t="s">
        <v>1189</v>
      </c>
      <c r="F382" s="2" t="s">
        <v>217</v>
      </c>
      <c r="G382" s="2" t="s">
        <v>12</v>
      </c>
      <c r="H382" s="2" t="s">
        <v>13</v>
      </c>
      <c r="I382" s="2" t="str">
        <f t="shared" si="25"/>
        <v>Gold</v>
      </c>
      <c r="N382" s="8" t="s">
        <v>1188</v>
      </c>
      <c r="O382" s="2" t="str">
        <f t="shared" si="26"/>
        <v>Shelley Ponce</v>
      </c>
      <c r="Q382" s="8" t="s">
        <v>12</v>
      </c>
      <c r="R382" t="str">
        <f t="shared" si="27"/>
        <v>USA</v>
      </c>
      <c r="S382" t="str">
        <f t="shared" si="28"/>
        <v>USA</v>
      </c>
      <c r="U382" s="8" t="s">
        <v>9</v>
      </c>
      <c r="V382" s="2" t="str">
        <f t="shared" si="29"/>
        <v>Male</v>
      </c>
    </row>
    <row r="383" spans="1:22">
      <c r="A383" s="2" t="s">
        <v>1190</v>
      </c>
      <c r="B383" s="2" t="s">
        <v>1191</v>
      </c>
      <c r="C383" s="2">
        <v>50</v>
      </c>
      <c r="D383" s="2" t="s">
        <v>9</v>
      </c>
      <c r="E383" s="2" t="s">
        <v>1192</v>
      </c>
      <c r="F383" s="2" t="s">
        <v>22</v>
      </c>
      <c r="G383" s="2" t="s">
        <v>12</v>
      </c>
      <c r="H383" s="2" t="s">
        <v>31</v>
      </c>
      <c r="I383" s="2" t="str">
        <f t="shared" si="25"/>
        <v>Silver</v>
      </c>
      <c r="N383" s="9" t="s">
        <v>1191</v>
      </c>
      <c r="O383" s="2" t="str">
        <f t="shared" si="26"/>
        <v>Erika Padilla</v>
      </c>
      <c r="Q383" s="9" t="s">
        <v>12</v>
      </c>
      <c r="R383" t="str">
        <f t="shared" si="27"/>
        <v>USA</v>
      </c>
      <c r="S383" t="str">
        <f t="shared" si="28"/>
        <v>USA</v>
      </c>
      <c r="U383" s="9" t="s">
        <v>9</v>
      </c>
      <c r="V383" s="2" t="str">
        <f t="shared" si="29"/>
        <v>Male</v>
      </c>
    </row>
    <row r="384" spans="1:22">
      <c r="A384" s="2" t="s">
        <v>1193</v>
      </c>
      <c r="B384" s="2" t="s">
        <v>1194</v>
      </c>
      <c r="C384" s="2">
        <v>20</v>
      </c>
      <c r="D384" s="2" t="s">
        <v>16</v>
      </c>
      <c r="E384" s="2" t="s">
        <v>1195</v>
      </c>
      <c r="F384" s="2" t="s">
        <v>30</v>
      </c>
      <c r="G384" s="2" t="s">
        <v>12</v>
      </c>
      <c r="H384" s="2" t="s">
        <v>13</v>
      </c>
      <c r="I384" s="2" t="str">
        <f t="shared" si="25"/>
        <v>Gold</v>
      </c>
      <c r="N384" s="8" t="s">
        <v>1194</v>
      </c>
      <c r="O384" s="2" t="str">
        <f t="shared" si="26"/>
        <v>Martha Brown</v>
      </c>
      <c r="Q384" s="8" t="s">
        <v>12</v>
      </c>
      <c r="R384" t="str">
        <f t="shared" si="27"/>
        <v>USA</v>
      </c>
      <c r="S384" t="str">
        <f t="shared" si="28"/>
        <v>USA</v>
      </c>
      <c r="U384" s="8" t="s">
        <v>16</v>
      </c>
      <c r="V384" s="2" t="str">
        <f t="shared" si="29"/>
        <v>Female</v>
      </c>
    </row>
    <row r="385" spans="1:22">
      <c r="A385" s="2" t="s">
        <v>1196</v>
      </c>
      <c r="B385" s="2" t="s">
        <v>1197</v>
      </c>
      <c r="C385" s="2">
        <v>27</v>
      </c>
      <c r="D385" s="2" t="s">
        <v>16</v>
      </c>
      <c r="E385" s="2" t="s">
        <v>1198</v>
      </c>
      <c r="F385" s="2" t="s">
        <v>317</v>
      </c>
      <c r="G385" s="2" t="s">
        <v>12</v>
      </c>
      <c r="H385" s="2" t="s">
        <v>31</v>
      </c>
      <c r="I385" s="2" t="str">
        <f t="shared" si="25"/>
        <v>Silver</v>
      </c>
      <c r="N385" s="9" t="s">
        <v>1197</v>
      </c>
      <c r="O385" s="2" t="str">
        <f t="shared" si="26"/>
        <v>Kristine Higgins</v>
      </c>
      <c r="Q385" s="9" t="s">
        <v>12</v>
      </c>
      <c r="R385" t="str">
        <f t="shared" si="27"/>
        <v>USA</v>
      </c>
      <c r="S385" t="str">
        <f t="shared" si="28"/>
        <v>USA</v>
      </c>
      <c r="U385" s="9" t="s">
        <v>16</v>
      </c>
      <c r="V385" s="2" t="str">
        <f t="shared" si="29"/>
        <v>Female</v>
      </c>
    </row>
    <row r="386" spans="1:22">
      <c r="A386" s="2" t="s">
        <v>1199</v>
      </c>
      <c r="B386" s="2" t="s">
        <v>1200</v>
      </c>
      <c r="C386" s="2">
        <v>52</v>
      </c>
      <c r="D386" s="2" t="s">
        <v>16</v>
      </c>
      <c r="E386" s="2" t="s">
        <v>1201</v>
      </c>
      <c r="F386" s="2" t="s">
        <v>267</v>
      </c>
      <c r="G386" s="2" t="s">
        <v>12</v>
      </c>
      <c r="H386" s="2" t="s">
        <v>26</v>
      </c>
      <c r="I386" s="2" t="str">
        <f t="shared" ref="I386:I449" si="30">IF(ISBLANK(H386), "Unknown", H386)</f>
        <v>Bronze</v>
      </c>
      <c r="N386" s="8" t="s">
        <v>1200</v>
      </c>
      <c r="O386" s="2" t="str">
        <f t="shared" si="26"/>
        <v>Andrew Mason</v>
      </c>
      <c r="Q386" s="8" t="s">
        <v>12</v>
      </c>
      <c r="R386" t="str">
        <f t="shared" si="27"/>
        <v>USA</v>
      </c>
      <c r="S386" t="str">
        <f t="shared" si="28"/>
        <v>USA</v>
      </c>
      <c r="U386" s="8" t="s">
        <v>16</v>
      </c>
      <c r="V386" s="2" t="str">
        <f t="shared" si="29"/>
        <v>Female</v>
      </c>
    </row>
    <row r="387" spans="1:22">
      <c r="A387" s="2" t="s">
        <v>1202</v>
      </c>
      <c r="B387" s="2" t="s">
        <v>1203</v>
      </c>
      <c r="C387" s="2">
        <v>60</v>
      </c>
      <c r="D387" s="2" t="s">
        <v>9</v>
      </c>
      <c r="E387" s="2" t="s">
        <v>1204</v>
      </c>
      <c r="F387" s="2" t="s">
        <v>317</v>
      </c>
      <c r="G387" s="2" t="s">
        <v>12</v>
      </c>
      <c r="H387" s="2" t="s">
        <v>13</v>
      </c>
      <c r="I387" s="2" t="str">
        <f t="shared" si="30"/>
        <v>Gold</v>
      </c>
      <c r="N387" s="9" t="s">
        <v>1203</v>
      </c>
      <c r="O387" s="2" t="str">
        <f t="shared" ref="O387:O450" si="31">PROPER(N387)</f>
        <v>Tammy Brennan</v>
      </c>
      <c r="Q387" s="9" t="s">
        <v>12</v>
      </c>
      <c r="R387" t="str">
        <f t="shared" ref="R387:R450" si="32">UPPER(Q387)</f>
        <v>USA</v>
      </c>
      <c r="S387" t="str">
        <f t="shared" ref="S387:S450" si="33">IF(R387="united states of america", "USA",R387)</f>
        <v>USA</v>
      </c>
      <c r="U387" s="9" t="s">
        <v>9</v>
      </c>
      <c r="V387" s="2" t="str">
        <f t="shared" ref="V387:V450" si="34">PROPER(U387)</f>
        <v>Male</v>
      </c>
    </row>
    <row r="388" spans="1:22">
      <c r="A388" s="2" t="s">
        <v>1205</v>
      </c>
      <c r="B388" s="2" t="s">
        <v>1206</v>
      </c>
      <c r="C388" s="2">
        <v>18</v>
      </c>
      <c r="D388" s="2" t="s">
        <v>16</v>
      </c>
      <c r="E388" s="2" t="s">
        <v>1207</v>
      </c>
      <c r="F388" s="2" t="s">
        <v>140</v>
      </c>
      <c r="G388" s="2" t="s">
        <v>12</v>
      </c>
      <c r="H388" s="2" t="s">
        <v>26</v>
      </c>
      <c r="I388" s="2" t="str">
        <f t="shared" si="30"/>
        <v>Bronze</v>
      </c>
      <c r="N388" s="8" t="s">
        <v>1206</v>
      </c>
      <c r="O388" s="2" t="str">
        <f t="shared" si="31"/>
        <v>Melanie Mitchell</v>
      </c>
      <c r="Q388" s="8" t="s">
        <v>12</v>
      </c>
      <c r="R388" t="str">
        <f t="shared" si="32"/>
        <v>USA</v>
      </c>
      <c r="S388" t="str">
        <f t="shared" si="33"/>
        <v>USA</v>
      </c>
      <c r="U388" s="8" t="s">
        <v>16</v>
      </c>
      <c r="V388" s="2" t="str">
        <f t="shared" si="34"/>
        <v>Female</v>
      </c>
    </row>
    <row r="389" spans="1:22">
      <c r="A389" s="2" t="s">
        <v>1208</v>
      </c>
      <c r="B389" s="2" t="s">
        <v>1209</v>
      </c>
      <c r="C389" s="2">
        <v>28</v>
      </c>
      <c r="D389" s="2" t="s">
        <v>16</v>
      </c>
      <c r="E389" s="2" t="s">
        <v>1210</v>
      </c>
      <c r="F389" s="2" t="s">
        <v>88</v>
      </c>
      <c r="G389" s="2" t="s">
        <v>12</v>
      </c>
      <c r="H389" s="2" t="s">
        <v>31</v>
      </c>
      <c r="I389" s="2" t="str">
        <f t="shared" si="30"/>
        <v>Silver</v>
      </c>
      <c r="N389" s="9" t="s">
        <v>1209</v>
      </c>
      <c r="O389" s="2" t="str">
        <f t="shared" si="31"/>
        <v>Timothy Gardner</v>
      </c>
      <c r="Q389" s="9" t="s">
        <v>12</v>
      </c>
      <c r="R389" t="str">
        <f t="shared" si="32"/>
        <v>USA</v>
      </c>
      <c r="S389" t="str">
        <f t="shared" si="33"/>
        <v>USA</v>
      </c>
      <c r="U389" s="9" t="s">
        <v>16</v>
      </c>
      <c r="V389" s="2" t="str">
        <f t="shared" si="34"/>
        <v>Female</v>
      </c>
    </row>
    <row r="390" spans="1:22">
      <c r="A390" s="2" t="s">
        <v>1211</v>
      </c>
      <c r="B390" s="2" t="s">
        <v>1212</v>
      </c>
      <c r="C390" s="2">
        <v>53</v>
      </c>
      <c r="D390" s="2" t="s">
        <v>9</v>
      </c>
      <c r="E390" s="2" t="s">
        <v>1213</v>
      </c>
      <c r="F390" s="2" t="s">
        <v>113</v>
      </c>
      <c r="G390" s="2" t="s">
        <v>12</v>
      </c>
      <c r="H390" s="2" t="s">
        <v>19</v>
      </c>
      <c r="I390" s="2" t="str">
        <f t="shared" si="30"/>
        <v>Platinum</v>
      </c>
      <c r="N390" s="8" t="s">
        <v>1212</v>
      </c>
      <c r="O390" s="2" t="str">
        <f t="shared" si="31"/>
        <v>Timothy Valenzuela</v>
      </c>
      <c r="Q390" s="8" t="s">
        <v>12</v>
      </c>
      <c r="R390" t="str">
        <f t="shared" si="32"/>
        <v>USA</v>
      </c>
      <c r="S390" t="str">
        <f t="shared" si="33"/>
        <v>USA</v>
      </c>
      <c r="U390" s="8" t="s">
        <v>9</v>
      </c>
      <c r="V390" s="2" t="str">
        <f t="shared" si="34"/>
        <v>Male</v>
      </c>
    </row>
    <row r="391" spans="1:22">
      <c r="A391" s="2" t="s">
        <v>1214</v>
      </c>
      <c r="B391" s="2" t="s">
        <v>1215</v>
      </c>
      <c r="C391" s="2">
        <v>50</v>
      </c>
      <c r="D391" s="2" t="s">
        <v>9</v>
      </c>
      <c r="E391" s="2" t="s">
        <v>1216</v>
      </c>
      <c r="F391" s="2" t="s">
        <v>70</v>
      </c>
      <c r="G391" s="2" t="s">
        <v>12</v>
      </c>
      <c r="H391" s="2" t="s">
        <v>19</v>
      </c>
      <c r="I391" s="2" t="str">
        <f t="shared" si="30"/>
        <v>Platinum</v>
      </c>
      <c r="N391" s="9" t="s">
        <v>1215</v>
      </c>
      <c r="O391" s="2" t="str">
        <f t="shared" si="31"/>
        <v>Cynthia Lopez</v>
      </c>
      <c r="Q391" s="9" t="s">
        <v>12</v>
      </c>
      <c r="R391" t="str">
        <f t="shared" si="32"/>
        <v>USA</v>
      </c>
      <c r="S391" t="str">
        <f t="shared" si="33"/>
        <v>USA</v>
      </c>
      <c r="U391" s="9" t="s">
        <v>9</v>
      </c>
      <c r="V391" s="2" t="str">
        <f t="shared" si="34"/>
        <v>Male</v>
      </c>
    </row>
    <row r="392" spans="1:22">
      <c r="A392" s="2" t="s">
        <v>1217</v>
      </c>
      <c r="B392" s="2" t="s">
        <v>1218</v>
      </c>
      <c r="C392" s="2">
        <v>56</v>
      </c>
      <c r="D392" s="2" t="s">
        <v>9</v>
      </c>
      <c r="E392" s="2" t="s">
        <v>1219</v>
      </c>
      <c r="F392" s="2" t="s">
        <v>291</v>
      </c>
      <c r="G392" s="2" t="s">
        <v>12</v>
      </c>
      <c r="H392" s="2" t="s">
        <v>31</v>
      </c>
      <c r="I392" s="2" t="str">
        <f t="shared" si="30"/>
        <v>Silver</v>
      </c>
      <c r="N392" s="8" t="s">
        <v>1218</v>
      </c>
      <c r="O392" s="2" t="str">
        <f t="shared" si="31"/>
        <v>Daniel Bell</v>
      </c>
      <c r="Q392" s="8" t="s">
        <v>12</v>
      </c>
      <c r="R392" t="str">
        <f t="shared" si="32"/>
        <v>USA</v>
      </c>
      <c r="S392" t="str">
        <f t="shared" si="33"/>
        <v>USA</v>
      </c>
      <c r="U392" s="8" t="s">
        <v>9</v>
      </c>
      <c r="V392" s="2" t="str">
        <f t="shared" si="34"/>
        <v>Male</v>
      </c>
    </row>
    <row r="393" spans="1:22">
      <c r="A393" s="2" t="s">
        <v>1220</v>
      </c>
      <c r="B393" s="2" t="s">
        <v>1221</v>
      </c>
      <c r="C393" s="2">
        <v>40</v>
      </c>
      <c r="D393" s="2" t="s">
        <v>16</v>
      </c>
      <c r="E393" s="2" t="s">
        <v>1222</v>
      </c>
      <c r="F393" s="2" t="s">
        <v>35</v>
      </c>
      <c r="G393" s="2" t="s">
        <v>12</v>
      </c>
      <c r="H393" s="2" t="s">
        <v>26</v>
      </c>
      <c r="I393" s="2" t="str">
        <f t="shared" si="30"/>
        <v>Bronze</v>
      </c>
      <c r="N393" s="9" t="s">
        <v>1221</v>
      </c>
      <c r="O393" s="2" t="str">
        <f t="shared" si="31"/>
        <v>Heidi Tyler</v>
      </c>
      <c r="Q393" s="9" t="s">
        <v>12</v>
      </c>
      <c r="R393" t="str">
        <f t="shared" si="32"/>
        <v>USA</v>
      </c>
      <c r="S393" t="str">
        <f t="shared" si="33"/>
        <v>USA</v>
      </c>
      <c r="U393" s="9" t="s">
        <v>16</v>
      </c>
      <c r="V393" s="2" t="str">
        <f t="shared" si="34"/>
        <v>Female</v>
      </c>
    </row>
    <row r="394" spans="1:22">
      <c r="A394" s="2" t="s">
        <v>1223</v>
      </c>
      <c r="B394" s="2" t="s">
        <v>1224</v>
      </c>
      <c r="C394" s="2">
        <v>46</v>
      </c>
      <c r="D394" s="2" t="s">
        <v>9</v>
      </c>
      <c r="E394" s="2" t="s">
        <v>1225</v>
      </c>
      <c r="F394" s="2" t="s">
        <v>113</v>
      </c>
      <c r="G394" s="2" t="s">
        <v>12</v>
      </c>
      <c r="H394" s="2" t="s">
        <v>13</v>
      </c>
      <c r="I394" s="2" t="str">
        <f t="shared" si="30"/>
        <v>Gold</v>
      </c>
      <c r="N394" s="8" t="s">
        <v>1224</v>
      </c>
      <c r="O394" s="2" t="str">
        <f t="shared" si="31"/>
        <v>Jacqueline Payne</v>
      </c>
      <c r="Q394" s="8" t="s">
        <v>12</v>
      </c>
      <c r="R394" t="str">
        <f t="shared" si="32"/>
        <v>USA</v>
      </c>
      <c r="S394" t="str">
        <f t="shared" si="33"/>
        <v>USA</v>
      </c>
      <c r="U394" s="8" t="s">
        <v>9</v>
      </c>
      <c r="V394" s="2" t="str">
        <f t="shared" si="34"/>
        <v>Male</v>
      </c>
    </row>
    <row r="395" spans="1:22">
      <c r="A395" s="2" t="s">
        <v>1226</v>
      </c>
      <c r="B395" s="2" t="s">
        <v>1227</v>
      </c>
      <c r="C395" s="2">
        <v>46</v>
      </c>
      <c r="D395" s="2" t="s">
        <v>9</v>
      </c>
      <c r="E395" s="2" t="s">
        <v>1228</v>
      </c>
      <c r="F395" s="2" t="s">
        <v>117</v>
      </c>
      <c r="G395" s="2" t="s">
        <v>12</v>
      </c>
      <c r="H395" s="2" t="s">
        <v>26</v>
      </c>
      <c r="I395" s="2" t="str">
        <f t="shared" si="30"/>
        <v>Bronze</v>
      </c>
      <c r="N395" s="9" t="s">
        <v>1227</v>
      </c>
      <c r="O395" s="2" t="str">
        <f t="shared" si="31"/>
        <v>Michael Mcneil</v>
      </c>
      <c r="Q395" s="9" t="s">
        <v>12</v>
      </c>
      <c r="R395" t="str">
        <f t="shared" si="32"/>
        <v>USA</v>
      </c>
      <c r="S395" t="str">
        <f t="shared" si="33"/>
        <v>USA</v>
      </c>
      <c r="U395" s="9" t="s">
        <v>9</v>
      </c>
      <c r="V395" s="2" t="str">
        <f t="shared" si="34"/>
        <v>Male</v>
      </c>
    </row>
    <row r="396" spans="1:22">
      <c r="A396" s="2" t="s">
        <v>1229</v>
      </c>
      <c r="B396" s="2" t="s">
        <v>1230</v>
      </c>
      <c r="C396" s="2">
        <v>43</v>
      </c>
      <c r="D396" s="2" t="s">
        <v>16</v>
      </c>
      <c r="E396" s="2" t="s">
        <v>1231</v>
      </c>
      <c r="F396" s="2" t="s">
        <v>167</v>
      </c>
      <c r="G396" s="2" t="s">
        <v>12</v>
      </c>
      <c r="H396" s="2" t="s">
        <v>26</v>
      </c>
      <c r="I396" s="2" t="str">
        <f t="shared" si="30"/>
        <v>Bronze</v>
      </c>
      <c r="N396" s="8" t="s">
        <v>1230</v>
      </c>
      <c r="O396" s="2" t="str">
        <f t="shared" si="31"/>
        <v>Alejandro Evans</v>
      </c>
      <c r="Q396" s="8" t="s">
        <v>12</v>
      </c>
      <c r="R396" t="str">
        <f t="shared" si="32"/>
        <v>USA</v>
      </c>
      <c r="S396" t="str">
        <f t="shared" si="33"/>
        <v>USA</v>
      </c>
      <c r="U396" s="8" t="s">
        <v>16</v>
      </c>
      <c r="V396" s="2" t="str">
        <f t="shared" si="34"/>
        <v>Female</v>
      </c>
    </row>
    <row r="397" spans="1:22">
      <c r="A397" s="2" t="s">
        <v>1232</v>
      </c>
      <c r="B397" s="2" t="s">
        <v>1233</v>
      </c>
      <c r="C397" s="2">
        <v>50</v>
      </c>
      <c r="D397" s="2" t="s">
        <v>9</v>
      </c>
      <c r="E397" s="2" t="s">
        <v>1234</v>
      </c>
      <c r="F397" s="2" t="s">
        <v>62</v>
      </c>
      <c r="G397" s="2" t="s">
        <v>12</v>
      </c>
      <c r="H397" s="2" t="s">
        <v>13</v>
      </c>
      <c r="I397" s="2" t="str">
        <f t="shared" si="30"/>
        <v>Gold</v>
      </c>
      <c r="N397" s="9" t="s">
        <v>1233</v>
      </c>
      <c r="O397" s="2" t="str">
        <f t="shared" si="31"/>
        <v>Brandon Mcguire</v>
      </c>
      <c r="Q397" s="9" t="s">
        <v>12</v>
      </c>
      <c r="R397" t="str">
        <f t="shared" si="32"/>
        <v>USA</v>
      </c>
      <c r="S397" t="str">
        <f t="shared" si="33"/>
        <v>USA</v>
      </c>
      <c r="U397" s="9" t="s">
        <v>9</v>
      </c>
      <c r="V397" s="2" t="str">
        <f t="shared" si="34"/>
        <v>Male</v>
      </c>
    </row>
    <row r="398" spans="1:22">
      <c r="A398" s="2" t="s">
        <v>1235</v>
      </c>
      <c r="B398" s="2" t="s">
        <v>1236</v>
      </c>
      <c r="C398" s="2">
        <v>25</v>
      </c>
      <c r="D398" s="2" t="s">
        <v>16</v>
      </c>
      <c r="E398" s="2" t="s">
        <v>1237</v>
      </c>
      <c r="F398" s="2" t="s">
        <v>58</v>
      </c>
      <c r="G398" s="2" t="s">
        <v>12</v>
      </c>
      <c r="H398" s="2" t="s">
        <v>31</v>
      </c>
      <c r="I398" s="2" t="str">
        <f t="shared" si="30"/>
        <v>Silver</v>
      </c>
      <c r="N398" s="8" t="s">
        <v>1236</v>
      </c>
      <c r="O398" s="2" t="str">
        <f t="shared" si="31"/>
        <v>Alexander Byrd</v>
      </c>
      <c r="Q398" s="8" t="s">
        <v>12</v>
      </c>
      <c r="R398" t="str">
        <f t="shared" si="32"/>
        <v>USA</v>
      </c>
      <c r="S398" t="str">
        <f t="shared" si="33"/>
        <v>USA</v>
      </c>
      <c r="U398" s="8" t="s">
        <v>16</v>
      </c>
      <c r="V398" s="2" t="str">
        <f t="shared" si="34"/>
        <v>Female</v>
      </c>
    </row>
    <row r="399" spans="1:22">
      <c r="A399" s="2" t="s">
        <v>1238</v>
      </c>
      <c r="B399" s="2" t="s">
        <v>1239</v>
      </c>
      <c r="C399" s="2">
        <v>62</v>
      </c>
      <c r="D399" s="2" t="s">
        <v>16</v>
      </c>
      <c r="E399" s="2" t="s">
        <v>123</v>
      </c>
      <c r="F399" s="2" t="s">
        <v>62</v>
      </c>
      <c r="G399" s="2" t="s">
        <v>12</v>
      </c>
      <c r="H399" s="2" t="s">
        <v>19</v>
      </c>
      <c r="I399" s="2" t="str">
        <f t="shared" si="30"/>
        <v>Platinum</v>
      </c>
      <c r="N399" s="9" t="s">
        <v>1239</v>
      </c>
      <c r="O399" s="2" t="str">
        <f t="shared" si="31"/>
        <v>Charles Norman Phd</v>
      </c>
      <c r="Q399" s="9" t="s">
        <v>12</v>
      </c>
      <c r="R399" t="str">
        <f t="shared" si="32"/>
        <v>USA</v>
      </c>
      <c r="S399" t="str">
        <f t="shared" si="33"/>
        <v>USA</v>
      </c>
      <c r="U399" s="9" t="s">
        <v>16</v>
      </c>
      <c r="V399" s="2" t="str">
        <f t="shared" si="34"/>
        <v>Female</v>
      </c>
    </row>
    <row r="400" spans="1:22">
      <c r="A400" s="2" t="s">
        <v>1240</v>
      </c>
      <c r="B400" s="2" t="s">
        <v>1241</v>
      </c>
      <c r="C400" s="2">
        <v>54</v>
      </c>
      <c r="D400" s="2" t="s">
        <v>9</v>
      </c>
      <c r="E400" s="2" t="s">
        <v>1242</v>
      </c>
      <c r="F400" s="2" t="s">
        <v>47</v>
      </c>
      <c r="G400" s="2" t="s">
        <v>12</v>
      </c>
      <c r="H400" s="2" t="s">
        <v>26</v>
      </c>
      <c r="I400" s="2" t="str">
        <f t="shared" si="30"/>
        <v>Bronze</v>
      </c>
      <c r="N400" s="8" t="s">
        <v>1241</v>
      </c>
      <c r="O400" s="2" t="str">
        <f t="shared" si="31"/>
        <v>Jennifer Johnson</v>
      </c>
      <c r="Q400" s="8" t="s">
        <v>12</v>
      </c>
      <c r="R400" t="str">
        <f t="shared" si="32"/>
        <v>USA</v>
      </c>
      <c r="S400" t="str">
        <f t="shared" si="33"/>
        <v>USA</v>
      </c>
      <c r="U400" s="8" t="s">
        <v>9</v>
      </c>
      <c r="V400" s="2" t="str">
        <f t="shared" si="34"/>
        <v>Male</v>
      </c>
    </row>
    <row r="401" spans="1:22">
      <c r="A401" s="2" t="s">
        <v>1243</v>
      </c>
      <c r="B401" s="2" t="s">
        <v>1244</v>
      </c>
      <c r="C401" s="2">
        <v>27</v>
      </c>
      <c r="D401" s="2" t="s">
        <v>9</v>
      </c>
      <c r="E401" s="2" t="s">
        <v>1245</v>
      </c>
      <c r="F401" s="2" t="s">
        <v>434</v>
      </c>
      <c r="G401" s="2" t="s">
        <v>12</v>
      </c>
      <c r="H401" s="2" t="s">
        <v>26</v>
      </c>
      <c r="I401" s="2" t="str">
        <f t="shared" si="30"/>
        <v>Bronze</v>
      </c>
      <c r="N401" s="9" t="s">
        <v>1244</v>
      </c>
      <c r="O401" s="2" t="str">
        <f t="shared" si="31"/>
        <v>John Donaldson</v>
      </c>
      <c r="Q401" s="9" t="s">
        <v>12</v>
      </c>
      <c r="R401" t="str">
        <f t="shared" si="32"/>
        <v>USA</v>
      </c>
      <c r="S401" t="str">
        <f t="shared" si="33"/>
        <v>USA</v>
      </c>
      <c r="U401" s="9" t="s">
        <v>9</v>
      </c>
      <c r="V401" s="2" t="str">
        <f t="shared" si="34"/>
        <v>Male</v>
      </c>
    </row>
    <row r="402" spans="1:22">
      <c r="A402" s="2" t="s">
        <v>1246</v>
      </c>
      <c r="B402" s="2" t="s">
        <v>1247</v>
      </c>
      <c r="C402" s="2">
        <v>57</v>
      </c>
      <c r="D402" s="2" t="s">
        <v>16</v>
      </c>
      <c r="E402" s="2" t="s">
        <v>1248</v>
      </c>
      <c r="F402" s="2" t="s">
        <v>96</v>
      </c>
      <c r="G402" s="2" t="s">
        <v>12</v>
      </c>
      <c r="H402" s="2" t="s">
        <v>19</v>
      </c>
      <c r="I402" s="2" t="str">
        <f t="shared" si="30"/>
        <v>Platinum</v>
      </c>
      <c r="N402" s="8" t="s">
        <v>1247</v>
      </c>
      <c r="O402" s="2" t="str">
        <f t="shared" si="31"/>
        <v>Mark Rogers</v>
      </c>
      <c r="Q402" s="8" t="s">
        <v>12</v>
      </c>
      <c r="R402" t="str">
        <f t="shared" si="32"/>
        <v>USA</v>
      </c>
      <c r="S402" t="str">
        <f t="shared" si="33"/>
        <v>USA</v>
      </c>
      <c r="U402" s="8" t="s">
        <v>16</v>
      </c>
      <c r="V402" s="2" t="str">
        <f t="shared" si="34"/>
        <v>Female</v>
      </c>
    </row>
    <row r="403" spans="1:22">
      <c r="A403" s="2" t="s">
        <v>1249</v>
      </c>
      <c r="B403" s="2" t="s">
        <v>1250</v>
      </c>
      <c r="C403" s="2">
        <v>51</v>
      </c>
      <c r="D403" s="2" t="s">
        <v>16</v>
      </c>
      <c r="E403" s="2" t="s">
        <v>1251</v>
      </c>
      <c r="F403" s="2" t="s">
        <v>184</v>
      </c>
      <c r="G403" s="2" t="s">
        <v>12</v>
      </c>
      <c r="H403" s="2" t="s">
        <v>19</v>
      </c>
      <c r="I403" s="2" t="str">
        <f t="shared" si="30"/>
        <v>Platinum</v>
      </c>
      <c r="N403" s="9" t="s">
        <v>1250</v>
      </c>
      <c r="O403" s="2" t="str">
        <f t="shared" si="31"/>
        <v>Terry Moses</v>
      </c>
      <c r="Q403" s="9" t="s">
        <v>12</v>
      </c>
      <c r="R403" t="str">
        <f t="shared" si="32"/>
        <v>USA</v>
      </c>
      <c r="S403" t="str">
        <f t="shared" si="33"/>
        <v>USA</v>
      </c>
      <c r="U403" s="9" t="s">
        <v>16</v>
      </c>
      <c r="V403" s="2" t="str">
        <f t="shared" si="34"/>
        <v>Female</v>
      </c>
    </row>
    <row r="404" spans="1:22">
      <c r="A404" s="2" t="s">
        <v>1252</v>
      </c>
      <c r="B404" s="2" t="s">
        <v>1253</v>
      </c>
      <c r="C404" s="2">
        <v>31</v>
      </c>
      <c r="D404" s="2" t="s">
        <v>9</v>
      </c>
      <c r="E404" s="2" t="s">
        <v>80</v>
      </c>
      <c r="F404" s="2" t="s">
        <v>313</v>
      </c>
      <c r="G404" s="2" t="s">
        <v>12</v>
      </c>
      <c r="H404" s="2" t="s">
        <v>26</v>
      </c>
      <c r="I404" s="2" t="str">
        <f t="shared" si="30"/>
        <v>Bronze</v>
      </c>
      <c r="N404" s="8" t="s">
        <v>1253</v>
      </c>
      <c r="O404" s="2" t="str">
        <f t="shared" si="31"/>
        <v>Cassandra Perez</v>
      </c>
      <c r="Q404" s="8" t="s">
        <v>12</v>
      </c>
      <c r="R404" t="str">
        <f t="shared" si="32"/>
        <v>USA</v>
      </c>
      <c r="S404" t="str">
        <f t="shared" si="33"/>
        <v>USA</v>
      </c>
      <c r="U404" s="8" t="s">
        <v>9</v>
      </c>
      <c r="V404" s="2" t="str">
        <f t="shared" si="34"/>
        <v>Male</v>
      </c>
    </row>
    <row r="405" spans="1:22">
      <c r="A405" s="2" t="s">
        <v>1254</v>
      </c>
      <c r="B405" s="2" t="s">
        <v>1255</v>
      </c>
      <c r="C405" s="2">
        <v>34</v>
      </c>
      <c r="D405" s="2" t="s">
        <v>9</v>
      </c>
      <c r="E405" s="2" t="s">
        <v>1256</v>
      </c>
      <c r="F405" s="2" t="s">
        <v>328</v>
      </c>
      <c r="G405" s="2" t="s">
        <v>12</v>
      </c>
      <c r="H405" s="2" t="s">
        <v>26</v>
      </c>
      <c r="I405" s="2" t="str">
        <f t="shared" si="30"/>
        <v>Bronze</v>
      </c>
      <c r="N405" s="9" t="s">
        <v>1255</v>
      </c>
      <c r="O405" s="2" t="str">
        <f t="shared" si="31"/>
        <v>Justin Ingram</v>
      </c>
      <c r="Q405" s="9" t="s">
        <v>12</v>
      </c>
      <c r="R405" t="str">
        <f t="shared" si="32"/>
        <v>USA</v>
      </c>
      <c r="S405" t="str">
        <f t="shared" si="33"/>
        <v>USA</v>
      </c>
      <c r="U405" s="9" t="s">
        <v>9</v>
      </c>
      <c r="V405" s="2" t="str">
        <f t="shared" si="34"/>
        <v>Male</v>
      </c>
    </row>
    <row r="406" spans="1:22">
      <c r="A406" s="2" t="s">
        <v>1257</v>
      </c>
      <c r="B406" s="2" t="s">
        <v>1258</v>
      </c>
      <c r="C406" s="2">
        <v>22</v>
      </c>
      <c r="D406" s="2" t="s">
        <v>16</v>
      </c>
      <c r="E406" s="2" t="s">
        <v>1259</v>
      </c>
      <c r="F406" s="2" t="s">
        <v>291</v>
      </c>
      <c r="G406" s="2" t="s">
        <v>12</v>
      </c>
      <c r="H406" s="2" t="s">
        <v>31</v>
      </c>
      <c r="I406" s="2" t="str">
        <f t="shared" si="30"/>
        <v>Silver</v>
      </c>
      <c r="N406" s="8" t="s">
        <v>1258</v>
      </c>
      <c r="O406" s="2" t="str">
        <f t="shared" si="31"/>
        <v>David Ross</v>
      </c>
      <c r="Q406" s="8" t="s">
        <v>12</v>
      </c>
      <c r="R406" t="str">
        <f t="shared" si="32"/>
        <v>USA</v>
      </c>
      <c r="S406" t="str">
        <f t="shared" si="33"/>
        <v>USA</v>
      </c>
      <c r="U406" s="8" t="s">
        <v>16</v>
      </c>
      <c r="V406" s="2" t="str">
        <f t="shared" si="34"/>
        <v>Female</v>
      </c>
    </row>
    <row r="407" spans="1:22">
      <c r="A407" s="2" t="s">
        <v>1260</v>
      </c>
      <c r="B407" s="2" t="s">
        <v>1261</v>
      </c>
      <c r="C407" s="2">
        <v>18</v>
      </c>
      <c r="D407" s="2" t="s">
        <v>16</v>
      </c>
      <c r="E407" s="2" t="s">
        <v>1262</v>
      </c>
      <c r="F407" s="2" t="s">
        <v>328</v>
      </c>
      <c r="G407" s="2" t="s">
        <v>12</v>
      </c>
      <c r="H407" s="2" t="s">
        <v>13</v>
      </c>
      <c r="I407" s="2" t="str">
        <f t="shared" si="30"/>
        <v>Gold</v>
      </c>
      <c r="N407" s="9" t="s">
        <v>1261</v>
      </c>
      <c r="O407" s="2" t="str">
        <f t="shared" si="31"/>
        <v>Eric Wolfe</v>
      </c>
      <c r="Q407" s="9" t="s">
        <v>12</v>
      </c>
      <c r="R407" t="str">
        <f t="shared" si="32"/>
        <v>USA</v>
      </c>
      <c r="S407" t="str">
        <f t="shared" si="33"/>
        <v>USA</v>
      </c>
      <c r="U407" s="9" t="s">
        <v>16</v>
      </c>
      <c r="V407" s="2" t="str">
        <f t="shared" si="34"/>
        <v>Female</v>
      </c>
    </row>
    <row r="408" spans="1:22">
      <c r="A408" s="2" t="s">
        <v>1263</v>
      </c>
      <c r="B408" s="2" t="s">
        <v>1264</v>
      </c>
      <c r="C408" s="2">
        <v>23</v>
      </c>
      <c r="D408" s="2" t="s">
        <v>16</v>
      </c>
      <c r="E408" s="2" t="s">
        <v>1265</v>
      </c>
      <c r="F408" s="2" t="s">
        <v>324</v>
      </c>
      <c r="G408" s="2" t="s">
        <v>12</v>
      </c>
      <c r="H408" s="2" t="s">
        <v>13</v>
      </c>
      <c r="I408" s="2" t="str">
        <f t="shared" si="30"/>
        <v>Gold</v>
      </c>
      <c r="N408" s="8" t="s">
        <v>1264</v>
      </c>
      <c r="O408" s="2" t="str">
        <f t="shared" si="31"/>
        <v>David Lozano</v>
      </c>
      <c r="Q408" s="8" t="s">
        <v>12</v>
      </c>
      <c r="R408" t="str">
        <f t="shared" si="32"/>
        <v>USA</v>
      </c>
      <c r="S408" t="str">
        <f t="shared" si="33"/>
        <v>USA</v>
      </c>
      <c r="U408" s="8" t="s">
        <v>16</v>
      </c>
      <c r="V408" s="2" t="str">
        <f t="shared" si="34"/>
        <v>Female</v>
      </c>
    </row>
    <row r="409" spans="1:22">
      <c r="A409" s="2" t="s">
        <v>1266</v>
      </c>
      <c r="B409" s="2" t="s">
        <v>1267</v>
      </c>
      <c r="C409" s="2">
        <v>33</v>
      </c>
      <c r="D409" s="2" t="s">
        <v>9</v>
      </c>
      <c r="E409" s="2" t="s">
        <v>1268</v>
      </c>
      <c r="F409" s="2" t="s">
        <v>140</v>
      </c>
      <c r="G409" s="2" t="s">
        <v>12</v>
      </c>
      <c r="H409" s="2" t="s">
        <v>13</v>
      </c>
      <c r="I409" s="2" t="str">
        <f t="shared" si="30"/>
        <v>Gold</v>
      </c>
      <c r="N409" s="9" t="s">
        <v>1267</v>
      </c>
      <c r="O409" s="2" t="str">
        <f t="shared" si="31"/>
        <v>Joseph Mendoza</v>
      </c>
      <c r="Q409" s="9" t="s">
        <v>12</v>
      </c>
      <c r="R409" t="str">
        <f t="shared" si="32"/>
        <v>USA</v>
      </c>
      <c r="S409" t="str">
        <f t="shared" si="33"/>
        <v>USA</v>
      </c>
      <c r="U409" s="9" t="s">
        <v>9</v>
      </c>
      <c r="V409" s="2" t="str">
        <f t="shared" si="34"/>
        <v>Male</v>
      </c>
    </row>
    <row r="410" spans="1:22">
      <c r="A410" s="2" t="s">
        <v>1269</v>
      </c>
      <c r="B410" s="2" t="s">
        <v>1270</v>
      </c>
      <c r="C410" s="2">
        <v>36</v>
      </c>
      <c r="D410" s="2" t="s">
        <v>9</v>
      </c>
      <c r="E410" s="2" t="s">
        <v>1271</v>
      </c>
      <c r="F410" s="2" t="s">
        <v>88</v>
      </c>
      <c r="G410" s="2" t="s">
        <v>12</v>
      </c>
      <c r="H410" s="2" t="s">
        <v>13</v>
      </c>
      <c r="I410" s="2" t="str">
        <f t="shared" si="30"/>
        <v>Gold</v>
      </c>
      <c r="N410" s="8" t="s">
        <v>1270</v>
      </c>
      <c r="O410" s="2" t="str">
        <f t="shared" si="31"/>
        <v>Isabel Foster</v>
      </c>
      <c r="Q410" s="8" t="s">
        <v>12</v>
      </c>
      <c r="R410" t="str">
        <f t="shared" si="32"/>
        <v>USA</v>
      </c>
      <c r="S410" t="str">
        <f t="shared" si="33"/>
        <v>USA</v>
      </c>
      <c r="U410" s="8" t="s">
        <v>9</v>
      </c>
      <c r="V410" s="2" t="str">
        <f t="shared" si="34"/>
        <v>Male</v>
      </c>
    </row>
    <row r="411" spans="1:22">
      <c r="A411" s="2" t="s">
        <v>1272</v>
      </c>
      <c r="B411" s="2" t="s">
        <v>1273</v>
      </c>
      <c r="C411" s="2">
        <v>55</v>
      </c>
      <c r="D411" s="2" t="s">
        <v>9</v>
      </c>
      <c r="E411" s="2" t="s">
        <v>1274</v>
      </c>
      <c r="F411" s="2" t="s">
        <v>845</v>
      </c>
      <c r="G411" s="2" t="s">
        <v>12</v>
      </c>
      <c r="H411" s="2" t="s">
        <v>13</v>
      </c>
      <c r="I411" s="2" t="str">
        <f t="shared" si="30"/>
        <v>Gold</v>
      </c>
      <c r="N411" s="9" t="s">
        <v>1273</v>
      </c>
      <c r="O411" s="2" t="str">
        <f t="shared" si="31"/>
        <v>Sarah Smith</v>
      </c>
      <c r="Q411" s="9" t="s">
        <v>12</v>
      </c>
      <c r="R411" t="str">
        <f t="shared" si="32"/>
        <v>USA</v>
      </c>
      <c r="S411" t="str">
        <f t="shared" si="33"/>
        <v>USA</v>
      </c>
      <c r="U411" s="9" t="s">
        <v>9</v>
      </c>
      <c r="V411" s="2" t="str">
        <f t="shared" si="34"/>
        <v>Male</v>
      </c>
    </row>
    <row r="412" spans="1:22">
      <c r="A412" s="2" t="s">
        <v>1275</v>
      </c>
      <c r="B412" s="2" t="s">
        <v>1276</v>
      </c>
      <c r="C412" s="2">
        <v>48</v>
      </c>
      <c r="D412" s="2" t="s">
        <v>16</v>
      </c>
      <c r="E412" s="2" t="s">
        <v>1277</v>
      </c>
      <c r="F412" s="2" t="s">
        <v>88</v>
      </c>
      <c r="G412" s="2" t="s">
        <v>12</v>
      </c>
      <c r="H412" s="2" t="s">
        <v>26</v>
      </c>
      <c r="I412" s="2" t="str">
        <f t="shared" si="30"/>
        <v>Bronze</v>
      </c>
      <c r="N412" s="8" t="s">
        <v>1276</v>
      </c>
      <c r="O412" s="2" t="str">
        <f t="shared" si="31"/>
        <v>Jackie Thompson</v>
      </c>
      <c r="Q412" s="8" t="s">
        <v>12</v>
      </c>
      <c r="R412" t="str">
        <f t="shared" si="32"/>
        <v>USA</v>
      </c>
      <c r="S412" t="str">
        <f t="shared" si="33"/>
        <v>USA</v>
      </c>
      <c r="U412" s="8" t="s">
        <v>16</v>
      </c>
      <c r="V412" s="2" t="str">
        <f t="shared" si="34"/>
        <v>Female</v>
      </c>
    </row>
    <row r="413" spans="1:22">
      <c r="A413" s="2" t="s">
        <v>1278</v>
      </c>
      <c r="B413" s="2" t="s">
        <v>1279</v>
      </c>
      <c r="C413" s="2">
        <v>63</v>
      </c>
      <c r="D413" s="2" t="s">
        <v>9</v>
      </c>
      <c r="E413" s="2" t="s">
        <v>1280</v>
      </c>
      <c r="F413" s="2" t="s">
        <v>25</v>
      </c>
      <c r="G413" s="2" t="s">
        <v>12</v>
      </c>
      <c r="H413" s="2" t="s">
        <v>31</v>
      </c>
      <c r="I413" s="2" t="str">
        <f t="shared" si="30"/>
        <v>Silver</v>
      </c>
      <c r="N413" s="9" t="s">
        <v>1279</v>
      </c>
      <c r="O413" s="2" t="str">
        <f t="shared" si="31"/>
        <v>Katrina Perez</v>
      </c>
      <c r="Q413" s="9" t="s">
        <v>12</v>
      </c>
      <c r="R413" t="str">
        <f t="shared" si="32"/>
        <v>USA</v>
      </c>
      <c r="S413" t="str">
        <f t="shared" si="33"/>
        <v>USA</v>
      </c>
      <c r="U413" s="9" t="s">
        <v>9</v>
      </c>
      <c r="V413" s="2" t="str">
        <f t="shared" si="34"/>
        <v>Male</v>
      </c>
    </row>
    <row r="414" spans="1:22">
      <c r="A414" s="2" t="s">
        <v>1281</v>
      </c>
      <c r="B414" s="2" t="s">
        <v>1282</v>
      </c>
      <c r="C414" s="2">
        <v>23</v>
      </c>
      <c r="D414" s="2" t="s">
        <v>16</v>
      </c>
      <c r="E414" s="2" t="s">
        <v>204</v>
      </c>
      <c r="F414" s="2" t="s">
        <v>156</v>
      </c>
      <c r="G414" s="2" t="s">
        <v>12</v>
      </c>
      <c r="H414" s="2" t="s">
        <v>13</v>
      </c>
      <c r="I414" s="2" t="str">
        <f t="shared" si="30"/>
        <v>Gold</v>
      </c>
      <c r="N414" s="8" t="s">
        <v>1282</v>
      </c>
      <c r="O414" s="2" t="str">
        <f t="shared" si="31"/>
        <v>Shane Brown</v>
      </c>
      <c r="Q414" s="8" t="s">
        <v>12</v>
      </c>
      <c r="R414" t="str">
        <f t="shared" si="32"/>
        <v>USA</v>
      </c>
      <c r="S414" t="str">
        <f t="shared" si="33"/>
        <v>USA</v>
      </c>
      <c r="U414" s="8" t="s">
        <v>16</v>
      </c>
      <c r="V414" s="2" t="str">
        <f t="shared" si="34"/>
        <v>Female</v>
      </c>
    </row>
    <row r="415" spans="1:22">
      <c r="A415" s="2" t="s">
        <v>1283</v>
      </c>
      <c r="B415" s="2" t="s">
        <v>1284</v>
      </c>
      <c r="C415" s="2">
        <v>59</v>
      </c>
      <c r="D415" s="2" t="s">
        <v>16</v>
      </c>
      <c r="E415" s="2" t="s">
        <v>1285</v>
      </c>
      <c r="F415" s="2" t="s">
        <v>106</v>
      </c>
      <c r="G415" s="2" t="s">
        <v>12</v>
      </c>
      <c r="H415" s="2" t="s">
        <v>26</v>
      </c>
      <c r="I415" s="2" t="str">
        <f t="shared" si="30"/>
        <v>Bronze</v>
      </c>
      <c r="N415" s="9" t="s">
        <v>1284</v>
      </c>
      <c r="O415" s="2" t="str">
        <f t="shared" si="31"/>
        <v>Megan Ryan</v>
      </c>
      <c r="Q415" s="9" t="s">
        <v>12</v>
      </c>
      <c r="R415" t="str">
        <f t="shared" si="32"/>
        <v>USA</v>
      </c>
      <c r="S415" t="str">
        <f t="shared" si="33"/>
        <v>USA</v>
      </c>
      <c r="U415" s="9" t="s">
        <v>16</v>
      </c>
      <c r="V415" s="2" t="str">
        <f t="shared" si="34"/>
        <v>Female</v>
      </c>
    </row>
    <row r="416" spans="1:22">
      <c r="A416" s="2" t="s">
        <v>1286</v>
      </c>
      <c r="B416" s="2" t="s">
        <v>1287</v>
      </c>
      <c r="C416" s="2">
        <v>35</v>
      </c>
      <c r="D416" s="2" t="s">
        <v>16</v>
      </c>
      <c r="E416" s="2" t="s">
        <v>1288</v>
      </c>
      <c r="F416" s="2" t="s">
        <v>113</v>
      </c>
      <c r="G416" s="2" t="s">
        <v>12</v>
      </c>
      <c r="H416" s="2" t="s">
        <v>13</v>
      </c>
      <c r="I416" s="2" t="str">
        <f t="shared" si="30"/>
        <v>Gold</v>
      </c>
      <c r="N416" s="8" t="s">
        <v>1287</v>
      </c>
      <c r="O416" s="2" t="str">
        <f t="shared" si="31"/>
        <v>Melissa Valentine</v>
      </c>
      <c r="Q416" s="8" t="s">
        <v>12</v>
      </c>
      <c r="R416" t="str">
        <f t="shared" si="32"/>
        <v>USA</v>
      </c>
      <c r="S416" t="str">
        <f t="shared" si="33"/>
        <v>USA</v>
      </c>
      <c r="U416" s="8" t="s">
        <v>16</v>
      </c>
      <c r="V416" s="2" t="str">
        <f t="shared" si="34"/>
        <v>Female</v>
      </c>
    </row>
    <row r="417" spans="1:22">
      <c r="A417" s="2" t="s">
        <v>1289</v>
      </c>
      <c r="B417" s="2" t="s">
        <v>1290</v>
      </c>
      <c r="C417" s="2">
        <v>26</v>
      </c>
      <c r="D417" s="2" t="s">
        <v>16</v>
      </c>
      <c r="E417" s="2" t="s">
        <v>1291</v>
      </c>
      <c r="F417" s="2" t="s">
        <v>163</v>
      </c>
      <c r="G417" s="2" t="s">
        <v>12</v>
      </c>
      <c r="H417" s="2" t="s">
        <v>31</v>
      </c>
      <c r="I417" s="2" t="str">
        <f t="shared" si="30"/>
        <v>Silver</v>
      </c>
      <c r="N417" s="9" t="s">
        <v>1290</v>
      </c>
      <c r="O417" s="2" t="str">
        <f t="shared" si="31"/>
        <v>Tyler Cook</v>
      </c>
      <c r="Q417" s="9" t="s">
        <v>12</v>
      </c>
      <c r="R417" t="str">
        <f t="shared" si="32"/>
        <v>USA</v>
      </c>
      <c r="S417" t="str">
        <f t="shared" si="33"/>
        <v>USA</v>
      </c>
      <c r="U417" s="9" t="s">
        <v>16</v>
      </c>
      <c r="V417" s="2" t="str">
        <f t="shared" si="34"/>
        <v>Female</v>
      </c>
    </row>
    <row r="418" spans="1:22">
      <c r="A418" s="2" t="s">
        <v>1292</v>
      </c>
      <c r="B418" s="2" t="s">
        <v>1293</v>
      </c>
      <c r="C418" s="2">
        <v>46</v>
      </c>
      <c r="D418" s="2" t="s">
        <v>9</v>
      </c>
      <c r="E418" s="2" t="s">
        <v>1294</v>
      </c>
      <c r="F418" s="2" t="s">
        <v>324</v>
      </c>
      <c r="G418" s="2" t="s">
        <v>12</v>
      </c>
      <c r="H418" s="2" t="s">
        <v>19</v>
      </c>
      <c r="I418" s="2" t="str">
        <f t="shared" si="30"/>
        <v>Platinum</v>
      </c>
      <c r="N418" s="8" t="s">
        <v>1293</v>
      </c>
      <c r="O418" s="2" t="str">
        <f t="shared" si="31"/>
        <v>Jennifer Myers</v>
      </c>
      <c r="Q418" s="8" t="s">
        <v>12</v>
      </c>
      <c r="R418" t="str">
        <f t="shared" si="32"/>
        <v>USA</v>
      </c>
      <c r="S418" t="str">
        <f t="shared" si="33"/>
        <v>USA</v>
      </c>
      <c r="U418" s="8" t="s">
        <v>9</v>
      </c>
      <c r="V418" s="2" t="str">
        <f t="shared" si="34"/>
        <v>Male</v>
      </c>
    </row>
    <row r="419" spans="1:22">
      <c r="A419" s="2" t="s">
        <v>1295</v>
      </c>
      <c r="B419" s="2" t="s">
        <v>1296</v>
      </c>
      <c r="C419" s="2">
        <v>64</v>
      </c>
      <c r="D419" s="2" t="s">
        <v>16</v>
      </c>
      <c r="E419" s="2" t="s">
        <v>1297</v>
      </c>
      <c r="F419" s="2" t="s">
        <v>11</v>
      </c>
      <c r="G419" s="2" t="s">
        <v>12</v>
      </c>
      <c r="H419" s="2" t="s">
        <v>26</v>
      </c>
      <c r="I419" s="2" t="str">
        <f t="shared" si="30"/>
        <v>Bronze</v>
      </c>
      <c r="N419" s="9" t="s">
        <v>1296</v>
      </c>
      <c r="O419" s="2" t="str">
        <f t="shared" si="31"/>
        <v>Karen King</v>
      </c>
      <c r="Q419" s="9" t="s">
        <v>12</v>
      </c>
      <c r="R419" t="str">
        <f t="shared" si="32"/>
        <v>USA</v>
      </c>
      <c r="S419" t="str">
        <f t="shared" si="33"/>
        <v>USA</v>
      </c>
      <c r="U419" s="9" t="s">
        <v>16</v>
      </c>
      <c r="V419" s="2" t="str">
        <f t="shared" si="34"/>
        <v>Female</v>
      </c>
    </row>
    <row r="420" spans="1:22">
      <c r="A420" s="2" t="s">
        <v>1298</v>
      </c>
      <c r="B420" s="2" t="s">
        <v>1299</v>
      </c>
      <c r="C420" s="2">
        <v>60</v>
      </c>
      <c r="D420" s="2" t="s">
        <v>16</v>
      </c>
      <c r="E420" s="2" t="s">
        <v>1300</v>
      </c>
      <c r="F420" s="2" t="s">
        <v>47</v>
      </c>
      <c r="G420" s="2" t="s">
        <v>12</v>
      </c>
      <c r="H420" s="2" t="s">
        <v>31</v>
      </c>
      <c r="I420" s="2" t="str">
        <f t="shared" si="30"/>
        <v>Silver</v>
      </c>
      <c r="N420" s="8" t="s">
        <v>1299</v>
      </c>
      <c r="O420" s="2" t="str">
        <f t="shared" si="31"/>
        <v>Luke Parks</v>
      </c>
      <c r="Q420" s="8" t="s">
        <v>12</v>
      </c>
      <c r="R420" t="str">
        <f t="shared" si="32"/>
        <v>USA</v>
      </c>
      <c r="S420" t="str">
        <f t="shared" si="33"/>
        <v>USA</v>
      </c>
      <c r="U420" s="8" t="s">
        <v>16</v>
      </c>
      <c r="V420" s="2" t="str">
        <f t="shared" si="34"/>
        <v>Female</v>
      </c>
    </row>
    <row r="421" spans="1:22">
      <c r="A421" s="2" t="s">
        <v>1301</v>
      </c>
      <c r="B421" s="2" t="s">
        <v>1302</v>
      </c>
      <c r="C421" s="2">
        <v>33</v>
      </c>
      <c r="D421" s="2" t="s">
        <v>9</v>
      </c>
      <c r="E421" s="2" t="s">
        <v>1303</v>
      </c>
      <c r="F421" s="2" t="s">
        <v>313</v>
      </c>
      <c r="G421" s="2" t="s">
        <v>12</v>
      </c>
      <c r="H421" s="2" t="s">
        <v>13</v>
      </c>
      <c r="I421" s="2" t="str">
        <f t="shared" si="30"/>
        <v>Gold</v>
      </c>
      <c r="N421" s="9" t="s">
        <v>1302</v>
      </c>
      <c r="O421" s="2" t="str">
        <f t="shared" si="31"/>
        <v>Monica Miller</v>
      </c>
      <c r="Q421" s="9" t="s">
        <v>12</v>
      </c>
      <c r="R421" t="str">
        <f t="shared" si="32"/>
        <v>USA</v>
      </c>
      <c r="S421" t="str">
        <f t="shared" si="33"/>
        <v>USA</v>
      </c>
      <c r="U421" s="9" t="s">
        <v>9</v>
      </c>
      <c r="V421" s="2" t="str">
        <f t="shared" si="34"/>
        <v>Male</v>
      </c>
    </row>
    <row r="422" spans="1:22">
      <c r="A422" s="2" t="s">
        <v>1304</v>
      </c>
      <c r="B422" s="2" t="s">
        <v>1305</v>
      </c>
      <c r="C422" s="2">
        <v>60</v>
      </c>
      <c r="D422" s="2" t="s">
        <v>9</v>
      </c>
      <c r="E422" s="2" t="s">
        <v>1306</v>
      </c>
      <c r="F422" s="2" t="s">
        <v>11</v>
      </c>
      <c r="G422" s="2" t="s">
        <v>12</v>
      </c>
      <c r="H422" s="2" t="s">
        <v>26</v>
      </c>
      <c r="I422" s="2" t="str">
        <f t="shared" si="30"/>
        <v>Bronze</v>
      </c>
      <c r="N422" s="8" t="s">
        <v>1305</v>
      </c>
      <c r="O422" s="2" t="str">
        <f t="shared" si="31"/>
        <v>Dr. Tamara White Md</v>
      </c>
      <c r="Q422" s="8" t="s">
        <v>12</v>
      </c>
      <c r="R422" t="str">
        <f t="shared" si="32"/>
        <v>USA</v>
      </c>
      <c r="S422" t="str">
        <f t="shared" si="33"/>
        <v>USA</v>
      </c>
      <c r="U422" s="8" t="s">
        <v>9</v>
      </c>
      <c r="V422" s="2" t="str">
        <f t="shared" si="34"/>
        <v>Male</v>
      </c>
    </row>
    <row r="423" spans="1:22">
      <c r="A423" s="2" t="s">
        <v>1307</v>
      </c>
      <c r="B423" s="2" t="s">
        <v>1308</v>
      </c>
      <c r="C423" s="2">
        <v>45</v>
      </c>
      <c r="D423" s="2" t="s">
        <v>16</v>
      </c>
      <c r="E423" s="2" t="s">
        <v>1309</v>
      </c>
      <c r="F423" s="2" t="s">
        <v>74</v>
      </c>
      <c r="G423" s="2" t="s">
        <v>12</v>
      </c>
      <c r="H423" s="2" t="s">
        <v>19</v>
      </c>
      <c r="I423" s="2" t="str">
        <f t="shared" si="30"/>
        <v>Platinum</v>
      </c>
      <c r="N423" s="9" t="s">
        <v>1308</v>
      </c>
      <c r="O423" s="2" t="str">
        <f t="shared" si="31"/>
        <v>Holly Robinson</v>
      </c>
      <c r="Q423" s="9" t="s">
        <v>12</v>
      </c>
      <c r="R423" t="str">
        <f t="shared" si="32"/>
        <v>USA</v>
      </c>
      <c r="S423" t="str">
        <f t="shared" si="33"/>
        <v>USA</v>
      </c>
      <c r="U423" s="9" t="s">
        <v>16</v>
      </c>
      <c r="V423" s="2" t="str">
        <f t="shared" si="34"/>
        <v>Female</v>
      </c>
    </row>
    <row r="424" spans="1:22">
      <c r="A424" s="2" t="s">
        <v>1310</v>
      </c>
      <c r="B424" s="2" t="s">
        <v>1311</v>
      </c>
      <c r="C424" s="2">
        <v>42</v>
      </c>
      <c r="D424" s="2" t="s">
        <v>16</v>
      </c>
      <c r="E424" s="2" t="s">
        <v>1312</v>
      </c>
      <c r="F424" s="2" t="s">
        <v>62</v>
      </c>
      <c r="G424" s="2" t="s">
        <v>12</v>
      </c>
      <c r="H424" s="2" t="s">
        <v>19</v>
      </c>
      <c r="I424" s="2" t="str">
        <f t="shared" si="30"/>
        <v>Platinum</v>
      </c>
      <c r="N424" s="8" t="s">
        <v>1311</v>
      </c>
      <c r="O424" s="2" t="str">
        <f t="shared" si="31"/>
        <v>Brittany Edwards Dds</v>
      </c>
      <c r="Q424" s="8" t="s">
        <v>12</v>
      </c>
      <c r="R424" t="str">
        <f t="shared" si="32"/>
        <v>USA</v>
      </c>
      <c r="S424" t="str">
        <f t="shared" si="33"/>
        <v>USA</v>
      </c>
      <c r="U424" s="8" t="s">
        <v>16</v>
      </c>
      <c r="V424" s="2" t="str">
        <f t="shared" si="34"/>
        <v>Female</v>
      </c>
    </row>
    <row r="425" spans="1:22">
      <c r="A425" s="2" t="s">
        <v>1313</v>
      </c>
      <c r="B425" s="2" t="s">
        <v>1314</v>
      </c>
      <c r="C425" s="2">
        <v>35</v>
      </c>
      <c r="D425" s="2" t="s">
        <v>9</v>
      </c>
      <c r="E425" s="2" t="s">
        <v>1315</v>
      </c>
      <c r="F425" s="2" t="s">
        <v>62</v>
      </c>
      <c r="G425" s="2" t="s">
        <v>12</v>
      </c>
      <c r="H425" s="2" t="s">
        <v>31</v>
      </c>
      <c r="I425" s="2" t="str">
        <f t="shared" si="30"/>
        <v>Silver</v>
      </c>
      <c r="N425" s="9" t="s">
        <v>1314</v>
      </c>
      <c r="O425" s="2" t="str">
        <f t="shared" si="31"/>
        <v>Rebecca Baker</v>
      </c>
      <c r="Q425" s="9" t="s">
        <v>12</v>
      </c>
      <c r="R425" t="str">
        <f t="shared" si="32"/>
        <v>USA</v>
      </c>
      <c r="S425" t="str">
        <f t="shared" si="33"/>
        <v>USA</v>
      </c>
      <c r="U425" s="9" t="s">
        <v>9</v>
      </c>
      <c r="V425" s="2" t="str">
        <f t="shared" si="34"/>
        <v>Male</v>
      </c>
    </row>
    <row r="426" spans="1:22">
      <c r="A426" s="2" t="s">
        <v>1316</v>
      </c>
      <c r="B426" s="2" t="s">
        <v>1317</v>
      </c>
      <c r="C426" s="2">
        <v>53</v>
      </c>
      <c r="D426" s="2" t="s">
        <v>9</v>
      </c>
      <c r="E426" s="2" t="s">
        <v>1318</v>
      </c>
      <c r="F426" s="2" t="s">
        <v>11</v>
      </c>
      <c r="G426" s="2" t="s">
        <v>12</v>
      </c>
      <c r="H426" s="2" t="s">
        <v>26</v>
      </c>
      <c r="I426" s="2" t="str">
        <f t="shared" si="30"/>
        <v>Bronze</v>
      </c>
      <c r="N426" s="8" t="s">
        <v>1317</v>
      </c>
      <c r="O426" s="2" t="str">
        <f t="shared" si="31"/>
        <v>Edwin Barnes</v>
      </c>
      <c r="Q426" s="8" t="s">
        <v>12</v>
      </c>
      <c r="R426" t="str">
        <f t="shared" si="32"/>
        <v>USA</v>
      </c>
      <c r="S426" t="str">
        <f t="shared" si="33"/>
        <v>USA</v>
      </c>
      <c r="U426" s="8" t="s">
        <v>9</v>
      </c>
      <c r="V426" s="2" t="str">
        <f t="shared" si="34"/>
        <v>Male</v>
      </c>
    </row>
    <row r="427" spans="1:22">
      <c r="A427" s="2" t="s">
        <v>1319</v>
      </c>
      <c r="B427" s="2" t="s">
        <v>1320</v>
      </c>
      <c r="C427" s="2">
        <v>40</v>
      </c>
      <c r="D427" s="2" t="s">
        <v>9</v>
      </c>
      <c r="E427" s="2" t="s">
        <v>1321</v>
      </c>
      <c r="F427" s="2" t="s">
        <v>117</v>
      </c>
      <c r="G427" s="2" t="s">
        <v>12</v>
      </c>
      <c r="H427" s="2" t="s">
        <v>26</v>
      </c>
      <c r="I427" s="2" t="str">
        <f t="shared" si="30"/>
        <v>Bronze</v>
      </c>
      <c r="N427" s="9" t="s">
        <v>1320</v>
      </c>
      <c r="O427" s="2" t="str">
        <f t="shared" si="31"/>
        <v>Bryce Hawkins</v>
      </c>
      <c r="Q427" s="9" t="s">
        <v>12</v>
      </c>
      <c r="R427" t="str">
        <f t="shared" si="32"/>
        <v>USA</v>
      </c>
      <c r="S427" t="str">
        <f t="shared" si="33"/>
        <v>USA</v>
      </c>
      <c r="U427" s="9" t="s">
        <v>9</v>
      </c>
      <c r="V427" s="2" t="str">
        <f t="shared" si="34"/>
        <v>Male</v>
      </c>
    </row>
    <row r="428" spans="1:22">
      <c r="A428" s="2" t="s">
        <v>1322</v>
      </c>
      <c r="B428" s="2" t="s">
        <v>1323</v>
      </c>
      <c r="C428" s="2">
        <v>28</v>
      </c>
      <c r="D428" s="2" t="s">
        <v>9</v>
      </c>
      <c r="E428" s="2" t="s">
        <v>1324</v>
      </c>
      <c r="F428" s="2" t="s">
        <v>11</v>
      </c>
      <c r="G428" s="2" t="s">
        <v>12</v>
      </c>
      <c r="H428" s="2" t="s">
        <v>19</v>
      </c>
      <c r="I428" s="2" t="str">
        <f t="shared" si="30"/>
        <v>Platinum</v>
      </c>
      <c r="N428" s="8" t="s">
        <v>1323</v>
      </c>
      <c r="O428" s="2" t="str">
        <f t="shared" si="31"/>
        <v>Jeanette Nichols</v>
      </c>
      <c r="Q428" s="8" t="s">
        <v>12</v>
      </c>
      <c r="R428" t="str">
        <f t="shared" si="32"/>
        <v>USA</v>
      </c>
      <c r="S428" t="str">
        <f t="shared" si="33"/>
        <v>USA</v>
      </c>
      <c r="U428" s="8" t="s">
        <v>9</v>
      </c>
      <c r="V428" s="2" t="str">
        <f t="shared" si="34"/>
        <v>Male</v>
      </c>
    </row>
    <row r="429" spans="1:22">
      <c r="A429" s="2" t="s">
        <v>1325</v>
      </c>
      <c r="B429" s="2" t="s">
        <v>1326</v>
      </c>
      <c r="C429" s="2">
        <v>18</v>
      </c>
      <c r="D429" s="2" t="s">
        <v>16</v>
      </c>
      <c r="E429" s="2" t="s">
        <v>1327</v>
      </c>
      <c r="F429" s="2" t="s">
        <v>434</v>
      </c>
      <c r="G429" s="2" t="s">
        <v>12</v>
      </c>
      <c r="H429" s="2" t="s">
        <v>13</v>
      </c>
      <c r="I429" s="2" t="str">
        <f t="shared" si="30"/>
        <v>Gold</v>
      </c>
      <c r="N429" s="9" t="s">
        <v>1326</v>
      </c>
      <c r="O429" s="2" t="str">
        <f t="shared" si="31"/>
        <v>Jose Stewart</v>
      </c>
      <c r="Q429" s="9" t="s">
        <v>12</v>
      </c>
      <c r="R429" t="str">
        <f t="shared" si="32"/>
        <v>USA</v>
      </c>
      <c r="S429" t="str">
        <f t="shared" si="33"/>
        <v>USA</v>
      </c>
      <c r="U429" s="9" t="s">
        <v>16</v>
      </c>
      <c r="V429" s="2" t="str">
        <f t="shared" si="34"/>
        <v>Female</v>
      </c>
    </row>
    <row r="430" spans="1:22">
      <c r="A430" s="2" t="s">
        <v>1328</v>
      </c>
      <c r="B430" s="2" t="s">
        <v>1329</v>
      </c>
      <c r="C430" s="2">
        <v>27</v>
      </c>
      <c r="D430" s="2" t="s">
        <v>16</v>
      </c>
      <c r="E430" s="2" t="s">
        <v>1330</v>
      </c>
      <c r="F430" s="2" t="s">
        <v>328</v>
      </c>
      <c r="G430" s="2" t="s">
        <v>12</v>
      </c>
      <c r="H430" s="2" t="s">
        <v>26</v>
      </c>
      <c r="I430" s="2" t="str">
        <f t="shared" si="30"/>
        <v>Bronze</v>
      </c>
      <c r="N430" s="8" t="s">
        <v>1329</v>
      </c>
      <c r="O430" s="2" t="str">
        <f t="shared" si="31"/>
        <v>Samuel Mullins</v>
      </c>
      <c r="Q430" s="8" t="s">
        <v>12</v>
      </c>
      <c r="R430" t="str">
        <f t="shared" si="32"/>
        <v>USA</v>
      </c>
      <c r="S430" t="str">
        <f t="shared" si="33"/>
        <v>USA</v>
      </c>
      <c r="U430" s="8" t="s">
        <v>16</v>
      </c>
      <c r="V430" s="2" t="str">
        <f t="shared" si="34"/>
        <v>Female</v>
      </c>
    </row>
    <row r="431" spans="1:22">
      <c r="A431" s="2" t="s">
        <v>1331</v>
      </c>
      <c r="B431" s="2" t="s">
        <v>1332</v>
      </c>
      <c r="C431" s="2">
        <v>43</v>
      </c>
      <c r="D431" s="2" t="s">
        <v>9</v>
      </c>
      <c r="E431" s="2" t="s">
        <v>1333</v>
      </c>
      <c r="F431" s="2" t="s">
        <v>106</v>
      </c>
      <c r="G431" s="2" t="s">
        <v>12</v>
      </c>
      <c r="H431" s="2" t="s">
        <v>19</v>
      </c>
      <c r="I431" s="2" t="str">
        <f t="shared" si="30"/>
        <v>Platinum</v>
      </c>
      <c r="N431" s="9" t="s">
        <v>1332</v>
      </c>
      <c r="O431" s="2" t="str">
        <f t="shared" si="31"/>
        <v>Sean Vang</v>
      </c>
      <c r="Q431" s="9" t="s">
        <v>12</v>
      </c>
      <c r="R431" t="str">
        <f t="shared" si="32"/>
        <v>USA</v>
      </c>
      <c r="S431" t="str">
        <f t="shared" si="33"/>
        <v>USA</v>
      </c>
      <c r="U431" s="9" t="s">
        <v>9</v>
      </c>
      <c r="V431" s="2" t="str">
        <f t="shared" si="34"/>
        <v>Male</v>
      </c>
    </row>
    <row r="432" spans="1:22">
      <c r="A432" s="2" t="s">
        <v>1334</v>
      </c>
      <c r="B432" s="2" t="s">
        <v>1335</v>
      </c>
      <c r="C432" s="2">
        <v>36</v>
      </c>
      <c r="D432" s="2" t="s">
        <v>16</v>
      </c>
      <c r="E432" s="2" t="s">
        <v>1336</v>
      </c>
      <c r="F432" s="2" t="s">
        <v>88</v>
      </c>
      <c r="G432" s="2" t="s">
        <v>12</v>
      </c>
      <c r="H432" s="2" t="s">
        <v>13</v>
      </c>
      <c r="I432" s="2" t="str">
        <f t="shared" si="30"/>
        <v>Gold</v>
      </c>
      <c r="N432" s="8" t="s">
        <v>1335</v>
      </c>
      <c r="O432" s="2" t="str">
        <f t="shared" si="31"/>
        <v>Kimberly Roberts</v>
      </c>
      <c r="Q432" s="8" t="s">
        <v>12</v>
      </c>
      <c r="R432" t="str">
        <f t="shared" si="32"/>
        <v>USA</v>
      </c>
      <c r="S432" t="str">
        <f t="shared" si="33"/>
        <v>USA</v>
      </c>
      <c r="U432" s="8" t="s">
        <v>16</v>
      </c>
      <c r="V432" s="2" t="str">
        <f t="shared" si="34"/>
        <v>Female</v>
      </c>
    </row>
    <row r="433" spans="1:22">
      <c r="A433" s="2" t="s">
        <v>1337</v>
      </c>
      <c r="B433" s="2" t="s">
        <v>1338</v>
      </c>
      <c r="C433" s="2">
        <v>27</v>
      </c>
      <c r="D433" s="2" t="s">
        <v>9</v>
      </c>
      <c r="E433" s="2" t="s">
        <v>1339</v>
      </c>
      <c r="F433" s="2" t="s">
        <v>30</v>
      </c>
      <c r="G433" s="2" t="s">
        <v>12</v>
      </c>
      <c r="H433" s="2" t="s">
        <v>19</v>
      </c>
      <c r="I433" s="2" t="str">
        <f t="shared" si="30"/>
        <v>Platinum</v>
      </c>
      <c r="N433" s="9" t="s">
        <v>1338</v>
      </c>
      <c r="O433" s="2" t="str">
        <f t="shared" si="31"/>
        <v>John Smith</v>
      </c>
      <c r="Q433" s="9" t="s">
        <v>12</v>
      </c>
      <c r="R433" t="str">
        <f t="shared" si="32"/>
        <v>USA</v>
      </c>
      <c r="S433" t="str">
        <f t="shared" si="33"/>
        <v>USA</v>
      </c>
      <c r="U433" s="9" t="s">
        <v>9</v>
      </c>
      <c r="V433" s="2" t="str">
        <f t="shared" si="34"/>
        <v>Male</v>
      </c>
    </row>
    <row r="434" spans="1:22">
      <c r="A434" s="2" t="s">
        <v>1340</v>
      </c>
      <c r="B434" s="2" t="s">
        <v>1341</v>
      </c>
      <c r="C434" s="2">
        <v>37</v>
      </c>
      <c r="D434" s="2" t="s">
        <v>9</v>
      </c>
      <c r="E434" s="2" t="s">
        <v>1342</v>
      </c>
      <c r="F434" s="2" t="s">
        <v>88</v>
      </c>
      <c r="G434" s="2" t="s">
        <v>12</v>
      </c>
      <c r="H434" s="2" t="s">
        <v>26</v>
      </c>
      <c r="I434" s="2" t="str">
        <f t="shared" si="30"/>
        <v>Bronze</v>
      </c>
      <c r="N434" s="8" t="s">
        <v>1341</v>
      </c>
      <c r="O434" s="2" t="str">
        <f t="shared" si="31"/>
        <v>Summer Weiss</v>
      </c>
      <c r="Q434" s="8" t="s">
        <v>12</v>
      </c>
      <c r="R434" t="str">
        <f t="shared" si="32"/>
        <v>USA</v>
      </c>
      <c r="S434" t="str">
        <f t="shared" si="33"/>
        <v>USA</v>
      </c>
      <c r="U434" s="8" t="s">
        <v>9</v>
      </c>
      <c r="V434" s="2" t="str">
        <f t="shared" si="34"/>
        <v>Male</v>
      </c>
    </row>
    <row r="435" spans="1:22">
      <c r="A435" s="2" t="s">
        <v>1343</v>
      </c>
      <c r="B435" s="2" t="s">
        <v>1344</v>
      </c>
      <c r="C435" s="2">
        <v>51</v>
      </c>
      <c r="D435" s="2" t="s">
        <v>16</v>
      </c>
      <c r="E435" s="2" t="s">
        <v>1345</v>
      </c>
      <c r="F435" s="2" t="s">
        <v>58</v>
      </c>
      <c r="G435" s="2" t="s">
        <v>12</v>
      </c>
      <c r="H435" s="2" t="s">
        <v>31</v>
      </c>
      <c r="I435" s="2" t="str">
        <f t="shared" si="30"/>
        <v>Silver</v>
      </c>
      <c r="N435" s="9" t="s">
        <v>1344</v>
      </c>
      <c r="O435" s="2" t="str">
        <f t="shared" si="31"/>
        <v>Thomas Moore</v>
      </c>
      <c r="Q435" s="9" t="s">
        <v>12</v>
      </c>
      <c r="R435" t="str">
        <f t="shared" si="32"/>
        <v>USA</v>
      </c>
      <c r="S435" t="str">
        <f t="shared" si="33"/>
        <v>USA</v>
      </c>
      <c r="U435" s="9" t="s">
        <v>16</v>
      </c>
      <c r="V435" s="2" t="str">
        <f t="shared" si="34"/>
        <v>Female</v>
      </c>
    </row>
    <row r="436" spans="1:22">
      <c r="A436" s="2" t="s">
        <v>1346</v>
      </c>
      <c r="B436" s="2" t="s">
        <v>1347</v>
      </c>
      <c r="C436" s="2">
        <v>48</v>
      </c>
      <c r="D436" s="2" t="s">
        <v>16</v>
      </c>
      <c r="E436" s="2" t="s">
        <v>1348</v>
      </c>
      <c r="F436" s="2" t="s">
        <v>254</v>
      </c>
      <c r="G436" s="2" t="s">
        <v>12</v>
      </c>
      <c r="H436" s="2" t="s">
        <v>13</v>
      </c>
      <c r="I436" s="2" t="str">
        <f t="shared" si="30"/>
        <v>Gold</v>
      </c>
      <c r="N436" s="8" t="s">
        <v>1347</v>
      </c>
      <c r="O436" s="2" t="str">
        <f t="shared" si="31"/>
        <v>Monique Castro</v>
      </c>
      <c r="Q436" s="8" t="s">
        <v>12</v>
      </c>
      <c r="R436" t="str">
        <f t="shared" si="32"/>
        <v>USA</v>
      </c>
      <c r="S436" t="str">
        <f t="shared" si="33"/>
        <v>USA</v>
      </c>
      <c r="U436" s="8" t="s">
        <v>16</v>
      </c>
      <c r="V436" s="2" t="str">
        <f t="shared" si="34"/>
        <v>Female</v>
      </c>
    </row>
    <row r="437" spans="1:22">
      <c r="A437" s="2" t="s">
        <v>1349</v>
      </c>
      <c r="B437" s="2" t="s">
        <v>1350</v>
      </c>
      <c r="C437" s="2">
        <v>37</v>
      </c>
      <c r="D437" s="2" t="s">
        <v>16</v>
      </c>
      <c r="E437" s="2" t="s">
        <v>1351</v>
      </c>
      <c r="F437" s="2" t="s">
        <v>106</v>
      </c>
      <c r="G437" s="2" t="s">
        <v>12</v>
      </c>
      <c r="H437" s="2" t="s">
        <v>31</v>
      </c>
      <c r="I437" s="2" t="str">
        <f t="shared" si="30"/>
        <v>Silver</v>
      </c>
      <c r="N437" s="9" t="s">
        <v>1350</v>
      </c>
      <c r="O437" s="2" t="str">
        <f t="shared" si="31"/>
        <v>Lindsay Beasley</v>
      </c>
      <c r="Q437" s="9" t="s">
        <v>12</v>
      </c>
      <c r="R437" t="str">
        <f t="shared" si="32"/>
        <v>USA</v>
      </c>
      <c r="S437" t="str">
        <f t="shared" si="33"/>
        <v>USA</v>
      </c>
      <c r="U437" s="9" t="s">
        <v>16</v>
      </c>
      <c r="V437" s="2" t="str">
        <f t="shared" si="34"/>
        <v>Female</v>
      </c>
    </row>
    <row r="438" spans="1:22">
      <c r="A438" s="2" t="s">
        <v>1352</v>
      </c>
      <c r="B438" s="2" t="s">
        <v>1353</v>
      </c>
      <c r="C438" s="2">
        <v>61</v>
      </c>
      <c r="D438" s="2" t="s">
        <v>9</v>
      </c>
      <c r="E438" s="2" t="s">
        <v>1354</v>
      </c>
      <c r="F438" s="2" t="s">
        <v>39</v>
      </c>
      <c r="G438" s="2" t="s">
        <v>12</v>
      </c>
      <c r="H438" s="2" t="s">
        <v>13</v>
      </c>
      <c r="I438" s="2" t="str">
        <f t="shared" si="30"/>
        <v>Gold</v>
      </c>
      <c r="N438" s="8" t="s">
        <v>1353</v>
      </c>
      <c r="O438" s="2" t="str">
        <f t="shared" si="31"/>
        <v>Sharon Simpson</v>
      </c>
      <c r="Q438" s="8" t="s">
        <v>12</v>
      </c>
      <c r="R438" t="str">
        <f t="shared" si="32"/>
        <v>USA</v>
      </c>
      <c r="S438" t="str">
        <f t="shared" si="33"/>
        <v>USA</v>
      </c>
      <c r="U438" s="8" t="s">
        <v>9</v>
      </c>
      <c r="V438" s="2" t="str">
        <f t="shared" si="34"/>
        <v>Male</v>
      </c>
    </row>
    <row r="439" spans="1:22">
      <c r="A439" s="2" t="s">
        <v>1355</v>
      </c>
      <c r="B439" s="2" t="s">
        <v>1356</v>
      </c>
      <c r="C439" s="2">
        <v>47</v>
      </c>
      <c r="D439" s="2" t="s">
        <v>16</v>
      </c>
      <c r="E439" s="2" t="s">
        <v>597</v>
      </c>
      <c r="F439" s="2" t="s">
        <v>47</v>
      </c>
      <c r="G439" s="2" t="s">
        <v>12</v>
      </c>
      <c r="H439" s="2" t="s">
        <v>19</v>
      </c>
      <c r="I439" s="2" t="str">
        <f t="shared" si="30"/>
        <v>Platinum</v>
      </c>
      <c r="N439" s="9" t="s">
        <v>1356</v>
      </c>
      <c r="O439" s="2" t="str">
        <f t="shared" si="31"/>
        <v>Melinda Rivera</v>
      </c>
      <c r="Q439" s="9" t="s">
        <v>12</v>
      </c>
      <c r="R439" t="str">
        <f t="shared" si="32"/>
        <v>USA</v>
      </c>
      <c r="S439" t="str">
        <f t="shared" si="33"/>
        <v>USA</v>
      </c>
      <c r="U439" s="9" t="s">
        <v>16</v>
      </c>
      <c r="V439" s="2" t="str">
        <f t="shared" si="34"/>
        <v>Female</v>
      </c>
    </row>
    <row r="440" spans="1:22">
      <c r="A440" s="2" t="s">
        <v>1357</v>
      </c>
      <c r="B440" s="2" t="s">
        <v>1358</v>
      </c>
      <c r="C440" s="2">
        <v>59</v>
      </c>
      <c r="D440" s="2" t="s">
        <v>16</v>
      </c>
      <c r="E440" s="2" t="s">
        <v>1359</v>
      </c>
      <c r="F440" s="2" t="s">
        <v>237</v>
      </c>
      <c r="G440" s="2" t="s">
        <v>12</v>
      </c>
      <c r="H440" s="2" t="s">
        <v>19</v>
      </c>
      <c r="I440" s="2" t="str">
        <f t="shared" si="30"/>
        <v>Platinum</v>
      </c>
      <c r="N440" s="8" t="s">
        <v>1358</v>
      </c>
      <c r="O440" s="2" t="str">
        <f t="shared" si="31"/>
        <v>Monica Flynn</v>
      </c>
      <c r="Q440" s="8" t="s">
        <v>12</v>
      </c>
      <c r="R440" t="str">
        <f t="shared" si="32"/>
        <v>USA</v>
      </c>
      <c r="S440" t="str">
        <f t="shared" si="33"/>
        <v>USA</v>
      </c>
      <c r="U440" s="8" t="s">
        <v>16</v>
      </c>
      <c r="V440" s="2" t="str">
        <f t="shared" si="34"/>
        <v>Female</v>
      </c>
    </row>
    <row r="441" spans="1:22">
      <c r="A441" s="2" t="s">
        <v>1360</v>
      </c>
      <c r="B441" s="2" t="s">
        <v>1361</v>
      </c>
      <c r="C441" s="2">
        <v>53</v>
      </c>
      <c r="D441" s="2" t="s">
        <v>9</v>
      </c>
      <c r="E441" s="2" t="s">
        <v>931</v>
      </c>
      <c r="F441" s="2" t="s">
        <v>156</v>
      </c>
      <c r="G441" s="2" t="s">
        <v>12</v>
      </c>
      <c r="H441" s="2" t="s">
        <v>31</v>
      </c>
      <c r="I441" s="2" t="str">
        <f t="shared" si="30"/>
        <v>Silver</v>
      </c>
      <c r="N441" s="9" t="s">
        <v>1361</v>
      </c>
      <c r="O441" s="2" t="str">
        <f t="shared" si="31"/>
        <v>John Compton</v>
      </c>
      <c r="Q441" s="9" t="s">
        <v>12</v>
      </c>
      <c r="R441" t="str">
        <f t="shared" si="32"/>
        <v>USA</v>
      </c>
      <c r="S441" t="str">
        <f t="shared" si="33"/>
        <v>USA</v>
      </c>
      <c r="U441" s="9" t="s">
        <v>9</v>
      </c>
      <c r="V441" s="2" t="str">
        <f t="shared" si="34"/>
        <v>Male</v>
      </c>
    </row>
    <row r="442" spans="1:22">
      <c r="A442" s="2" t="s">
        <v>1362</v>
      </c>
      <c r="B442" s="2" t="s">
        <v>1363</v>
      </c>
      <c r="C442" s="2">
        <v>60</v>
      </c>
      <c r="D442" s="2" t="s">
        <v>9</v>
      </c>
      <c r="E442" s="2" t="s">
        <v>1364</v>
      </c>
      <c r="F442" s="2" t="s">
        <v>18</v>
      </c>
      <c r="G442" s="2" t="s">
        <v>12</v>
      </c>
      <c r="H442" s="2" t="s">
        <v>31</v>
      </c>
      <c r="I442" s="2" t="str">
        <f t="shared" si="30"/>
        <v>Silver</v>
      </c>
      <c r="N442" s="8" t="s">
        <v>1363</v>
      </c>
      <c r="O442" s="2" t="str">
        <f t="shared" si="31"/>
        <v>Tammy Trevino</v>
      </c>
      <c r="Q442" s="8" t="s">
        <v>12</v>
      </c>
      <c r="R442" t="str">
        <f t="shared" si="32"/>
        <v>USA</v>
      </c>
      <c r="S442" t="str">
        <f t="shared" si="33"/>
        <v>USA</v>
      </c>
      <c r="U442" s="8" t="s">
        <v>9</v>
      </c>
      <c r="V442" s="2" t="str">
        <f t="shared" si="34"/>
        <v>Male</v>
      </c>
    </row>
    <row r="443" spans="1:22">
      <c r="A443" s="2" t="s">
        <v>1365</v>
      </c>
      <c r="B443" s="2" t="s">
        <v>1366</v>
      </c>
      <c r="C443" s="2">
        <v>31</v>
      </c>
      <c r="D443" s="2" t="s">
        <v>9</v>
      </c>
      <c r="E443" s="2" t="s">
        <v>1367</v>
      </c>
      <c r="F443" s="2" t="s">
        <v>324</v>
      </c>
      <c r="G443" s="2" t="s">
        <v>12</v>
      </c>
      <c r="H443" s="2" t="s">
        <v>31</v>
      </c>
      <c r="I443" s="2" t="str">
        <f t="shared" si="30"/>
        <v>Silver</v>
      </c>
      <c r="N443" s="9" t="s">
        <v>1366</v>
      </c>
      <c r="O443" s="2" t="str">
        <f t="shared" si="31"/>
        <v>Dalton Walters</v>
      </c>
      <c r="Q443" s="9" t="s">
        <v>12</v>
      </c>
      <c r="R443" t="str">
        <f t="shared" si="32"/>
        <v>USA</v>
      </c>
      <c r="S443" t="str">
        <f t="shared" si="33"/>
        <v>USA</v>
      </c>
      <c r="U443" s="9" t="s">
        <v>9</v>
      </c>
      <c r="V443" s="2" t="str">
        <f t="shared" si="34"/>
        <v>Male</v>
      </c>
    </row>
    <row r="444" spans="1:22">
      <c r="A444" s="2" t="s">
        <v>1368</v>
      </c>
      <c r="B444" s="2" t="s">
        <v>1369</v>
      </c>
      <c r="C444" s="2">
        <v>42</v>
      </c>
      <c r="D444" s="2" t="s">
        <v>16</v>
      </c>
      <c r="E444" s="2" t="s">
        <v>1370</v>
      </c>
      <c r="F444" s="2" t="s">
        <v>35</v>
      </c>
      <c r="G444" s="2" t="s">
        <v>12</v>
      </c>
      <c r="H444" s="2" t="s">
        <v>26</v>
      </c>
      <c r="I444" s="2" t="str">
        <f t="shared" si="30"/>
        <v>Bronze</v>
      </c>
      <c r="N444" s="8" t="s">
        <v>1369</v>
      </c>
      <c r="O444" s="2" t="str">
        <f t="shared" si="31"/>
        <v>Kelli Smith</v>
      </c>
      <c r="Q444" s="8" t="s">
        <v>12</v>
      </c>
      <c r="R444" t="str">
        <f t="shared" si="32"/>
        <v>USA</v>
      </c>
      <c r="S444" t="str">
        <f t="shared" si="33"/>
        <v>USA</v>
      </c>
      <c r="U444" s="8" t="s">
        <v>16</v>
      </c>
      <c r="V444" s="2" t="str">
        <f t="shared" si="34"/>
        <v>Female</v>
      </c>
    </row>
    <row r="445" spans="1:22">
      <c r="A445" s="2" t="s">
        <v>1371</v>
      </c>
      <c r="B445" s="2" t="s">
        <v>1372</v>
      </c>
      <c r="C445" s="2">
        <v>51</v>
      </c>
      <c r="D445" s="2" t="s">
        <v>9</v>
      </c>
      <c r="E445" s="2" t="s">
        <v>1373</v>
      </c>
      <c r="F445" s="2" t="s">
        <v>359</v>
      </c>
      <c r="G445" s="2" t="s">
        <v>12</v>
      </c>
      <c r="H445" s="2" t="s">
        <v>31</v>
      </c>
      <c r="I445" s="2" t="str">
        <f t="shared" si="30"/>
        <v>Silver</v>
      </c>
      <c r="N445" s="9" t="s">
        <v>1372</v>
      </c>
      <c r="O445" s="2" t="str">
        <f t="shared" si="31"/>
        <v>Adam Castro</v>
      </c>
      <c r="Q445" s="9" t="s">
        <v>12</v>
      </c>
      <c r="R445" t="str">
        <f t="shared" si="32"/>
        <v>USA</v>
      </c>
      <c r="S445" t="str">
        <f t="shared" si="33"/>
        <v>USA</v>
      </c>
      <c r="U445" s="9" t="s">
        <v>9</v>
      </c>
      <c r="V445" s="2" t="str">
        <f t="shared" si="34"/>
        <v>Male</v>
      </c>
    </row>
    <row r="446" spans="1:22">
      <c r="A446" s="2" t="s">
        <v>1374</v>
      </c>
      <c r="B446" s="2" t="s">
        <v>1375</v>
      </c>
      <c r="C446" s="2">
        <v>19</v>
      </c>
      <c r="D446" s="2" t="s">
        <v>9</v>
      </c>
      <c r="E446" s="2" t="s">
        <v>1376</v>
      </c>
      <c r="F446" s="2" t="s">
        <v>845</v>
      </c>
      <c r="G446" s="2" t="s">
        <v>12</v>
      </c>
      <c r="H446" s="2" t="s">
        <v>13</v>
      </c>
      <c r="I446" s="2" t="str">
        <f t="shared" si="30"/>
        <v>Gold</v>
      </c>
      <c r="N446" s="8" t="s">
        <v>1375</v>
      </c>
      <c r="O446" s="2" t="str">
        <f t="shared" si="31"/>
        <v>Cheryl Carr</v>
      </c>
      <c r="Q446" s="8" t="s">
        <v>12</v>
      </c>
      <c r="R446" t="str">
        <f t="shared" si="32"/>
        <v>USA</v>
      </c>
      <c r="S446" t="str">
        <f t="shared" si="33"/>
        <v>USA</v>
      </c>
      <c r="U446" s="8" t="s">
        <v>9</v>
      </c>
      <c r="V446" s="2" t="str">
        <f t="shared" si="34"/>
        <v>Male</v>
      </c>
    </row>
    <row r="447" spans="1:22">
      <c r="A447" s="2" t="s">
        <v>1377</v>
      </c>
      <c r="B447" s="2" t="s">
        <v>1378</v>
      </c>
      <c r="C447" s="2">
        <v>41</v>
      </c>
      <c r="D447" s="2" t="s">
        <v>16</v>
      </c>
      <c r="E447" s="2" t="s">
        <v>1379</v>
      </c>
      <c r="F447" s="2" t="s">
        <v>287</v>
      </c>
      <c r="G447" s="2" t="s">
        <v>12</v>
      </c>
      <c r="H447" s="2" t="s">
        <v>19</v>
      </c>
      <c r="I447" s="2" t="str">
        <f t="shared" si="30"/>
        <v>Platinum</v>
      </c>
      <c r="N447" s="9" t="s">
        <v>1378</v>
      </c>
      <c r="O447" s="2" t="str">
        <f t="shared" si="31"/>
        <v>Gene Lee</v>
      </c>
      <c r="Q447" s="9" t="s">
        <v>12</v>
      </c>
      <c r="R447" t="str">
        <f t="shared" si="32"/>
        <v>USA</v>
      </c>
      <c r="S447" t="str">
        <f t="shared" si="33"/>
        <v>USA</v>
      </c>
      <c r="U447" s="9" t="s">
        <v>16</v>
      </c>
      <c r="V447" s="2" t="str">
        <f t="shared" si="34"/>
        <v>Female</v>
      </c>
    </row>
    <row r="448" spans="1:22">
      <c r="A448" s="2" t="s">
        <v>1380</v>
      </c>
      <c r="B448" s="2" t="s">
        <v>1381</v>
      </c>
      <c r="C448" s="2">
        <v>35</v>
      </c>
      <c r="D448" s="2" t="s">
        <v>9</v>
      </c>
      <c r="E448" s="2" t="s">
        <v>1382</v>
      </c>
      <c r="F448" s="2" t="s">
        <v>96</v>
      </c>
      <c r="G448" s="2" t="s">
        <v>12</v>
      </c>
      <c r="H448" s="2" t="s">
        <v>31</v>
      </c>
      <c r="I448" s="2" t="str">
        <f t="shared" si="30"/>
        <v>Silver</v>
      </c>
      <c r="N448" s="8" t="s">
        <v>1381</v>
      </c>
      <c r="O448" s="2" t="str">
        <f t="shared" si="31"/>
        <v>Shannon Turner</v>
      </c>
      <c r="Q448" s="8" t="s">
        <v>12</v>
      </c>
      <c r="R448" t="str">
        <f t="shared" si="32"/>
        <v>USA</v>
      </c>
      <c r="S448" t="str">
        <f t="shared" si="33"/>
        <v>USA</v>
      </c>
      <c r="U448" s="8" t="s">
        <v>9</v>
      </c>
      <c r="V448" s="2" t="str">
        <f t="shared" si="34"/>
        <v>Male</v>
      </c>
    </row>
    <row r="449" spans="1:22">
      <c r="A449" s="2" t="s">
        <v>1383</v>
      </c>
      <c r="B449" s="2" t="s">
        <v>1384</v>
      </c>
      <c r="C449" s="2">
        <v>45</v>
      </c>
      <c r="D449" s="2" t="s">
        <v>9</v>
      </c>
      <c r="E449" s="2" t="s">
        <v>1385</v>
      </c>
      <c r="F449" s="2" t="s">
        <v>11</v>
      </c>
      <c r="G449" s="2" t="s">
        <v>12</v>
      </c>
      <c r="H449" s="2" t="s">
        <v>13</v>
      </c>
      <c r="I449" s="2" t="str">
        <f t="shared" si="30"/>
        <v>Gold</v>
      </c>
      <c r="N449" s="9" t="s">
        <v>1384</v>
      </c>
      <c r="O449" s="2" t="str">
        <f t="shared" si="31"/>
        <v>Monica Wright</v>
      </c>
      <c r="Q449" s="9" t="s">
        <v>12</v>
      </c>
      <c r="R449" t="str">
        <f t="shared" si="32"/>
        <v>USA</v>
      </c>
      <c r="S449" t="str">
        <f t="shared" si="33"/>
        <v>USA</v>
      </c>
      <c r="U449" s="9" t="s">
        <v>9</v>
      </c>
      <c r="V449" s="2" t="str">
        <f t="shared" si="34"/>
        <v>Male</v>
      </c>
    </row>
    <row r="450" spans="1:22">
      <c r="A450" s="2" t="s">
        <v>1386</v>
      </c>
      <c r="B450" s="2" t="s">
        <v>1387</v>
      </c>
      <c r="C450" s="2">
        <v>64</v>
      </c>
      <c r="D450" s="2" t="s">
        <v>16</v>
      </c>
      <c r="E450" s="2" t="s">
        <v>1388</v>
      </c>
      <c r="F450" s="2" t="s">
        <v>845</v>
      </c>
      <c r="G450" s="2" t="s">
        <v>12</v>
      </c>
      <c r="H450" s="2" t="s">
        <v>26</v>
      </c>
      <c r="I450" s="2" t="str">
        <f t="shared" ref="I450:I501" si="35">IF(ISBLANK(H450), "Unknown", H450)</f>
        <v>Bronze</v>
      </c>
      <c r="N450" s="8" t="s">
        <v>1387</v>
      </c>
      <c r="O450" s="2" t="str">
        <f t="shared" si="31"/>
        <v>Eric Holmes</v>
      </c>
      <c r="Q450" s="8" t="s">
        <v>12</v>
      </c>
      <c r="R450" t="str">
        <f t="shared" si="32"/>
        <v>USA</v>
      </c>
      <c r="S450" t="str">
        <f t="shared" si="33"/>
        <v>USA</v>
      </c>
      <c r="U450" s="8" t="s">
        <v>16</v>
      </c>
      <c r="V450" s="2" t="str">
        <f t="shared" si="34"/>
        <v>Female</v>
      </c>
    </row>
    <row r="451" spans="1:22">
      <c r="A451" s="2" t="s">
        <v>1389</v>
      </c>
      <c r="B451" s="2" t="s">
        <v>1390</v>
      </c>
      <c r="C451" s="2">
        <v>29</v>
      </c>
      <c r="D451" s="2" t="s">
        <v>9</v>
      </c>
      <c r="E451" s="2" t="s">
        <v>1391</v>
      </c>
      <c r="F451" s="2" t="s">
        <v>25</v>
      </c>
      <c r="G451" s="2" t="s">
        <v>12</v>
      </c>
      <c r="H451" s="2" t="s">
        <v>26</v>
      </c>
      <c r="I451" s="2" t="str">
        <f t="shared" si="35"/>
        <v>Bronze</v>
      </c>
      <c r="N451" s="9" t="s">
        <v>1390</v>
      </c>
      <c r="O451" s="2" t="str">
        <f t="shared" ref="O451:O501" si="36">PROPER(N451)</f>
        <v>William Cortez</v>
      </c>
      <c r="Q451" s="9" t="s">
        <v>12</v>
      </c>
      <c r="R451" t="str">
        <f t="shared" ref="R451:R500" si="37">UPPER(Q451)</f>
        <v>USA</v>
      </c>
      <c r="S451" t="str">
        <f t="shared" ref="S451:S501" si="38">IF(R451="united states of america", "USA",R451)</f>
        <v>USA</v>
      </c>
      <c r="U451" s="9" t="s">
        <v>9</v>
      </c>
      <c r="V451" s="2" t="str">
        <f t="shared" ref="V451:V501" si="39">PROPER(U451)</f>
        <v>Male</v>
      </c>
    </row>
    <row r="452" spans="1:22">
      <c r="A452" s="2" t="s">
        <v>1392</v>
      </c>
      <c r="B452" s="2" t="s">
        <v>1393</v>
      </c>
      <c r="C452" s="2">
        <v>59</v>
      </c>
      <c r="D452" s="2" t="s">
        <v>9</v>
      </c>
      <c r="E452" s="2" t="s">
        <v>1394</v>
      </c>
      <c r="F452" s="2" t="s">
        <v>70</v>
      </c>
      <c r="G452" s="2" t="s">
        <v>12</v>
      </c>
      <c r="H452" s="2" t="s">
        <v>26</v>
      </c>
      <c r="I452" s="2" t="str">
        <f t="shared" si="35"/>
        <v>Bronze</v>
      </c>
      <c r="N452" s="8" t="s">
        <v>1393</v>
      </c>
      <c r="O452" s="2" t="str">
        <f t="shared" si="36"/>
        <v>Shane Mills</v>
      </c>
      <c r="Q452" s="8" t="s">
        <v>12</v>
      </c>
      <c r="R452" t="str">
        <f t="shared" si="37"/>
        <v>USA</v>
      </c>
      <c r="S452" t="str">
        <f t="shared" si="38"/>
        <v>USA</v>
      </c>
      <c r="U452" s="8" t="s">
        <v>9</v>
      </c>
      <c r="V452" s="2" t="str">
        <f t="shared" si="39"/>
        <v>Male</v>
      </c>
    </row>
    <row r="453" spans="1:22">
      <c r="A453" s="2" t="s">
        <v>1395</v>
      </c>
      <c r="B453" s="2" t="s">
        <v>1396</v>
      </c>
      <c r="C453" s="2">
        <v>46</v>
      </c>
      <c r="D453" s="2" t="s">
        <v>9</v>
      </c>
      <c r="E453" s="2" t="s">
        <v>564</v>
      </c>
      <c r="F453" s="2" t="s">
        <v>233</v>
      </c>
      <c r="G453" s="2" t="s">
        <v>12</v>
      </c>
      <c r="H453" s="2" t="s">
        <v>13</v>
      </c>
      <c r="I453" s="2" t="str">
        <f t="shared" si="35"/>
        <v>Gold</v>
      </c>
      <c r="N453" s="9" t="s">
        <v>1396</v>
      </c>
      <c r="O453" s="2" t="str">
        <f t="shared" si="36"/>
        <v>Ashley Roberts</v>
      </c>
      <c r="Q453" s="9" t="s">
        <v>12</v>
      </c>
      <c r="R453" t="str">
        <f t="shared" si="37"/>
        <v>USA</v>
      </c>
      <c r="S453" t="str">
        <f t="shared" si="38"/>
        <v>USA</v>
      </c>
      <c r="U453" s="9" t="s">
        <v>9</v>
      </c>
      <c r="V453" s="2" t="str">
        <f t="shared" si="39"/>
        <v>Male</v>
      </c>
    </row>
    <row r="454" spans="1:22">
      <c r="A454" s="2" t="s">
        <v>1397</v>
      </c>
      <c r="B454" s="2" t="s">
        <v>1398</v>
      </c>
      <c r="C454" s="2">
        <v>60</v>
      </c>
      <c r="D454" s="2" t="s">
        <v>16</v>
      </c>
      <c r="E454" s="2" t="s">
        <v>1399</v>
      </c>
      <c r="F454" s="2" t="s">
        <v>313</v>
      </c>
      <c r="G454" s="2" t="s">
        <v>12</v>
      </c>
      <c r="H454" s="2" t="s">
        <v>26</v>
      </c>
      <c r="I454" s="2" t="str">
        <f t="shared" si="35"/>
        <v>Bronze</v>
      </c>
      <c r="N454" s="8" t="s">
        <v>1398</v>
      </c>
      <c r="O454" s="2" t="str">
        <f t="shared" si="36"/>
        <v>Jeffery Wolf</v>
      </c>
      <c r="Q454" s="8" t="s">
        <v>12</v>
      </c>
      <c r="R454" t="str">
        <f t="shared" si="37"/>
        <v>USA</v>
      </c>
      <c r="S454" t="str">
        <f t="shared" si="38"/>
        <v>USA</v>
      </c>
      <c r="U454" s="8" t="s">
        <v>16</v>
      </c>
      <c r="V454" s="2" t="str">
        <f t="shared" si="39"/>
        <v>Female</v>
      </c>
    </row>
    <row r="455" spans="1:22">
      <c r="A455" s="2" t="s">
        <v>1400</v>
      </c>
      <c r="B455" s="2" t="s">
        <v>1401</v>
      </c>
      <c r="C455" s="2">
        <v>62</v>
      </c>
      <c r="D455" s="2" t="s">
        <v>16</v>
      </c>
      <c r="E455" s="2" t="s">
        <v>1402</v>
      </c>
      <c r="F455" s="2" t="s">
        <v>99</v>
      </c>
      <c r="G455" s="2" t="s">
        <v>12</v>
      </c>
      <c r="H455" s="2" t="s">
        <v>19</v>
      </c>
      <c r="I455" s="2" t="str">
        <f t="shared" si="35"/>
        <v>Platinum</v>
      </c>
      <c r="N455" s="9" t="s">
        <v>1401</v>
      </c>
      <c r="O455" s="2" t="str">
        <f t="shared" si="36"/>
        <v>April Phillips</v>
      </c>
      <c r="Q455" s="9" t="s">
        <v>12</v>
      </c>
      <c r="R455" t="str">
        <f t="shared" si="37"/>
        <v>USA</v>
      </c>
      <c r="S455" t="str">
        <f t="shared" si="38"/>
        <v>USA</v>
      </c>
      <c r="U455" s="9" t="s">
        <v>16</v>
      </c>
      <c r="V455" s="2" t="str">
        <f t="shared" si="39"/>
        <v>Female</v>
      </c>
    </row>
    <row r="456" spans="1:22">
      <c r="A456" s="2" t="s">
        <v>1403</v>
      </c>
      <c r="B456" s="2" t="s">
        <v>1404</v>
      </c>
      <c r="C456" s="2">
        <v>60</v>
      </c>
      <c r="D456" s="2" t="s">
        <v>9</v>
      </c>
      <c r="E456" s="2" t="s">
        <v>129</v>
      </c>
      <c r="F456" s="2" t="s">
        <v>96</v>
      </c>
      <c r="G456" s="2" t="s">
        <v>12</v>
      </c>
      <c r="H456" s="2" t="s">
        <v>13</v>
      </c>
      <c r="I456" s="2" t="str">
        <f t="shared" si="35"/>
        <v>Gold</v>
      </c>
      <c r="N456" s="8" t="s">
        <v>1404</v>
      </c>
      <c r="O456" s="2" t="str">
        <f t="shared" si="36"/>
        <v>John Berg</v>
      </c>
      <c r="Q456" s="8" t="s">
        <v>12</v>
      </c>
      <c r="R456" t="str">
        <f t="shared" si="37"/>
        <v>USA</v>
      </c>
      <c r="S456" t="str">
        <f t="shared" si="38"/>
        <v>USA</v>
      </c>
      <c r="U456" s="8" t="s">
        <v>9</v>
      </c>
      <c r="V456" s="2" t="str">
        <f t="shared" si="39"/>
        <v>Male</v>
      </c>
    </row>
    <row r="457" spans="1:22">
      <c r="A457" s="2" t="s">
        <v>1405</v>
      </c>
      <c r="B457" s="2" t="s">
        <v>1406</v>
      </c>
      <c r="C457" s="2">
        <v>54</v>
      </c>
      <c r="D457" s="2" t="s">
        <v>9</v>
      </c>
      <c r="E457" s="2" t="s">
        <v>1407</v>
      </c>
      <c r="F457" s="2" t="s">
        <v>194</v>
      </c>
      <c r="G457" s="2" t="s">
        <v>12</v>
      </c>
      <c r="H457" s="2" t="s">
        <v>13</v>
      </c>
      <c r="I457" s="2" t="str">
        <f t="shared" si="35"/>
        <v>Gold</v>
      </c>
      <c r="N457" s="9" t="s">
        <v>1406</v>
      </c>
      <c r="O457" s="2" t="str">
        <f t="shared" si="36"/>
        <v>Tyler Weber</v>
      </c>
      <c r="Q457" s="9" t="s">
        <v>12</v>
      </c>
      <c r="R457" t="str">
        <f t="shared" si="37"/>
        <v>USA</v>
      </c>
      <c r="S457" t="str">
        <f t="shared" si="38"/>
        <v>USA</v>
      </c>
      <c r="U457" s="9" t="s">
        <v>9</v>
      </c>
      <c r="V457" s="2" t="str">
        <f t="shared" si="39"/>
        <v>Male</v>
      </c>
    </row>
    <row r="458" spans="1:22">
      <c r="A458" s="2" t="s">
        <v>1408</v>
      </c>
      <c r="B458" s="2" t="s">
        <v>1409</v>
      </c>
      <c r="C458" s="2">
        <v>59</v>
      </c>
      <c r="D458" s="2" t="s">
        <v>16</v>
      </c>
      <c r="E458" s="2" t="s">
        <v>1410</v>
      </c>
      <c r="F458" s="2" t="s">
        <v>291</v>
      </c>
      <c r="G458" s="2" t="s">
        <v>12</v>
      </c>
      <c r="H458" s="2" t="s">
        <v>13</v>
      </c>
      <c r="I458" s="2" t="str">
        <f t="shared" si="35"/>
        <v>Gold</v>
      </c>
      <c r="N458" s="8" t="s">
        <v>1409</v>
      </c>
      <c r="O458" s="2" t="str">
        <f t="shared" si="36"/>
        <v>Julie Powell</v>
      </c>
      <c r="Q458" s="8" t="s">
        <v>12</v>
      </c>
      <c r="R458" t="str">
        <f t="shared" si="37"/>
        <v>USA</v>
      </c>
      <c r="S458" t="str">
        <f t="shared" si="38"/>
        <v>USA</v>
      </c>
      <c r="U458" s="8" t="s">
        <v>16</v>
      </c>
      <c r="V458" s="2" t="str">
        <f t="shared" si="39"/>
        <v>Female</v>
      </c>
    </row>
    <row r="459" spans="1:22">
      <c r="A459" s="2" t="s">
        <v>1411</v>
      </c>
      <c r="B459" s="2" t="s">
        <v>1412</v>
      </c>
      <c r="C459" s="2">
        <v>59</v>
      </c>
      <c r="D459" s="2" t="s">
        <v>9</v>
      </c>
      <c r="E459" s="2" t="s">
        <v>1413</v>
      </c>
      <c r="F459" s="2" t="s">
        <v>588</v>
      </c>
      <c r="G459" s="2" t="s">
        <v>12</v>
      </c>
      <c r="H459" s="2" t="s">
        <v>19</v>
      </c>
      <c r="I459" s="2" t="str">
        <f t="shared" si="35"/>
        <v>Platinum</v>
      </c>
      <c r="N459" s="9" t="s">
        <v>1412</v>
      </c>
      <c r="O459" s="2" t="str">
        <f t="shared" si="36"/>
        <v>Christina Robertson</v>
      </c>
      <c r="Q459" s="9" t="s">
        <v>12</v>
      </c>
      <c r="R459" t="str">
        <f t="shared" si="37"/>
        <v>USA</v>
      </c>
      <c r="S459" t="str">
        <f t="shared" si="38"/>
        <v>USA</v>
      </c>
      <c r="U459" s="9" t="s">
        <v>9</v>
      </c>
      <c r="V459" s="2" t="str">
        <f t="shared" si="39"/>
        <v>Male</v>
      </c>
    </row>
    <row r="460" spans="1:22">
      <c r="A460" s="2" t="s">
        <v>1414</v>
      </c>
      <c r="B460" s="2" t="s">
        <v>1415</v>
      </c>
      <c r="C460" s="2">
        <v>62</v>
      </c>
      <c r="D460" s="2" t="s">
        <v>16</v>
      </c>
      <c r="E460" s="2" t="s">
        <v>1416</v>
      </c>
      <c r="F460" s="2" t="s">
        <v>51</v>
      </c>
      <c r="G460" s="2" t="s">
        <v>12</v>
      </c>
      <c r="H460" s="2" t="s">
        <v>31</v>
      </c>
      <c r="I460" s="2" t="str">
        <f t="shared" si="35"/>
        <v>Silver</v>
      </c>
      <c r="N460" s="8" t="s">
        <v>1415</v>
      </c>
      <c r="O460" s="2" t="str">
        <f t="shared" si="36"/>
        <v>Kelly Garrett</v>
      </c>
      <c r="Q460" s="8" t="s">
        <v>12</v>
      </c>
      <c r="R460" t="str">
        <f t="shared" si="37"/>
        <v>USA</v>
      </c>
      <c r="S460" t="str">
        <f t="shared" si="38"/>
        <v>USA</v>
      </c>
      <c r="U460" s="8" t="s">
        <v>16</v>
      </c>
      <c r="V460" s="2" t="str">
        <f t="shared" si="39"/>
        <v>Female</v>
      </c>
    </row>
    <row r="461" spans="1:22">
      <c r="A461" s="2" t="s">
        <v>1417</v>
      </c>
      <c r="B461" s="2" t="s">
        <v>679</v>
      </c>
      <c r="C461" s="2">
        <v>29</v>
      </c>
      <c r="D461" s="2" t="s">
        <v>16</v>
      </c>
      <c r="E461" s="2" t="s">
        <v>1418</v>
      </c>
      <c r="F461" s="2" t="s">
        <v>317</v>
      </c>
      <c r="G461" s="2" t="s">
        <v>12</v>
      </c>
      <c r="H461" s="2" t="s">
        <v>13</v>
      </c>
      <c r="I461" s="2" t="str">
        <f t="shared" si="35"/>
        <v>Gold</v>
      </c>
      <c r="N461" s="9" t="s">
        <v>679</v>
      </c>
      <c r="O461" s="2" t="str">
        <f t="shared" si="36"/>
        <v>John Perez</v>
      </c>
      <c r="Q461" s="9" t="s">
        <v>12</v>
      </c>
      <c r="R461" t="str">
        <f t="shared" si="37"/>
        <v>USA</v>
      </c>
      <c r="S461" t="str">
        <f t="shared" si="38"/>
        <v>USA</v>
      </c>
      <c r="U461" s="9" t="s">
        <v>16</v>
      </c>
      <c r="V461" s="2" t="str">
        <f t="shared" si="39"/>
        <v>Female</v>
      </c>
    </row>
    <row r="462" spans="1:22">
      <c r="A462" s="2" t="s">
        <v>1419</v>
      </c>
      <c r="B462" s="2" t="s">
        <v>1420</v>
      </c>
      <c r="C462" s="2">
        <v>35</v>
      </c>
      <c r="D462" s="2" t="s">
        <v>9</v>
      </c>
      <c r="E462" s="2" t="s">
        <v>1421</v>
      </c>
      <c r="F462" s="2" t="s">
        <v>267</v>
      </c>
      <c r="G462" s="2" t="s">
        <v>12</v>
      </c>
      <c r="H462" s="2" t="s">
        <v>13</v>
      </c>
      <c r="I462" s="2" t="str">
        <f t="shared" si="35"/>
        <v>Gold</v>
      </c>
      <c r="N462" s="8" t="s">
        <v>1420</v>
      </c>
      <c r="O462" s="2" t="str">
        <f t="shared" si="36"/>
        <v>Justin Johnson</v>
      </c>
      <c r="Q462" s="8" t="s">
        <v>12</v>
      </c>
      <c r="R462" t="str">
        <f t="shared" si="37"/>
        <v>USA</v>
      </c>
      <c r="S462" t="str">
        <f t="shared" si="38"/>
        <v>USA</v>
      </c>
      <c r="U462" s="8" t="s">
        <v>9</v>
      </c>
      <c r="V462" s="2" t="str">
        <f t="shared" si="39"/>
        <v>Male</v>
      </c>
    </row>
    <row r="463" spans="1:22">
      <c r="A463" s="2" t="s">
        <v>1422</v>
      </c>
      <c r="B463" s="2" t="s">
        <v>1423</v>
      </c>
      <c r="C463" s="2">
        <v>60</v>
      </c>
      <c r="D463" s="2" t="s">
        <v>16</v>
      </c>
      <c r="E463" s="2" t="s">
        <v>1424</v>
      </c>
      <c r="F463" s="2" t="s">
        <v>62</v>
      </c>
      <c r="G463" s="2" t="s">
        <v>12</v>
      </c>
      <c r="H463" s="2" t="s">
        <v>31</v>
      </c>
      <c r="I463" s="2" t="str">
        <f t="shared" si="35"/>
        <v>Silver</v>
      </c>
      <c r="N463" s="9" t="s">
        <v>1423</v>
      </c>
      <c r="O463" s="2" t="str">
        <f t="shared" si="36"/>
        <v>Paul Cox</v>
      </c>
      <c r="Q463" s="9" t="s">
        <v>12</v>
      </c>
      <c r="R463" t="str">
        <f t="shared" si="37"/>
        <v>USA</v>
      </c>
      <c r="S463" t="str">
        <f t="shared" si="38"/>
        <v>USA</v>
      </c>
      <c r="U463" s="9" t="s">
        <v>16</v>
      </c>
      <c r="V463" s="2" t="str">
        <f t="shared" si="39"/>
        <v>Female</v>
      </c>
    </row>
    <row r="464" spans="1:22">
      <c r="A464" s="2" t="s">
        <v>1425</v>
      </c>
      <c r="B464" s="2" t="s">
        <v>1426</v>
      </c>
      <c r="C464" s="2">
        <v>34</v>
      </c>
      <c r="D464" s="2" t="s">
        <v>16</v>
      </c>
      <c r="E464" s="2" t="s">
        <v>1427</v>
      </c>
      <c r="F464" s="2" t="s">
        <v>43</v>
      </c>
      <c r="G464" s="2" t="s">
        <v>12</v>
      </c>
      <c r="H464" s="2" t="s">
        <v>31</v>
      </c>
      <c r="I464" s="2" t="str">
        <f t="shared" si="35"/>
        <v>Silver</v>
      </c>
      <c r="N464" s="8" t="s">
        <v>1426</v>
      </c>
      <c r="O464" s="2" t="str">
        <f t="shared" si="36"/>
        <v>Beth Martin</v>
      </c>
      <c r="Q464" s="8" t="s">
        <v>12</v>
      </c>
      <c r="R464" t="str">
        <f t="shared" si="37"/>
        <v>USA</v>
      </c>
      <c r="S464" t="str">
        <f t="shared" si="38"/>
        <v>USA</v>
      </c>
      <c r="U464" s="8" t="s">
        <v>16</v>
      </c>
      <c r="V464" s="2" t="str">
        <f t="shared" si="39"/>
        <v>Female</v>
      </c>
    </row>
    <row r="465" spans="1:22">
      <c r="A465" s="2" t="s">
        <v>1428</v>
      </c>
      <c r="B465" s="2" t="s">
        <v>1429</v>
      </c>
      <c r="C465" s="2">
        <v>36</v>
      </c>
      <c r="D465" s="2" t="s">
        <v>16</v>
      </c>
      <c r="E465" s="2" t="s">
        <v>1430</v>
      </c>
      <c r="F465" s="2" t="s">
        <v>167</v>
      </c>
      <c r="G465" s="2" t="s">
        <v>12</v>
      </c>
      <c r="H465" s="2" t="s">
        <v>26</v>
      </c>
      <c r="I465" s="2" t="str">
        <f t="shared" si="35"/>
        <v>Bronze</v>
      </c>
      <c r="N465" s="9" t="s">
        <v>1429</v>
      </c>
      <c r="O465" s="2" t="str">
        <f t="shared" si="36"/>
        <v>Samantha Lee</v>
      </c>
      <c r="Q465" s="9" t="s">
        <v>12</v>
      </c>
      <c r="R465" t="str">
        <f t="shared" si="37"/>
        <v>USA</v>
      </c>
      <c r="S465" t="str">
        <f t="shared" si="38"/>
        <v>USA</v>
      </c>
      <c r="U465" s="9" t="s">
        <v>16</v>
      </c>
      <c r="V465" s="2" t="str">
        <f t="shared" si="39"/>
        <v>Female</v>
      </c>
    </row>
    <row r="466" spans="1:22">
      <c r="A466" s="2" t="s">
        <v>3836</v>
      </c>
      <c r="B466" s="2" t="s">
        <v>1432</v>
      </c>
      <c r="C466" s="2">
        <v>45</v>
      </c>
      <c r="D466" s="2" t="s">
        <v>16</v>
      </c>
      <c r="E466" s="2" t="s">
        <v>1433</v>
      </c>
      <c r="F466" s="2" t="s">
        <v>74</v>
      </c>
      <c r="G466" s="2" t="s">
        <v>12</v>
      </c>
      <c r="H466" s="2" t="s">
        <v>19</v>
      </c>
      <c r="I466" s="2" t="str">
        <f t="shared" si="35"/>
        <v>Platinum</v>
      </c>
      <c r="N466" s="8" t="s">
        <v>1432</v>
      </c>
      <c r="O466" s="2" t="str">
        <f t="shared" si="36"/>
        <v>David Pierce</v>
      </c>
      <c r="Q466" s="8" t="s">
        <v>12</v>
      </c>
      <c r="R466" t="str">
        <f t="shared" si="37"/>
        <v>USA</v>
      </c>
      <c r="S466" t="str">
        <f t="shared" si="38"/>
        <v>USA</v>
      </c>
      <c r="U466" s="8" t="s">
        <v>16</v>
      </c>
      <c r="V466" s="2" t="str">
        <f t="shared" si="39"/>
        <v>Female</v>
      </c>
    </row>
    <row r="467" spans="1:22">
      <c r="A467" s="2" t="s">
        <v>1434</v>
      </c>
      <c r="B467" s="2" t="s">
        <v>1435</v>
      </c>
      <c r="C467" s="2">
        <v>28</v>
      </c>
      <c r="D467" s="2" t="s">
        <v>16</v>
      </c>
      <c r="E467" s="2" t="s">
        <v>1436</v>
      </c>
      <c r="F467" s="2" t="s">
        <v>11</v>
      </c>
      <c r="G467" s="2" t="s">
        <v>12</v>
      </c>
      <c r="H467" s="2" t="s">
        <v>31</v>
      </c>
      <c r="I467" s="2" t="str">
        <f t="shared" si="35"/>
        <v>Silver</v>
      </c>
      <c r="N467" s="9" t="s">
        <v>1435</v>
      </c>
      <c r="O467" s="2" t="str">
        <f t="shared" si="36"/>
        <v>Ronald Ross</v>
      </c>
      <c r="Q467" s="9" t="s">
        <v>12</v>
      </c>
      <c r="R467" t="str">
        <f t="shared" si="37"/>
        <v>USA</v>
      </c>
      <c r="S467" t="str">
        <f t="shared" si="38"/>
        <v>USA</v>
      </c>
      <c r="U467" s="9" t="s">
        <v>16</v>
      </c>
      <c r="V467" s="2" t="str">
        <f t="shared" si="39"/>
        <v>Female</v>
      </c>
    </row>
    <row r="468" spans="1:22">
      <c r="A468" s="2" t="s">
        <v>1437</v>
      </c>
      <c r="B468" s="2" t="s">
        <v>1438</v>
      </c>
      <c r="C468" s="2">
        <v>18</v>
      </c>
      <c r="D468" s="2" t="s">
        <v>9</v>
      </c>
      <c r="E468" s="2" t="s">
        <v>1439</v>
      </c>
      <c r="F468" s="2" t="s">
        <v>201</v>
      </c>
      <c r="G468" s="2" t="s">
        <v>12</v>
      </c>
      <c r="H468" s="2" t="s">
        <v>31</v>
      </c>
      <c r="I468" s="2" t="str">
        <f t="shared" si="35"/>
        <v>Silver</v>
      </c>
      <c r="N468" s="8" t="s">
        <v>1438</v>
      </c>
      <c r="O468" s="2" t="str">
        <f t="shared" si="36"/>
        <v>Cynthia Parrish</v>
      </c>
      <c r="Q468" s="8" t="s">
        <v>12</v>
      </c>
      <c r="R468" t="str">
        <f t="shared" si="37"/>
        <v>USA</v>
      </c>
      <c r="S468" t="str">
        <f t="shared" si="38"/>
        <v>USA</v>
      </c>
      <c r="U468" s="8" t="s">
        <v>9</v>
      </c>
      <c r="V468" s="2" t="str">
        <f t="shared" si="39"/>
        <v>Male</v>
      </c>
    </row>
    <row r="469" spans="1:22">
      <c r="A469" s="2" t="s">
        <v>1440</v>
      </c>
      <c r="B469" s="2" t="s">
        <v>1441</v>
      </c>
      <c r="C469" s="2">
        <v>63</v>
      </c>
      <c r="D469" s="2" t="s">
        <v>16</v>
      </c>
      <c r="E469" s="2" t="s">
        <v>1442</v>
      </c>
      <c r="F469" s="2" t="s">
        <v>171</v>
      </c>
      <c r="G469" s="2" t="s">
        <v>12</v>
      </c>
      <c r="H469" s="2" t="s">
        <v>13</v>
      </c>
      <c r="I469" s="2" t="str">
        <f t="shared" si="35"/>
        <v>Gold</v>
      </c>
      <c r="N469" s="9" t="s">
        <v>1441</v>
      </c>
      <c r="O469" s="2" t="str">
        <f t="shared" si="36"/>
        <v>Michael Foley</v>
      </c>
      <c r="Q469" s="9" t="s">
        <v>12</v>
      </c>
      <c r="R469" t="str">
        <f t="shared" si="37"/>
        <v>USA</v>
      </c>
      <c r="S469" t="str">
        <f t="shared" si="38"/>
        <v>USA</v>
      </c>
      <c r="U469" s="9" t="s">
        <v>16</v>
      </c>
      <c r="V469" s="2" t="str">
        <f t="shared" si="39"/>
        <v>Female</v>
      </c>
    </row>
    <row r="470" spans="1:22">
      <c r="A470" s="2" t="s">
        <v>1443</v>
      </c>
      <c r="B470" s="2" t="s">
        <v>1444</v>
      </c>
      <c r="C470" s="2">
        <v>45</v>
      </c>
      <c r="D470" s="2" t="s">
        <v>9</v>
      </c>
      <c r="E470" s="2" t="s">
        <v>1445</v>
      </c>
      <c r="F470" s="2" t="s">
        <v>171</v>
      </c>
      <c r="G470" s="2" t="s">
        <v>12</v>
      </c>
      <c r="H470" s="2" t="s">
        <v>26</v>
      </c>
      <c r="I470" s="2" t="str">
        <f t="shared" si="35"/>
        <v>Bronze</v>
      </c>
      <c r="N470" s="8" t="s">
        <v>1444</v>
      </c>
      <c r="O470" s="2" t="str">
        <f t="shared" si="36"/>
        <v>Gregory Curtis</v>
      </c>
      <c r="Q470" s="8" t="s">
        <v>12</v>
      </c>
      <c r="R470" t="str">
        <f t="shared" si="37"/>
        <v>USA</v>
      </c>
      <c r="S470" t="str">
        <f t="shared" si="38"/>
        <v>USA</v>
      </c>
      <c r="U470" s="8" t="s">
        <v>9</v>
      </c>
      <c r="V470" s="2" t="str">
        <f t="shared" si="39"/>
        <v>Male</v>
      </c>
    </row>
    <row r="471" spans="1:22">
      <c r="A471" s="2" t="s">
        <v>1446</v>
      </c>
      <c r="B471" s="2" t="s">
        <v>1447</v>
      </c>
      <c r="C471" s="2">
        <v>19</v>
      </c>
      <c r="D471" s="2" t="s">
        <v>9</v>
      </c>
      <c r="E471" s="2" t="s">
        <v>1448</v>
      </c>
      <c r="F471" s="2" t="s">
        <v>117</v>
      </c>
      <c r="G471" s="2" t="s">
        <v>12</v>
      </c>
      <c r="H471" s="2" t="s">
        <v>13</v>
      </c>
      <c r="I471" s="2" t="str">
        <f t="shared" si="35"/>
        <v>Gold</v>
      </c>
      <c r="N471" s="9" t="s">
        <v>1447</v>
      </c>
      <c r="O471" s="2" t="str">
        <f t="shared" si="36"/>
        <v>James Foster</v>
      </c>
      <c r="Q471" s="9" t="s">
        <v>12</v>
      </c>
      <c r="R471" t="str">
        <f t="shared" si="37"/>
        <v>USA</v>
      </c>
      <c r="S471" t="str">
        <f t="shared" si="38"/>
        <v>USA</v>
      </c>
      <c r="U471" s="9" t="s">
        <v>9</v>
      </c>
      <c r="V471" s="2" t="str">
        <f t="shared" si="39"/>
        <v>Male</v>
      </c>
    </row>
    <row r="472" spans="1:22">
      <c r="A472" s="2" t="s">
        <v>1449</v>
      </c>
      <c r="B472" s="2" t="s">
        <v>1450</v>
      </c>
      <c r="C472" s="2">
        <v>21</v>
      </c>
      <c r="D472" s="2" t="s">
        <v>16</v>
      </c>
      <c r="E472" s="2" t="s">
        <v>1451</v>
      </c>
      <c r="F472" s="2" t="s">
        <v>47</v>
      </c>
      <c r="G472" s="2" t="s">
        <v>12</v>
      </c>
      <c r="H472" s="2" t="s">
        <v>13</v>
      </c>
      <c r="I472" s="2" t="str">
        <f t="shared" si="35"/>
        <v>Gold</v>
      </c>
      <c r="N472" s="8" t="s">
        <v>1450</v>
      </c>
      <c r="O472" s="2" t="str">
        <f t="shared" si="36"/>
        <v>Manuel Fisher</v>
      </c>
      <c r="Q472" s="8" t="s">
        <v>12</v>
      </c>
      <c r="R472" t="str">
        <f t="shared" si="37"/>
        <v>USA</v>
      </c>
      <c r="S472" t="str">
        <f t="shared" si="38"/>
        <v>USA</v>
      </c>
      <c r="U472" s="8" t="s">
        <v>16</v>
      </c>
      <c r="V472" s="2" t="str">
        <f t="shared" si="39"/>
        <v>Female</v>
      </c>
    </row>
    <row r="473" spans="1:22">
      <c r="A473" s="2" t="s">
        <v>1452</v>
      </c>
      <c r="B473" s="2" t="s">
        <v>1453</v>
      </c>
      <c r="C473" s="2">
        <v>42</v>
      </c>
      <c r="D473" s="2" t="s">
        <v>9</v>
      </c>
      <c r="E473" s="2" t="s">
        <v>1454</v>
      </c>
      <c r="F473" s="2" t="s">
        <v>66</v>
      </c>
      <c r="G473" s="2" t="s">
        <v>12</v>
      </c>
      <c r="H473" s="2" t="s">
        <v>19</v>
      </c>
      <c r="I473" s="2" t="str">
        <f t="shared" si="35"/>
        <v>Platinum</v>
      </c>
      <c r="N473" s="9" t="s">
        <v>1453</v>
      </c>
      <c r="O473" s="2" t="str">
        <f t="shared" si="36"/>
        <v>Debra Mccullough</v>
      </c>
      <c r="Q473" s="9" t="s">
        <v>12</v>
      </c>
      <c r="R473" t="str">
        <f t="shared" si="37"/>
        <v>USA</v>
      </c>
      <c r="S473" t="str">
        <f t="shared" si="38"/>
        <v>USA</v>
      </c>
      <c r="U473" s="9" t="s">
        <v>9</v>
      </c>
      <c r="V473" s="2" t="str">
        <f t="shared" si="39"/>
        <v>Male</v>
      </c>
    </row>
    <row r="474" spans="1:22">
      <c r="A474" s="2" t="s">
        <v>1455</v>
      </c>
      <c r="B474" s="2" t="s">
        <v>1456</v>
      </c>
      <c r="C474" s="2">
        <v>42</v>
      </c>
      <c r="D474" s="2" t="s">
        <v>9</v>
      </c>
      <c r="E474" s="2" t="s">
        <v>1457</v>
      </c>
      <c r="F474" s="2" t="s">
        <v>715</v>
      </c>
      <c r="G474" s="2" t="s">
        <v>12</v>
      </c>
      <c r="H474" s="2" t="s">
        <v>31</v>
      </c>
      <c r="I474" s="2" t="str">
        <f t="shared" si="35"/>
        <v>Silver</v>
      </c>
      <c r="N474" s="8" t="s">
        <v>1456</v>
      </c>
      <c r="O474" s="2" t="str">
        <f t="shared" si="36"/>
        <v>Philip Mendoza</v>
      </c>
      <c r="Q474" s="8" t="s">
        <v>12</v>
      </c>
      <c r="R474" t="str">
        <f t="shared" si="37"/>
        <v>USA</v>
      </c>
      <c r="S474" t="str">
        <f t="shared" si="38"/>
        <v>USA</v>
      </c>
      <c r="U474" s="8" t="s">
        <v>9</v>
      </c>
      <c r="V474" s="2" t="str">
        <f t="shared" si="39"/>
        <v>Male</v>
      </c>
    </row>
    <row r="475" spans="1:22">
      <c r="A475" s="2" t="s">
        <v>1458</v>
      </c>
      <c r="B475" s="2" t="s">
        <v>1459</v>
      </c>
      <c r="C475" s="2">
        <v>53</v>
      </c>
      <c r="D475" s="2" t="s">
        <v>9</v>
      </c>
      <c r="E475" s="2" t="s">
        <v>1460</v>
      </c>
      <c r="F475" s="2" t="s">
        <v>324</v>
      </c>
      <c r="G475" s="2" t="s">
        <v>12</v>
      </c>
      <c r="H475" s="2" t="s">
        <v>26</v>
      </c>
      <c r="I475" s="2" t="str">
        <f t="shared" si="35"/>
        <v>Bronze</v>
      </c>
      <c r="N475" s="9" t="s">
        <v>1459</v>
      </c>
      <c r="O475" s="2" t="str">
        <f t="shared" si="36"/>
        <v>Laura Mathews</v>
      </c>
      <c r="Q475" s="9" t="s">
        <v>12</v>
      </c>
      <c r="R475" t="str">
        <f t="shared" si="37"/>
        <v>USA</v>
      </c>
      <c r="S475" t="str">
        <f t="shared" si="38"/>
        <v>USA</v>
      </c>
      <c r="U475" s="9" t="s">
        <v>9</v>
      </c>
      <c r="V475" s="2" t="str">
        <f t="shared" si="39"/>
        <v>Male</v>
      </c>
    </row>
    <row r="476" spans="1:22">
      <c r="A476" s="2" t="s">
        <v>1461</v>
      </c>
      <c r="B476" s="2" t="s">
        <v>1462</v>
      </c>
      <c r="C476" s="2">
        <v>32</v>
      </c>
      <c r="D476" s="2" t="s">
        <v>16</v>
      </c>
      <c r="E476" s="2" t="s">
        <v>1463</v>
      </c>
      <c r="F476" s="2" t="s">
        <v>39</v>
      </c>
      <c r="G476" s="2" t="s">
        <v>12</v>
      </c>
      <c r="H476" s="2" t="s">
        <v>19</v>
      </c>
      <c r="I476" s="2" t="str">
        <f t="shared" si="35"/>
        <v>Platinum</v>
      </c>
      <c r="N476" s="8" t="s">
        <v>1462</v>
      </c>
      <c r="O476" s="2" t="str">
        <f t="shared" si="36"/>
        <v>Joshua Howard</v>
      </c>
      <c r="Q476" s="8" t="s">
        <v>12</v>
      </c>
      <c r="R476" t="str">
        <f t="shared" si="37"/>
        <v>USA</v>
      </c>
      <c r="S476" t="str">
        <f t="shared" si="38"/>
        <v>USA</v>
      </c>
      <c r="U476" s="8" t="s">
        <v>16</v>
      </c>
      <c r="V476" s="2" t="str">
        <f t="shared" si="39"/>
        <v>Female</v>
      </c>
    </row>
    <row r="477" spans="1:22">
      <c r="A477" s="2" t="s">
        <v>1464</v>
      </c>
      <c r="B477" s="2" t="s">
        <v>1465</v>
      </c>
      <c r="C477" s="2">
        <v>18</v>
      </c>
      <c r="D477" s="2" t="s">
        <v>16</v>
      </c>
      <c r="E477" s="2" t="s">
        <v>395</v>
      </c>
      <c r="F477" s="2" t="s">
        <v>171</v>
      </c>
      <c r="G477" s="2" t="s">
        <v>12</v>
      </c>
      <c r="H477" s="2" t="s">
        <v>19</v>
      </c>
      <c r="I477" s="2" t="str">
        <f t="shared" si="35"/>
        <v>Platinum</v>
      </c>
      <c r="N477" s="9" t="s">
        <v>1465</v>
      </c>
      <c r="O477" s="2" t="str">
        <f t="shared" si="36"/>
        <v>Barbara Berry</v>
      </c>
      <c r="Q477" s="9" t="s">
        <v>12</v>
      </c>
      <c r="R477" t="str">
        <f t="shared" si="37"/>
        <v>USA</v>
      </c>
      <c r="S477" t="str">
        <f t="shared" si="38"/>
        <v>USA</v>
      </c>
      <c r="U477" s="9" t="s">
        <v>16</v>
      </c>
      <c r="V477" s="2" t="str">
        <f t="shared" si="39"/>
        <v>Female</v>
      </c>
    </row>
    <row r="478" spans="1:22">
      <c r="A478" s="2" t="s">
        <v>1466</v>
      </c>
      <c r="B478" s="2" t="s">
        <v>1467</v>
      </c>
      <c r="C478" s="2">
        <v>33</v>
      </c>
      <c r="D478" s="2" t="s">
        <v>16</v>
      </c>
      <c r="E478" s="2" t="s">
        <v>1468</v>
      </c>
      <c r="F478" s="2" t="s">
        <v>96</v>
      </c>
      <c r="G478" s="2" t="s">
        <v>12</v>
      </c>
      <c r="H478" s="2" t="s">
        <v>13</v>
      </c>
      <c r="I478" s="2" t="str">
        <f t="shared" si="35"/>
        <v>Gold</v>
      </c>
      <c r="N478" s="8" t="s">
        <v>1467</v>
      </c>
      <c r="O478" s="2" t="str">
        <f t="shared" si="36"/>
        <v>Elizabeth Foster</v>
      </c>
      <c r="Q478" s="8" t="s">
        <v>12</v>
      </c>
      <c r="R478" t="str">
        <f t="shared" si="37"/>
        <v>USA</v>
      </c>
      <c r="S478" t="str">
        <f t="shared" si="38"/>
        <v>USA</v>
      </c>
      <c r="U478" s="8" t="s">
        <v>16</v>
      </c>
      <c r="V478" s="2" t="str">
        <f t="shared" si="39"/>
        <v>Female</v>
      </c>
    </row>
    <row r="479" spans="1:22">
      <c r="A479" s="2" t="s">
        <v>1469</v>
      </c>
      <c r="B479" s="2" t="s">
        <v>1470</v>
      </c>
      <c r="C479" s="2">
        <v>41</v>
      </c>
      <c r="D479" s="2" t="s">
        <v>16</v>
      </c>
      <c r="E479" s="2" t="s">
        <v>1471</v>
      </c>
      <c r="F479" s="2" t="s">
        <v>62</v>
      </c>
      <c r="G479" s="2" t="s">
        <v>12</v>
      </c>
      <c r="H479" s="2" t="s">
        <v>19</v>
      </c>
      <c r="I479" s="2" t="str">
        <f t="shared" si="35"/>
        <v>Platinum</v>
      </c>
      <c r="N479" s="9" t="s">
        <v>1470</v>
      </c>
      <c r="O479" s="2" t="str">
        <f t="shared" si="36"/>
        <v>Andrea Harris</v>
      </c>
      <c r="Q479" s="9" t="s">
        <v>12</v>
      </c>
      <c r="R479" t="str">
        <f t="shared" si="37"/>
        <v>USA</v>
      </c>
      <c r="S479" t="str">
        <f t="shared" si="38"/>
        <v>USA</v>
      </c>
      <c r="U479" s="9" t="s">
        <v>16</v>
      </c>
      <c r="V479" s="2" t="str">
        <f t="shared" si="39"/>
        <v>Female</v>
      </c>
    </row>
    <row r="480" spans="1:22">
      <c r="A480" s="2" t="s">
        <v>1472</v>
      </c>
      <c r="B480" s="2" t="s">
        <v>1473</v>
      </c>
      <c r="C480" s="2">
        <v>59</v>
      </c>
      <c r="D480" s="2" t="s">
        <v>9</v>
      </c>
      <c r="E480" s="2" t="s">
        <v>1474</v>
      </c>
      <c r="F480" s="2" t="s">
        <v>39</v>
      </c>
      <c r="G480" s="2" t="s">
        <v>12</v>
      </c>
      <c r="H480" s="2" t="s">
        <v>13</v>
      </c>
      <c r="I480" s="2" t="str">
        <f t="shared" si="35"/>
        <v>Gold</v>
      </c>
      <c r="N480" s="8" t="s">
        <v>1473</v>
      </c>
      <c r="O480" s="2" t="str">
        <f t="shared" si="36"/>
        <v>Earl Smith Dds</v>
      </c>
      <c r="Q480" s="8" t="s">
        <v>12</v>
      </c>
      <c r="R480" t="str">
        <f t="shared" si="37"/>
        <v>USA</v>
      </c>
      <c r="S480" t="str">
        <f t="shared" si="38"/>
        <v>USA</v>
      </c>
      <c r="U480" s="8" t="s">
        <v>9</v>
      </c>
      <c r="V480" s="2" t="str">
        <f t="shared" si="39"/>
        <v>Male</v>
      </c>
    </row>
    <row r="481" spans="1:22">
      <c r="A481" s="2" t="s">
        <v>1475</v>
      </c>
      <c r="B481" s="2" t="s">
        <v>1476</v>
      </c>
      <c r="C481" s="2">
        <v>40</v>
      </c>
      <c r="D481" s="2" t="s">
        <v>9</v>
      </c>
      <c r="E481" s="2" t="s">
        <v>1477</v>
      </c>
      <c r="F481" s="2" t="s">
        <v>43</v>
      </c>
      <c r="G481" s="2" t="s">
        <v>12</v>
      </c>
      <c r="H481" s="2" t="s">
        <v>26</v>
      </c>
      <c r="I481" s="2" t="str">
        <f t="shared" si="35"/>
        <v>Bronze</v>
      </c>
      <c r="N481" s="9" t="s">
        <v>1476</v>
      </c>
      <c r="O481" s="2" t="str">
        <f t="shared" si="36"/>
        <v>Dylan Gutierrez</v>
      </c>
      <c r="Q481" s="9" t="s">
        <v>12</v>
      </c>
      <c r="R481" t="str">
        <f t="shared" si="37"/>
        <v>USA</v>
      </c>
      <c r="S481" t="str">
        <f t="shared" si="38"/>
        <v>USA</v>
      </c>
      <c r="U481" s="9" t="s">
        <v>9</v>
      </c>
      <c r="V481" s="2" t="str">
        <f t="shared" si="39"/>
        <v>Male</v>
      </c>
    </row>
    <row r="482" spans="1:22">
      <c r="A482" s="2" t="s">
        <v>1478</v>
      </c>
      <c r="B482" s="2" t="s">
        <v>1479</v>
      </c>
      <c r="C482" s="2">
        <v>33</v>
      </c>
      <c r="D482" s="2" t="s">
        <v>9</v>
      </c>
      <c r="E482" s="2" t="s">
        <v>1480</v>
      </c>
      <c r="F482" s="2" t="s">
        <v>250</v>
      </c>
      <c r="G482" s="2" t="s">
        <v>12</v>
      </c>
      <c r="H482" s="2" t="s">
        <v>26</v>
      </c>
      <c r="I482" s="2" t="str">
        <f t="shared" si="35"/>
        <v>Bronze</v>
      </c>
      <c r="N482" s="8" t="s">
        <v>1479</v>
      </c>
      <c r="O482" s="2" t="str">
        <f t="shared" si="36"/>
        <v>Jordan Medina</v>
      </c>
      <c r="Q482" s="8" t="s">
        <v>12</v>
      </c>
      <c r="R482" t="str">
        <f t="shared" si="37"/>
        <v>USA</v>
      </c>
      <c r="S482" t="str">
        <f t="shared" si="38"/>
        <v>USA</v>
      </c>
      <c r="U482" s="8" t="s">
        <v>9</v>
      </c>
      <c r="V482" s="2" t="str">
        <f t="shared" si="39"/>
        <v>Male</v>
      </c>
    </row>
    <row r="483" spans="1:22">
      <c r="A483" s="2" t="s">
        <v>1481</v>
      </c>
      <c r="B483" s="2" t="s">
        <v>1482</v>
      </c>
      <c r="C483" s="2">
        <v>21</v>
      </c>
      <c r="D483" s="2" t="s">
        <v>9</v>
      </c>
      <c r="E483" s="2" t="s">
        <v>1483</v>
      </c>
      <c r="F483" s="2" t="s">
        <v>81</v>
      </c>
      <c r="G483" s="2" t="s">
        <v>12</v>
      </c>
      <c r="H483" s="2" t="s">
        <v>13</v>
      </c>
      <c r="I483" s="2" t="str">
        <f t="shared" si="35"/>
        <v>Gold</v>
      </c>
      <c r="N483" s="9" t="s">
        <v>1482</v>
      </c>
      <c r="O483" s="2" t="str">
        <f t="shared" si="36"/>
        <v>Bryan Tran</v>
      </c>
      <c r="Q483" s="9" t="s">
        <v>12</v>
      </c>
      <c r="R483" t="str">
        <f t="shared" si="37"/>
        <v>USA</v>
      </c>
      <c r="S483" t="str">
        <f t="shared" si="38"/>
        <v>USA</v>
      </c>
      <c r="U483" s="9" t="s">
        <v>9</v>
      </c>
      <c r="V483" s="2" t="str">
        <f t="shared" si="39"/>
        <v>Male</v>
      </c>
    </row>
    <row r="484" spans="1:22">
      <c r="A484" s="2" t="s">
        <v>1484</v>
      </c>
      <c r="B484" s="2" t="s">
        <v>1485</v>
      </c>
      <c r="C484" s="2">
        <v>26</v>
      </c>
      <c r="D484" s="2" t="s">
        <v>9</v>
      </c>
      <c r="E484" s="2" t="s">
        <v>1486</v>
      </c>
      <c r="F484" s="2" t="s">
        <v>588</v>
      </c>
      <c r="G484" s="2" t="s">
        <v>12</v>
      </c>
      <c r="H484" s="2" t="s">
        <v>19</v>
      </c>
      <c r="I484" s="2" t="str">
        <f t="shared" si="35"/>
        <v>Platinum</v>
      </c>
      <c r="N484" s="8" t="s">
        <v>1485</v>
      </c>
      <c r="O484" s="2" t="str">
        <f t="shared" si="36"/>
        <v>Sheri Joyce</v>
      </c>
      <c r="Q484" s="8" t="s">
        <v>12</v>
      </c>
      <c r="R484" t="str">
        <f t="shared" si="37"/>
        <v>USA</v>
      </c>
      <c r="S484" t="str">
        <f t="shared" si="38"/>
        <v>USA</v>
      </c>
      <c r="U484" s="8" t="s">
        <v>9</v>
      </c>
      <c r="V484" s="2" t="str">
        <f t="shared" si="39"/>
        <v>Male</v>
      </c>
    </row>
    <row r="485" spans="1:22">
      <c r="A485" s="2" t="s">
        <v>1487</v>
      </c>
      <c r="B485" s="2" t="s">
        <v>1273</v>
      </c>
      <c r="C485" s="2">
        <v>48</v>
      </c>
      <c r="D485" s="2" t="s">
        <v>9</v>
      </c>
      <c r="E485" s="2" t="s">
        <v>1488</v>
      </c>
      <c r="F485" s="2" t="s">
        <v>184</v>
      </c>
      <c r="G485" s="2" t="s">
        <v>12</v>
      </c>
      <c r="H485" s="2" t="s">
        <v>13</v>
      </c>
      <c r="I485" s="2" t="str">
        <f t="shared" si="35"/>
        <v>Gold</v>
      </c>
      <c r="N485" s="9" t="s">
        <v>1273</v>
      </c>
      <c r="O485" s="2" t="str">
        <f t="shared" si="36"/>
        <v>Sarah Smith</v>
      </c>
      <c r="Q485" s="9" t="s">
        <v>12</v>
      </c>
      <c r="R485" t="str">
        <f t="shared" si="37"/>
        <v>USA</v>
      </c>
      <c r="S485" t="str">
        <f t="shared" si="38"/>
        <v>USA</v>
      </c>
      <c r="U485" s="9" t="s">
        <v>9</v>
      </c>
      <c r="V485" s="2" t="str">
        <f t="shared" si="39"/>
        <v>Male</v>
      </c>
    </row>
    <row r="486" spans="1:22">
      <c r="A486" s="2" t="s">
        <v>1489</v>
      </c>
      <c r="B486" s="2" t="s">
        <v>1490</v>
      </c>
      <c r="C486" s="2">
        <v>32</v>
      </c>
      <c r="D486" s="2" t="s">
        <v>9</v>
      </c>
      <c r="E486" s="2" t="s">
        <v>1491</v>
      </c>
      <c r="F486" s="2" t="s">
        <v>715</v>
      </c>
      <c r="G486" s="2" t="s">
        <v>12</v>
      </c>
      <c r="H486" s="2" t="s">
        <v>26</v>
      </c>
      <c r="I486" s="2" t="str">
        <f t="shared" si="35"/>
        <v>Bronze</v>
      </c>
      <c r="N486" s="8" t="s">
        <v>1490</v>
      </c>
      <c r="O486" s="2" t="str">
        <f t="shared" si="36"/>
        <v>Jessica Castro</v>
      </c>
      <c r="Q486" s="8" t="s">
        <v>12</v>
      </c>
      <c r="R486" t="str">
        <f t="shared" si="37"/>
        <v>USA</v>
      </c>
      <c r="S486" t="str">
        <f t="shared" si="38"/>
        <v>USA</v>
      </c>
      <c r="U486" s="8" t="s">
        <v>9</v>
      </c>
      <c r="V486" s="2" t="str">
        <f t="shared" si="39"/>
        <v>Male</v>
      </c>
    </row>
    <row r="487" spans="1:22">
      <c r="A487" s="2" t="s">
        <v>1492</v>
      </c>
      <c r="B487" s="2" t="s">
        <v>1493</v>
      </c>
      <c r="C487" s="2">
        <v>46</v>
      </c>
      <c r="D487" s="2" t="s">
        <v>16</v>
      </c>
      <c r="E487" s="2" t="s">
        <v>1494</v>
      </c>
      <c r="F487" s="2" t="s">
        <v>287</v>
      </c>
      <c r="G487" s="2" t="s">
        <v>12</v>
      </c>
      <c r="H487" s="2" t="s">
        <v>26</v>
      </c>
      <c r="I487" s="2" t="str">
        <f t="shared" si="35"/>
        <v>Bronze</v>
      </c>
      <c r="N487" s="9" t="s">
        <v>1493</v>
      </c>
      <c r="O487" s="2" t="str">
        <f t="shared" si="36"/>
        <v>Sara Ingram</v>
      </c>
      <c r="Q487" s="9" t="s">
        <v>12</v>
      </c>
      <c r="R487" t="str">
        <f t="shared" si="37"/>
        <v>USA</v>
      </c>
      <c r="S487" t="str">
        <f t="shared" si="38"/>
        <v>USA</v>
      </c>
      <c r="U487" s="9" t="s">
        <v>16</v>
      </c>
      <c r="V487" s="2" t="str">
        <f t="shared" si="39"/>
        <v>Female</v>
      </c>
    </row>
    <row r="488" spans="1:22">
      <c r="A488" s="2" t="s">
        <v>3835</v>
      </c>
      <c r="B488" s="2" t="s">
        <v>1496</v>
      </c>
      <c r="C488" s="2">
        <v>22</v>
      </c>
      <c r="D488" s="2" t="s">
        <v>16</v>
      </c>
      <c r="E488" s="2" t="s">
        <v>1497</v>
      </c>
      <c r="F488" s="2" t="s">
        <v>171</v>
      </c>
      <c r="G488" s="2" t="s">
        <v>12</v>
      </c>
      <c r="H488" s="2" t="s">
        <v>26</v>
      </c>
      <c r="I488" s="2" t="str">
        <f t="shared" si="35"/>
        <v>Bronze</v>
      </c>
      <c r="N488" s="8" t="s">
        <v>1496</v>
      </c>
      <c r="O488" s="2" t="str">
        <f t="shared" si="36"/>
        <v>Eric Lee</v>
      </c>
      <c r="Q488" s="8" t="s">
        <v>12</v>
      </c>
      <c r="R488" t="str">
        <f t="shared" si="37"/>
        <v>USA</v>
      </c>
      <c r="S488" t="str">
        <f t="shared" si="38"/>
        <v>USA</v>
      </c>
      <c r="U488" s="8" t="s">
        <v>16</v>
      </c>
      <c r="V488" s="2" t="str">
        <f t="shared" si="39"/>
        <v>Female</v>
      </c>
    </row>
    <row r="489" spans="1:22">
      <c r="A489" s="2" t="s">
        <v>1498</v>
      </c>
      <c r="B489" s="2" t="s">
        <v>1499</v>
      </c>
      <c r="C489" s="2">
        <v>36</v>
      </c>
      <c r="D489" s="2" t="s">
        <v>16</v>
      </c>
      <c r="E489" s="2" t="s">
        <v>1500</v>
      </c>
      <c r="F489" s="2" t="s">
        <v>117</v>
      </c>
      <c r="G489" s="2" t="s">
        <v>12</v>
      </c>
      <c r="H489" s="2" t="s">
        <v>19</v>
      </c>
      <c r="I489" s="2" t="str">
        <f t="shared" si="35"/>
        <v>Platinum</v>
      </c>
      <c r="N489" s="9" t="s">
        <v>1499</v>
      </c>
      <c r="O489" s="2" t="str">
        <f t="shared" si="36"/>
        <v>Amanda Medina</v>
      </c>
      <c r="Q489" s="9" t="s">
        <v>12</v>
      </c>
      <c r="R489" t="str">
        <f t="shared" si="37"/>
        <v>USA</v>
      </c>
      <c r="S489" t="str">
        <f t="shared" si="38"/>
        <v>USA</v>
      </c>
      <c r="U489" s="9" t="s">
        <v>16</v>
      </c>
      <c r="V489" s="2" t="str">
        <f t="shared" si="39"/>
        <v>Female</v>
      </c>
    </row>
    <row r="490" spans="1:22">
      <c r="A490" s="2" t="s">
        <v>1501</v>
      </c>
      <c r="B490" s="2" t="s">
        <v>1502</v>
      </c>
      <c r="C490" s="2">
        <v>23</v>
      </c>
      <c r="D490" s="2" t="s">
        <v>16</v>
      </c>
      <c r="E490" s="2" t="s">
        <v>1503</v>
      </c>
      <c r="F490" s="2" t="s">
        <v>30</v>
      </c>
      <c r="G490" s="2" t="s">
        <v>12</v>
      </c>
      <c r="H490" s="2" t="s">
        <v>19</v>
      </c>
      <c r="I490" s="2" t="str">
        <f t="shared" si="35"/>
        <v>Platinum</v>
      </c>
      <c r="N490" s="8" t="s">
        <v>1502</v>
      </c>
      <c r="O490" s="2" t="str">
        <f t="shared" si="36"/>
        <v>Zachary Andrade</v>
      </c>
      <c r="Q490" s="8" t="s">
        <v>12</v>
      </c>
      <c r="R490" t="str">
        <f t="shared" si="37"/>
        <v>USA</v>
      </c>
      <c r="S490" t="str">
        <f t="shared" si="38"/>
        <v>USA</v>
      </c>
      <c r="U490" s="8" t="s">
        <v>16</v>
      </c>
      <c r="V490" s="2" t="str">
        <f t="shared" si="39"/>
        <v>Female</v>
      </c>
    </row>
    <row r="491" spans="1:22">
      <c r="A491" s="2" t="s">
        <v>1504</v>
      </c>
      <c r="B491" s="2" t="s">
        <v>1505</v>
      </c>
      <c r="C491" s="2">
        <v>42</v>
      </c>
      <c r="D491" s="2" t="s">
        <v>16</v>
      </c>
      <c r="E491" s="2" t="s">
        <v>1506</v>
      </c>
      <c r="F491" s="2" t="s">
        <v>254</v>
      </c>
      <c r="G491" s="2" t="s">
        <v>12</v>
      </c>
      <c r="H491" s="2" t="s">
        <v>31</v>
      </c>
      <c r="I491" s="2" t="str">
        <f t="shared" si="35"/>
        <v>Silver</v>
      </c>
      <c r="N491" s="9" t="s">
        <v>1505</v>
      </c>
      <c r="O491" s="2" t="str">
        <f t="shared" si="36"/>
        <v>Melinda Thomas</v>
      </c>
      <c r="Q491" s="9" t="s">
        <v>12</v>
      </c>
      <c r="R491" t="str">
        <f t="shared" si="37"/>
        <v>USA</v>
      </c>
      <c r="S491" t="str">
        <f t="shared" si="38"/>
        <v>USA</v>
      </c>
      <c r="U491" s="9" t="s">
        <v>16</v>
      </c>
      <c r="V491" s="2" t="str">
        <f t="shared" si="39"/>
        <v>Female</v>
      </c>
    </row>
    <row r="492" spans="1:22">
      <c r="A492" s="2" t="s">
        <v>1507</v>
      </c>
      <c r="B492" s="2" t="s">
        <v>1508</v>
      </c>
      <c r="C492" s="2">
        <v>23</v>
      </c>
      <c r="D492" s="2" t="s">
        <v>9</v>
      </c>
      <c r="E492" s="2" t="s">
        <v>1509</v>
      </c>
      <c r="F492" s="2" t="s">
        <v>140</v>
      </c>
      <c r="G492" s="2" t="s">
        <v>12</v>
      </c>
      <c r="H492" s="2" t="s">
        <v>19</v>
      </c>
      <c r="I492" s="2" t="str">
        <f t="shared" si="35"/>
        <v>Platinum</v>
      </c>
      <c r="N492" s="8" t="s">
        <v>1508</v>
      </c>
      <c r="O492" s="2" t="str">
        <f t="shared" si="36"/>
        <v>Scott Harris</v>
      </c>
      <c r="Q492" s="8" t="s">
        <v>12</v>
      </c>
      <c r="R492" t="str">
        <f t="shared" si="37"/>
        <v>USA</v>
      </c>
      <c r="S492" t="str">
        <f t="shared" si="38"/>
        <v>USA</v>
      </c>
      <c r="U492" s="8" t="s">
        <v>9</v>
      </c>
      <c r="V492" s="2" t="str">
        <f t="shared" si="39"/>
        <v>Male</v>
      </c>
    </row>
    <row r="493" spans="1:22">
      <c r="A493" s="2" t="s">
        <v>3834</v>
      </c>
      <c r="B493" s="2" t="s">
        <v>1511</v>
      </c>
      <c r="C493" s="2">
        <v>52</v>
      </c>
      <c r="D493" s="2" t="s">
        <v>16</v>
      </c>
      <c r="E493" s="2" t="s">
        <v>1512</v>
      </c>
      <c r="F493" s="2" t="s">
        <v>39</v>
      </c>
      <c r="G493" s="2" t="s">
        <v>12</v>
      </c>
      <c r="H493" s="2" t="s">
        <v>13</v>
      </c>
      <c r="I493" s="2" t="str">
        <f t="shared" si="35"/>
        <v>Gold</v>
      </c>
      <c r="N493" s="9" t="s">
        <v>1511</v>
      </c>
      <c r="O493" s="2" t="str">
        <f t="shared" si="36"/>
        <v>Kaitlin Brown</v>
      </c>
      <c r="Q493" s="9" t="s">
        <v>12</v>
      </c>
      <c r="R493" t="str">
        <f t="shared" si="37"/>
        <v>USA</v>
      </c>
      <c r="S493" t="str">
        <f t="shared" si="38"/>
        <v>USA</v>
      </c>
      <c r="U493" s="9" t="s">
        <v>16</v>
      </c>
      <c r="V493" s="2" t="str">
        <f t="shared" si="39"/>
        <v>Female</v>
      </c>
    </row>
    <row r="494" spans="1:22">
      <c r="A494" s="2" t="s">
        <v>1513</v>
      </c>
      <c r="B494" s="2" t="s">
        <v>1514</v>
      </c>
      <c r="C494" s="2">
        <v>59</v>
      </c>
      <c r="D494" s="2" t="s">
        <v>16</v>
      </c>
      <c r="E494" s="2" t="s">
        <v>1515</v>
      </c>
      <c r="F494" s="2" t="s">
        <v>250</v>
      </c>
      <c r="G494" s="2" t="s">
        <v>12</v>
      </c>
      <c r="H494" s="2" t="s">
        <v>19</v>
      </c>
      <c r="I494" s="2" t="str">
        <f t="shared" si="35"/>
        <v>Platinum</v>
      </c>
      <c r="N494" s="8" t="s">
        <v>1514</v>
      </c>
      <c r="O494" s="2" t="str">
        <f t="shared" si="36"/>
        <v>Darrell Miller</v>
      </c>
      <c r="Q494" s="8" t="s">
        <v>12</v>
      </c>
      <c r="R494" t="str">
        <f t="shared" si="37"/>
        <v>USA</v>
      </c>
      <c r="S494" t="str">
        <f t="shared" si="38"/>
        <v>USA</v>
      </c>
      <c r="U494" s="8" t="s">
        <v>16</v>
      </c>
      <c r="V494" s="2" t="str">
        <f t="shared" si="39"/>
        <v>Female</v>
      </c>
    </row>
    <row r="495" spans="1:22">
      <c r="A495" s="2" t="s">
        <v>1516</v>
      </c>
      <c r="B495" s="2" t="s">
        <v>1517</v>
      </c>
      <c r="C495" s="2">
        <v>28</v>
      </c>
      <c r="D495" s="2" t="s">
        <v>9</v>
      </c>
      <c r="E495" s="2" t="s">
        <v>84</v>
      </c>
      <c r="F495" s="2" t="s">
        <v>22</v>
      </c>
      <c r="G495" s="2" t="s">
        <v>12</v>
      </c>
      <c r="H495" s="2" t="s">
        <v>31</v>
      </c>
      <c r="I495" s="2" t="str">
        <f t="shared" si="35"/>
        <v>Silver</v>
      </c>
      <c r="N495" s="9" t="s">
        <v>1517</v>
      </c>
      <c r="O495" s="2" t="str">
        <f t="shared" si="36"/>
        <v>Amanda Powell</v>
      </c>
      <c r="Q495" s="9" t="s">
        <v>12</v>
      </c>
      <c r="R495" t="str">
        <f t="shared" si="37"/>
        <v>USA</v>
      </c>
      <c r="S495" t="str">
        <f t="shared" si="38"/>
        <v>USA</v>
      </c>
      <c r="U495" s="9" t="s">
        <v>9</v>
      </c>
      <c r="V495" s="2" t="str">
        <f t="shared" si="39"/>
        <v>Male</v>
      </c>
    </row>
    <row r="496" spans="1:22">
      <c r="A496" s="2" t="s">
        <v>1518</v>
      </c>
      <c r="B496" s="2" t="s">
        <v>1519</v>
      </c>
      <c r="C496" s="2">
        <v>21</v>
      </c>
      <c r="D496" s="2" t="s">
        <v>9</v>
      </c>
      <c r="E496" s="2" t="s">
        <v>1520</v>
      </c>
      <c r="F496" s="2" t="s">
        <v>359</v>
      </c>
      <c r="G496" s="2" t="s">
        <v>12</v>
      </c>
      <c r="H496" s="2" t="s">
        <v>13</v>
      </c>
      <c r="I496" s="2" t="str">
        <f t="shared" si="35"/>
        <v>Gold</v>
      </c>
      <c r="N496" s="8" t="s">
        <v>1519</v>
      </c>
      <c r="O496" s="2" t="str">
        <f t="shared" si="36"/>
        <v>Justin Lopez</v>
      </c>
      <c r="Q496" s="8" t="s">
        <v>12</v>
      </c>
      <c r="R496" t="str">
        <f t="shared" si="37"/>
        <v>USA</v>
      </c>
      <c r="S496" t="str">
        <f t="shared" si="38"/>
        <v>USA</v>
      </c>
      <c r="U496" s="8" t="s">
        <v>9</v>
      </c>
      <c r="V496" s="2" t="str">
        <f t="shared" si="39"/>
        <v>Male</v>
      </c>
    </row>
    <row r="497" spans="1:22">
      <c r="A497" s="2" t="s">
        <v>1521</v>
      </c>
      <c r="B497" s="2" t="s">
        <v>1522</v>
      </c>
      <c r="C497" s="2">
        <v>23</v>
      </c>
      <c r="D497" s="2" t="s">
        <v>16</v>
      </c>
      <c r="E497" s="2" t="s">
        <v>1523</v>
      </c>
      <c r="F497" s="2" t="s">
        <v>92</v>
      </c>
      <c r="G497" s="2" t="s">
        <v>12</v>
      </c>
      <c r="H497" s="2" t="s">
        <v>26</v>
      </c>
      <c r="I497" s="2" t="str">
        <f t="shared" si="35"/>
        <v>Bronze</v>
      </c>
      <c r="N497" s="9" t="s">
        <v>1522</v>
      </c>
      <c r="O497" s="2" t="str">
        <f t="shared" si="36"/>
        <v>James Berger</v>
      </c>
      <c r="Q497" s="9" t="s">
        <v>12</v>
      </c>
      <c r="R497" t="str">
        <f t="shared" si="37"/>
        <v>USA</v>
      </c>
      <c r="S497" t="str">
        <f t="shared" si="38"/>
        <v>USA</v>
      </c>
      <c r="U497" s="9" t="s">
        <v>16</v>
      </c>
      <c r="V497" s="2" t="str">
        <f t="shared" si="39"/>
        <v>Female</v>
      </c>
    </row>
    <row r="498" spans="1:22">
      <c r="A498" s="2" t="s">
        <v>1524</v>
      </c>
      <c r="B498" s="2" t="s">
        <v>1525</v>
      </c>
      <c r="C498" s="2">
        <v>56</v>
      </c>
      <c r="D498" s="2" t="s">
        <v>9</v>
      </c>
      <c r="E498" s="2" t="s">
        <v>1526</v>
      </c>
      <c r="F498" s="2" t="s">
        <v>25</v>
      </c>
      <c r="G498" s="2" t="s">
        <v>12</v>
      </c>
      <c r="H498" s="2" t="s">
        <v>26</v>
      </c>
      <c r="I498" s="2" t="str">
        <f t="shared" si="35"/>
        <v>Bronze</v>
      </c>
      <c r="N498" s="8" t="s">
        <v>1525</v>
      </c>
      <c r="O498" s="2" t="str">
        <f t="shared" si="36"/>
        <v>Christopher Ford</v>
      </c>
      <c r="Q498" s="8" t="s">
        <v>12</v>
      </c>
      <c r="R498" t="str">
        <f t="shared" si="37"/>
        <v>USA</v>
      </c>
      <c r="S498" t="str">
        <f t="shared" si="38"/>
        <v>USA</v>
      </c>
      <c r="U498" s="8" t="s">
        <v>9</v>
      </c>
      <c r="V498" s="2" t="str">
        <f t="shared" si="39"/>
        <v>Male</v>
      </c>
    </row>
    <row r="499" spans="1:22">
      <c r="A499" s="2" t="s">
        <v>1527</v>
      </c>
      <c r="B499" s="2" t="s">
        <v>1528</v>
      </c>
      <c r="C499" s="2">
        <v>47</v>
      </c>
      <c r="D499" s="2" t="s">
        <v>16</v>
      </c>
      <c r="E499" s="2" t="s">
        <v>1529</v>
      </c>
      <c r="F499" s="2" t="s">
        <v>58</v>
      </c>
      <c r="G499" s="2" t="s">
        <v>12</v>
      </c>
      <c r="H499" s="2" t="s">
        <v>13</v>
      </c>
      <c r="I499" s="2" t="str">
        <f t="shared" si="35"/>
        <v>Gold</v>
      </c>
      <c r="N499" s="9" t="s">
        <v>1528</v>
      </c>
      <c r="O499" s="2" t="str">
        <f t="shared" si="36"/>
        <v>Sarah Marsh</v>
      </c>
      <c r="Q499" s="9" t="s">
        <v>12</v>
      </c>
      <c r="R499" t="str">
        <f t="shared" si="37"/>
        <v>USA</v>
      </c>
      <c r="S499" t="str">
        <f t="shared" si="38"/>
        <v>USA</v>
      </c>
      <c r="U499" s="9" t="s">
        <v>16</v>
      </c>
      <c r="V499" s="2" t="str">
        <f t="shared" si="39"/>
        <v>Female</v>
      </c>
    </row>
    <row r="500" spans="1:22">
      <c r="A500" s="2" t="s">
        <v>1530</v>
      </c>
      <c r="B500" s="2" t="s">
        <v>1531</v>
      </c>
      <c r="C500" s="2">
        <v>35</v>
      </c>
      <c r="D500" s="2" t="s">
        <v>9</v>
      </c>
      <c r="E500" s="2" t="s">
        <v>1532</v>
      </c>
      <c r="F500" s="2" t="s">
        <v>233</v>
      </c>
      <c r="G500" s="2" t="s">
        <v>12</v>
      </c>
      <c r="H500" s="2" t="s">
        <v>31</v>
      </c>
      <c r="I500" s="2" t="str">
        <f t="shared" si="35"/>
        <v>Silver</v>
      </c>
      <c r="N500" s="8" t="s">
        <v>1531</v>
      </c>
      <c r="O500" s="2" t="str">
        <f t="shared" si="36"/>
        <v>Traci Gonzalez</v>
      </c>
      <c r="Q500" s="8" t="s">
        <v>12</v>
      </c>
      <c r="R500" t="str">
        <f t="shared" si="37"/>
        <v>USA</v>
      </c>
      <c r="S500" t="str">
        <f t="shared" si="38"/>
        <v>USA</v>
      </c>
      <c r="U500" s="8" t="s">
        <v>9</v>
      </c>
      <c r="V500" s="2" t="str">
        <f t="shared" si="39"/>
        <v>Male</v>
      </c>
    </row>
    <row r="501" spans="1:22">
      <c r="A501" s="2" t="s">
        <v>3833</v>
      </c>
      <c r="B501" s="2" t="s">
        <v>1534</v>
      </c>
      <c r="C501" s="2">
        <v>27</v>
      </c>
      <c r="D501" s="2" t="s">
        <v>16</v>
      </c>
      <c r="E501" s="2" t="s">
        <v>1535</v>
      </c>
      <c r="F501" s="2" t="s">
        <v>35</v>
      </c>
      <c r="G501" s="2" t="s">
        <v>12</v>
      </c>
      <c r="H501" s="2" t="s">
        <v>19</v>
      </c>
      <c r="I501" s="2" t="str">
        <f t="shared" si="35"/>
        <v>Platinum</v>
      </c>
      <c r="N501" s="10" t="s">
        <v>1534</v>
      </c>
      <c r="O501" s="2" t="str">
        <f t="shared" si="36"/>
        <v>Philip Pennington</v>
      </c>
      <c r="Q501" s="10" t="s">
        <v>12</v>
      </c>
      <c r="R501" t="str">
        <f>UPPER(Q501)</f>
        <v>USA</v>
      </c>
      <c r="S501" t="str">
        <f t="shared" si="38"/>
        <v>USA</v>
      </c>
      <c r="U501" s="10" t="s">
        <v>16</v>
      </c>
      <c r="V501" s="2" t="str">
        <f t="shared" si="39"/>
        <v>Female</v>
      </c>
    </row>
  </sheetData>
  <pageMargins left="0.75" right="0.75" top="1" bottom="1" header="0.5" footer="0.5"/>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3"/>
  <sheetViews>
    <sheetView workbookViewId="0">
      <selection sqref="A1:XFD1"/>
    </sheetView>
  </sheetViews>
  <sheetFormatPr defaultRowHeight="14.4"/>
  <cols>
    <col min="1" max="1" width="14.88671875" bestFit="1" customWidth="1"/>
    <col min="2" max="2" width="25.44140625" bestFit="1" customWidth="1"/>
    <col min="3" max="3" width="13" bestFit="1" customWidth="1"/>
    <col min="4" max="4" width="17.21875" bestFit="1" customWidth="1"/>
    <col min="5" max="5" width="27.33203125" bestFit="1" customWidth="1"/>
    <col min="6" max="6" width="9.109375" bestFit="1" customWidth="1"/>
    <col min="7" max="7" width="10.109375" bestFit="1" customWidth="1"/>
    <col min="9" max="9" width="13" customWidth="1"/>
    <col min="12" max="12" width="10.44140625" bestFit="1" customWidth="1"/>
    <col min="14" max="14" width="10.44140625" customWidth="1"/>
    <col min="15" max="16" width="13.44140625" customWidth="1"/>
    <col min="19" max="19" width="10.109375" customWidth="1"/>
    <col min="21" max="21" width="10.44140625" customWidth="1"/>
    <col min="22" max="22" width="11.6640625" customWidth="1"/>
    <col min="23" max="23" width="9.88671875" bestFit="1" customWidth="1"/>
    <col min="25" max="26" width="27.33203125" bestFit="1" customWidth="1"/>
  </cols>
  <sheetData>
    <row r="1" spans="1:26">
      <c r="A1" s="1" t="s">
        <v>1536</v>
      </c>
      <c r="B1" s="1" t="s">
        <v>1537</v>
      </c>
      <c r="C1" s="1" t="s">
        <v>1538</v>
      </c>
      <c r="D1" s="1" t="s">
        <v>1539</v>
      </c>
      <c r="E1" s="7" t="s">
        <v>1540</v>
      </c>
      <c r="F1" s="1" t="s">
        <v>1541</v>
      </c>
      <c r="G1" s="1" t="s">
        <v>1542</v>
      </c>
      <c r="H1" s="7" t="s">
        <v>3967</v>
      </c>
      <c r="L1" s="13" t="s">
        <v>1536</v>
      </c>
      <c r="N1" s="13" t="s">
        <v>1541</v>
      </c>
      <c r="O1" t="s">
        <v>3967</v>
      </c>
      <c r="R1" s="13" t="s">
        <v>1542</v>
      </c>
      <c r="S1" t="s">
        <v>3967</v>
      </c>
      <c r="U1" s="13" t="s">
        <v>1538</v>
      </c>
      <c r="V1" s="2" t="s">
        <v>3974</v>
      </c>
      <c r="W1" s="2" t="s">
        <v>3975</v>
      </c>
      <c r="Y1" s="13" t="s">
        <v>1540</v>
      </c>
      <c r="Z1" s="12" t="s">
        <v>3974</v>
      </c>
    </row>
    <row r="2" spans="1:26">
      <c r="A2" t="s">
        <v>1543</v>
      </c>
      <c r="B2" t="s">
        <v>3842</v>
      </c>
      <c r="C2" t="s">
        <v>1563</v>
      </c>
      <c r="D2" t="s">
        <v>3843</v>
      </c>
      <c r="E2" t="s">
        <v>1545</v>
      </c>
      <c r="F2">
        <v>112.42</v>
      </c>
      <c r="G2">
        <v>416</v>
      </c>
      <c r="H2">
        <f>IF(F2="", AVERAGEIF(Table4[Category],Table4[[#This Row],[Category]],Table4[Cost]), F2)</f>
        <v>112.42</v>
      </c>
      <c r="L2" s="3" t="s">
        <v>1543</v>
      </c>
      <c r="N2" s="14">
        <v>112.42</v>
      </c>
      <c r="O2" s="2">
        <f>AVERAGE(N2:N101)</f>
        <v>254.04361702127662</v>
      </c>
      <c r="P2" s="2"/>
      <c r="R2" s="21">
        <v>416</v>
      </c>
      <c r="S2" s="2">
        <f t="shared" ref="S2:S33" si="0">IF(R2=" ", 0,R2)</f>
        <v>416</v>
      </c>
      <c r="U2" s="17" t="s">
        <v>1563</v>
      </c>
      <c r="V2" s="2" t="str">
        <f>TRIM(U2)</f>
        <v>Electronics</v>
      </c>
      <c r="W2" t="str">
        <f>PROPER(U2)</f>
        <v>Electronics</v>
      </c>
      <c r="Y2" s="14" t="s">
        <v>1545</v>
      </c>
      <c r="Z2" s="2" t="str">
        <f>TRIM(Y2)</f>
        <v>Hunt Inc</v>
      </c>
    </row>
    <row r="3" spans="1:26">
      <c r="A3" t="s">
        <v>1546</v>
      </c>
      <c r="B3" t="s">
        <v>3844</v>
      </c>
      <c r="C3" t="s">
        <v>1547</v>
      </c>
      <c r="D3" t="s">
        <v>3845</v>
      </c>
      <c r="E3" t="s">
        <v>1548</v>
      </c>
      <c r="F3">
        <v>342.56</v>
      </c>
      <c r="G3">
        <v>181</v>
      </c>
      <c r="H3">
        <f>IF(F3="", AVERAGEIF(Table4[Category],Table4[[#This Row],[Category]],Table4[Cost]), F3)</f>
        <v>342.56</v>
      </c>
      <c r="L3" s="4" t="s">
        <v>1546</v>
      </c>
      <c r="N3" s="15">
        <v>342.56</v>
      </c>
      <c r="O3" s="2">
        <f t="shared" ref="O3:O66" si="1">AVERAGE(N3:N102)</f>
        <v>255.56645161290328</v>
      </c>
      <c r="P3" s="2"/>
      <c r="R3" s="22">
        <v>181</v>
      </c>
      <c r="S3" s="2">
        <f t="shared" si="0"/>
        <v>181</v>
      </c>
      <c r="U3" s="18" t="s">
        <v>1547</v>
      </c>
      <c r="V3" s="2" t="str">
        <f t="shared" ref="V3:V66" si="2">TRIM(U3)</f>
        <v>Clothing</v>
      </c>
      <c r="W3" t="str">
        <f t="shared" ref="W3:W66" si="3">PROPER(U3)</f>
        <v>Clothing</v>
      </c>
      <c r="Y3" s="15" t="s">
        <v>1548</v>
      </c>
      <c r="Z3" s="2" t="str">
        <f t="shared" ref="Z3:Z66" si="4">TRIM(Y3)</f>
        <v>Terry-Moore</v>
      </c>
    </row>
    <row r="4" spans="1:26">
      <c r="A4" t="s">
        <v>1549</v>
      </c>
      <c r="B4" t="s">
        <v>3846</v>
      </c>
      <c r="C4" t="s">
        <v>1547</v>
      </c>
      <c r="D4" t="s">
        <v>3847</v>
      </c>
      <c r="E4" t="s">
        <v>1550</v>
      </c>
      <c r="G4">
        <v>352</v>
      </c>
      <c r="H4">
        <f>IF(F4="", AVERAGEIF(Table4[Category],Table4[[#This Row],[Category]],Table4[Cost]), F4)</f>
        <v>265.73266666666666</v>
      </c>
      <c r="L4" s="3" t="s">
        <v>1549</v>
      </c>
      <c r="N4" s="14"/>
      <c r="O4" s="2">
        <f t="shared" si="1"/>
        <v>254.61466254861591</v>
      </c>
      <c r="P4" s="2"/>
      <c r="R4" s="21">
        <v>352</v>
      </c>
      <c r="S4" s="2">
        <f t="shared" si="0"/>
        <v>352</v>
      </c>
      <c r="U4" s="17" t="s">
        <v>1547</v>
      </c>
      <c r="V4" s="2" t="str">
        <f t="shared" si="2"/>
        <v>Clothing</v>
      </c>
      <c r="W4" t="str">
        <f t="shared" si="3"/>
        <v>Clothing</v>
      </c>
      <c r="Y4" s="14" t="s">
        <v>1550</v>
      </c>
      <c r="Z4" s="2" t="str">
        <f t="shared" si="4"/>
        <v>Sims Inc</v>
      </c>
    </row>
    <row r="5" spans="1:26">
      <c r="A5" t="s">
        <v>1551</v>
      </c>
      <c r="B5" t="s">
        <v>3848</v>
      </c>
      <c r="C5" t="s">
        <v>1547</v>
      </c>
      <c r="D5" t="s">
        <v>3847</v>
      </c>
      <c r="E5" t="s">
        <v>1552</v>
      </c>
      <c r="F5">
        <v>364.67</v>
      </c>
      <c r="G5">
        <v>452</v>
      </c>
      <c r="H5">
        <f>IF(F5="", AVERAGEIF(Table4[Category],Table4[[#This Row],[Category]],Table4[Cost]), F5)</f>
        <v>364.67</v>
      </c>
      <c r="L5" s="4" t="s">
        <v>1551</v>
      </c>
      <c r="N5" s="15">
        <v>364.67</v>
      </c>
      <c r="O5" s="2">
        <f t="shared" si="1"/>
        <v>254.61466254861591</v>
      </c>
      <c r="P5" s="2"/>
      <c r="R5" s="22">
        <v>452</v>
      </c>
      <c r="S5" s="2">
        <f t="shared" si="0"/>
        <v>452</v>
      </c>
      <c r="U5" s="18" t="s">
        <v>1547</v>
      </c>
      <c r="V5" s="2" t="str">
        <f t="shared" si="2"/>
        <v>Clothing</v>
      </c>
      <c r="W5" t="str">
        <f t="shared" si="3"/>
        <v>Clothing</v>
      </c>
      <c r="Y5" s="15" t="s">
        <v>1552</v>
      </c>
      <c r="Z5" s="2" t="str">
        <f t="shared" si="4"/>
        <v>Pineda Ltd</v>
      </c>
    </row>
    <row r="6" spans="1:26">
      <c r="A6" t="s">
        <v>1553</v>
      </c>
      <c r="B6" t="s">
        <v>3849</v>
      </c>
      <c r="C6" t="s">
        <v>1547</v>
      </c>
      <c r="D6" t="s">
        <v>3850</v>
      </c>
      <c r="E6" t="s">
        <v>1554</v>
      </c>
      <c r="F6">
        <v>306.45999999999998</v>
      </c>
      <c r="G6">
        <v>487</v>
      </c>
      <c r="H6">
        <f>IF(F6="", AVERAGEIF(Table4[Category],Table4[[#This Row],[Category]],Table4[Cost]), F6)</f>
        <v>306.45999999999998</v>
      </c>
      <c r="L6" s="3" t="s">
        <v>1553</v>
      </c>
      <c r="N6" s="14">
        <v>306.45999999999998</v>
      </c>
      <c r="O6" s="2">
        <f t="shared" si="1"/>
        <v>253.41840888066611</v>
      </c>
      <c r="P6" s="2"/>
      <c r="R6" s="21">
        <v>487</v>
      </c>
      <c r="S6" s="2">
        <f t="shared" si="0"/>
        <v>487</v>
      </c>
      <c r="U6" s="17" t="s">
        <v>1547</v>
      </c>
      <c r="V6" s="2" t="str">
        <f t="shared" si="2"/>
        <v>Clothing</v>
      </c>
      <c r="W6" t="str">
        <f t="shared" si="3"/>
        <v>Clothing</v>
      </c>
      <c r="Y6" s="14" t="s">
        <v>1554</v>
      </c>
      <c r="Z6" s="2" t="str">
        <f t="shared" si="4"/>
        <v>Gonzales-Davis</v>
      </c>
    </row>
    <row r="7" spans="1:26">
      <c r="A7" t="s">
        <v>1555</v>
      </c>
      <c r="B7" t="s">
        <v>3851</v>
      </c>
      <c r="C7" t="s">
        <v>1547</v>
      </c>
      <c r="D7" t="s">
        <v>3852</v>
      </c>
      <c r="E7" t="s">
        <v>1556</v>
      </c>
      <c r="F7">
        <v>261</v>
      </c>
      <c r="G7">
        <v>59</v>
      </c>
      <c r="H7">
        <f>IF(F7="", AVERAGEIF(Table4[Category],Table4[[#This Row],[Category]],Table4[Cost]), F7)</f>
        <v>261</v>
      </c>
      <c r="L7" s="4" t="s">
        <v>1555</v>
      </c>
      <c r="N7" s="15">
        <v>261</v>
      </c>
      <c r="O7" s="2">
        <f t="shared" si="1"/>
        <v>252.83553425298112</v>
      </c>
      <c r="P7" s="2"/>
      <c r="R7" s="22">
        <v>59</v>
      </c>
      <c r="S7" s="2">
        <f t="shared" si="0"/>
        <v>59</v>
      </c>
      <c r="U7" s="18" t="s">
        <v>1547</v>
      </c>
      <c r="V7" s="2" t="str">
        <f t="shared" si="2"/>
        <v>Clothing</v>
      </c>
      <c r="W7" t="str">
        <f t="shared" si="3"/>
        <v>Clothing</v>
      </c>
      <c r="Y7" s="15" t="s">
        <v>1556</v>
      </c>
      <c r="Z7" s="2" t="str">
        <f t="shared" si="4"/>
        <v>Baldwin, Garza and Gonzalez</v>
      </c>
    </row>
    <row r="8" spans="1:26">
      <c r="A8" t="s">
        <v>1557</v>
      </c>
      <c r="B8" t="s">
        <v>3853</v>
      </c>
      <c r="C8" t="s">
        <v>1558</v>
      </c>
      <c r="D8" t="s">
        <v>3854</v>
      </c>
      <c r="E8" t="s">
        <v>1559</v>
      </c>
      <c r="F8">
        <v>312.8</v>
      </c>
      <c r="G8">
        <v>350</v>
      </c>
      <c r="H8">
        <f>IF(F8="", AVERAGEIF(Table4[Category],Table4[[#This Row],[Category]],Table4[Cost]), F8)</f>
        <v>312.8</v>
      </c>
      <c r="L8" s="3" t="s">
        <v>1557</v>
      </c>
      <c r="N8" s="14">
        <v>312.8</v>
      </c>
      <c r="O8" s="2">
        <f t="shared" si="1"/>
        <v>252.7448179669031</v>
      </c>
      <c r="P8" s="2"/>
      <c r="R8" s="21">
        <v>350</v>
      </c>
      <c r="S8" s="2">
        <f t="shared" si="0"/>
        <v>350</v>
      </c>
      <c r="U8" s="17" t="s">
        <v>1558</v>
      </c>
      <c r="V8" s="2" t="str">
        <f t="shared" si="2"/>
        <v>Beauty</v>
      </c>
      <c r="W8" t="str">
        <f t="shared" si="3"/>
        <v>Beauty</v>
      </c>
      <c r="Y8" s="14" t="s">
        <v>1559</v>
      </c>
      <c r="Z8" s="2" t="str">
        <f t="shared" si="4"/>
        <v>Davidson PLC</v>
      </c>
    </row>
    <row r="9" spans="1:26">
      <c r="A9" t="s">
        <v>1560</v>
      </c>
      <c r="B9" t="s">
        <v>3855</v>
      </c>
      <c r="C9" t="s">
        <v>1544</v>
      </c>
      <c r="D9" t="s">
        <v>3856</v>
      </c>
      <c r="E9" t="s">
        <v>1561</v>
      </c>
      <c r="F9">
        <v>218.86</v>
      </c>
      <c r="G9">
        <v>170</v>
      </c>
      <c r="H9">
        <f>IF(F9="", AVERAGEIF(Table4[Category],Table4[[#This Row],[Category]],Table4[Cost]), F9)</f>
        <v>218.86</v>
      </c>
      <c r="L9" s="4" t="s">
        <v>1560</v>
      </c>
      <c r="N9" s="15">
        <v>218.86</v>
      </c>
      <c r="O9" s="2">
        <f t="shared" si="1"/>
        <v>252.07004064068855</v>
      </c>
      <c r="P9" s="2"/>
      <c r="R9" s="22">
        <v>170</v>
      </c>
      <c r="S9" s="2">
        <f t="shared" si="0"/>
        <v>170</v>
      </c>
      <c r="U9" s="18" t="s">
        <v>1544</v>
      </c>
      <c r="V9" s="2" t="str">
        <f t="shared" si="2"/>
        <v>Home</v>
      </c>
      <c r="W9" t="str">
        <f t="shared" si="3"/>
        <v>Home</v>
      </c>
      <c r="Y9" s="15" t="s">
        <v>1561</v>
      </c>
      <c r="Z9" s="2" t="str">
        <f t="shared" si="4"/>
        <v>Harrell LLC</v>
      </c>
    </row>
    <row r="10" spans="1:26">
      <c r="A10" t="s">
        <v>1562</v>
      </c>
      <c r="B10" t="s">
        <v>3857</v>
      </c>
      <c r="C10" t="s">
        <v>1563</v>
      </c>
      <c r="D10" t="s">
        <v>3858</v>
      </c>
      <c r="E10" t="s">
        <v>1564</v>
      </c>
      <c r="F10">
        <v>439.07</v>
      </c>
      <c r="G10">
        <v>142</v>
      </c>
      <c r="H10">
        <f>IF(F10="", AVERAGEIF(Table4[Category],Table4[[#This Row],[Category]],Table4[Cost]), F10)</f>
        <v>439.07</v>
      </c>
      <c r="L10" s="3" t="s">
        <v>1562</v>
      </c>
      <c r="N10" s="14">
        <v>439.07</v>
      </c>
      <c r="O10" s="2">
        <f t="shared" si="1"/>
        <v>252.44742746615091</v>
      </c>
      <c r="P10" s="2"/>
      <c r="R10" s="21">
        <v>142</v>
      </c>
      <c r="S10" s="2">
        <f t="shared" si="0"/>
        <v>142</v>
      </c>
      <c r="U10" s="17" t="s">
        <v>1563</v>
      </c>
      <c r="V10" s="2" t="str">
        <f t="shared" si="2"/>
        <v>Electronics</v>
      </c>
      <c r="W10" t="str">
        <f t="shared" si="3"/>
        <v>Electronics</v>
      </c>
      <c r="Y10" s="14" t="s">
        <v>1564</v>
      </c>
      <c r="Z10" s="2" t="str">
        <f t="shared" si="4"/>
        <v>Perez-Johnston</v>
      </c>
    </row>
    <row r="11" spans="1:26">
      <c r="A11" t="s">
        <v>1565</v>
      </c>
      <c r="B11" t="s">
        <v>3859</v>
      </c>
      <c r="C11" t="s">
        <v>1566</v>
      </c>
      <c r="D11" t="s">
        <v>3860</v>
      </c>
      <c r="E11" t="s">
        <v>1567</v>
      </c>
      <c r="F11">
        <v>495.72</v>
      </c>
      <c r="G11">
        <v>323</v>
      </c>
      <c r="H11">
        <f>IF(F11="", AVERAGEIF(Table4[Category],Table4[[#This Row],[Category]],Table4[Cost]), F11)</f>
        <v>495.72</v>
      </c>
      <c r="L11" s="4" t="s">
        <v>1565</v>
      </c>
      <c r="N11" s="15">
        <v>495.72</v>
      </c>
      <c r="O11" s="2">
        <f t="shared" si="1"/>
        <v>250.30234042553195</v>
      </c>
      <c r="P11" s="2"/>
      <c r="R11" s="22">
        <v>323</v>
      </c>
      <c r="S11" s="2">
        <f t="shared" si="0"/>
        <v>323</v>
      </c>
      <c r="U11" s="18" t="s">
        <v>1566</v>
      </c>
      <c r="V11" s="2" t="str">
        <f t="shared" si="2"/>
        <v>Sports</v>
      </c>
      <c r="W11" t="str">
        <f t="shared" si="3"/>
        <v>Sports</v>
      </c>
      <c r="Y11" s="15" t="s">
        <v>1567</v>
      </c>
      <c r="Z11" s="2" t="str">
        <f t="shared" si="4"/>
        <v>Hill PLC</v>
      </c>
    </row>
    <row r="12" spans="1:26">
      <c r="A12" t="s">
        <v>1568</v>
      </c>
      <c r="B12" t="s">
        <v>3861</v>
      </c>
      <c r="C12" t="s">
        <v>1544</v>
      </c>
      <c r="D12" t="s">
        <v>3862</v>
      </c>
      <c r="E12" t="s">
        <v>1569</v>
      </c>
      <c r="F12">
        <v>298.86</v>
      </c>
      <c r="G12">
        <v>308</v>
      </c>
      <c r="H12">
        <f>IF(F12="", AVERAGEIF(Table4[Category],Table4[[#This Row],[Category]],Table4[Cost]), F12)</f>
        <v>298.86</v>
      </c>
      <c r="L12" s="3" t="s">
        <v>1568</v>
      </c>
      <c r="N12" s="14">
        <v>298.86</v>
      </c>
      <c r="O12" s="2">
        <f t="shared" si="1"/>
        <v>247.44864670954979</v>
      </c>
      <c r="P12" s="2"/>
      <c r="R12" s="21">
        <v>308</v>
      </c>
      <c r="S12" s="2">
        <f t="shared" si="0"/>
        <v>308</v>
      </c>
      <c r="U12" s="17" t="s">
        <v>1544</v>
      </c>
      <c r="V12" s="2" t="str">
        <f t="shared" si="2"/>
        <v>Home</v>
      </c>
      <c r="W12" t="str">
        <f t="shared" si="3"/>
        <v>Home</v>
      </c>
      <c r="Y12" s="14" t="s">
        <v>1569</v>
      </c>
      <c r="Z12" s="2" t="str">
        <f t="shared" si="4"/>
        <v>Hamilton Group</v>
      </c>
    </row>
    <row r="13" spans="1:26">
      <c r="A13" t="s">
        <v>1570</v>
      </c>
      <c r="B13" t="s">
        <v>3863</v>
      </c>
      <c r="C13" t="s">
        <v>1563</v>
      </c>
      <c r="D13" t="s">
        <v>3852</v>
      </c>
      <c r="E13" t="s">
        <v>1571</v>
      </c>
      <c r="F13">
        <v>449.4</v>
      </c>
      <c r="H13">
        <f>IF(F13="", AVERAGEIF(Table4[Category],Table4[[#This Row],[Category]],Table4[Cost]), F13)</f>
        <v>449.4</v>
      </c>
      <c r="L13" s="4" t="s">
        <v>1570</v>
      </c>
      <c r="N13" s="15">
        <v>449.4</v>
      </c>
      <c r="O13" s="2">
        <f t="shared" si="1"/>
        <v>246.84380725907391</v>
      </c>
      <c r="P13" s="2"/>
      <c r="R13" s="22"/>
      <c r="S13" s="2">
        <f t="shared" si="0"/>
        <v>0</v>
      </c>
      <c r="U13" s="18" t="s">
        <v>1563</v>
      </c>
      <c r="V13" s="2" t="str">
        <f t="shared" si="2"/>
        <v>Electronics</v>
      </c>
      <c r="W13" t="str">
        <f t="shared" si="3"/>
        <v>Electronics</v>
      </c>
      <c r="Y13" s="15" t="s">
        <v>1571</v>
      </c>
      <c r="Z13" s="2" t="str">
        <f t="shared" si="4"/>
        <v>Gibson, Hobbs and Weaver</v>
      </c>
    </row>
    <row r="14" spans="1:26">
      <c r="A14" t="s">
        <v>1572</v>
      </c>
      <c r="B14" t="s">
        <v>3864</v>
      </c>
      <c r="C14" t="s">
        <v>1558</v>
      </c>
      <c r="D14" t="s">
        <v>3865</v>
      </c>
      <c r="E14" t="s">
        <v>1573</v>
      </c>
      <c r="F14">
        <v>115.82</v>
      </c>
      <c r="G14">
        <v>460</v>
      </c>
      <c r="H14">
        <f>IF(F14="", AVERAGEIF(Table4[Category],Table4[[#This Row],[Category]],Table4[Cost]), F14)</f>
        <v>115.82</v>
      </c>
      <c r="L14" s="3" t="s">
        <v>1572</v>
      </c>
      <c r="N14" s="14">
        <v>115.82</v>
      </c>
      <c r="O14" s="2">
        <f t="shared" si="1"/>
        <v>244.43242401215809</v>
      </c>
      <c r="P14" s="2"/>
      <c r="R14" s="21">
        <v>460</v>
      </c>
      <c r="S14" s="2">
        <f t="shared" si="0"/>
        <v>460</v>
      </c>
      <c r="U14" s="17" t="s">
        <v>1558</v>
      </c>
      <c r="V14" s="2" t="str">
        <f t="shared" si="2"/>
        <v>Beauty</v>
      </c>
      <c r="W14" t="str">
        <f t="shared" si="3"/>
        <v>Beauty</v>
      </c>
      <c r="Y14" s="14" t="s">
        <v>1573</v>
      </c>
      <c r="Z14" s="2" t="str">
        <f t="shared" si="4"/>
        <v>Rice LLC</v>
      </c>
    </row>
    <row r="15" spans="1:26">
      <c r="A15" t="s">
        <v>1574</v>
      </c>
      <c r="B15" t="s">
        <v>3866</v>
      </c>
      <c r="C15" t="s">
        <v>1563</v>
      </c>
      <c r="D15" t="s">
        <v>3852</v>
      </c>
      <c r="E15" t="s">
        <v>1575</v>
      </c>
      <c r="F15">
        <v>242.23</v>
      </c>
      <c r="G15">
        <v>453</v>
      </c>
      <c r="H15">
        <f>IF(F15="", AVERAGEIF(Table4[Category],Table4[[#This Row],[Category]],Table4[Cost]), F15)</f>
        <v>242.23</v>
      </c>
      <c r="I15" s="6" t="s">
        <v>3965</v>
      </c>
      <c r="J15" s="6">
        <f>COUNTBLANK(A2:G101)</f>
        <v>9</v>
      </c>
      <c r="L15" s="4" t="s">
        <v>1574</v>
      </c>
      <c r="N15" s="15">
        <v>242.23</v>
      </c>
      <c r="O15" s="2">
        <f t="shared" si="1"/>
        <v>245.98197128941302</v>
      </c>
      <c r="P15" s="2"/>
      <c r="R15" s="22">
        <v>453</v>
      </c>
      <c r="S15" s="2">
        <f t="shared" si="0"/>
        <v>453</v>
      </c>
      <c r="U15" s="18" t="s">
        <v>1563</v>
      </c>
      <c r="V15" s="2" t="str">
        <f t="shared" si="2"/>
        <v>Electronics</v>
      </c>
      <c r="W15" t="str">
        <f t="shared" si="3"/>
        <v>Electronics</v>
      </c>
      <c r="Y15" s="15" t="s">
        <v>1575</v>
      </c>
      <c r="Z15" s="2" t="str">
        <f t="shared" si="4"/>
        <v>Dawson-Perkins</v>
      </c>
    </row>
    <row r="16" spans="1:26">
      <c r="A16" t="s">
        <v>1576</v>
      </c>
      <c r="B16" t="s">
        <v>3867</v>
      </c>
      <c r="C16" t="s">
        <v>1544</v>
      </c>
      <c r="D16" t="s">
        <v>3868</v>
      </c>
      <c r="E16" t="s">
        <v>1577</v>
      </c>
      <c r="F16">
        <v>48.01</v>
      </c>
      <c r="G16">
        <v>439</v>
      </c>
      <c r="H16">
        <f>IF(F16="", AVERAGEIF(Table4[Category],Table4[[#This Row],[Category]],Table4[Cost]), F16)</f>
        <v>48.01</v>
      </c>
      <c r="L16" s="3" t="s">
        <v>1576</v>
      </c>
      <c r="N16" s="14">
        <v>48.01</v>
      </c>
      <c r="O16" s="2">
        <f t="shared" si="1"/>
        <v>246.02772703684485</v>
      </c>
      <c r="P16" s="2"/>
      <c r="R16" s="21">
        <v>439</v>
      </c>
      <c r="S16" s="2">
        <f t="shared" si="0"/>
        <v>439</v>
      </c>
      <c r="U16" s="17" t="s">
        <v>1544</v>
      </c>
      <c r="V16" s="2" t="str">
        <f t="shared" si="2"/>
        <v>Home</v>
      </c>
      <c r="W16" t="str">
        <f t="shared" si="3"/>
        <v>Home</v>
      </c>
      <c r="Y16" s="14" t="s">
        <v>1577</v>
      </c>
      <c r="Z16" s="2" t="str">
        <f t="shared" si="4"/>
        <v>Luna, Anderson and Bowman</v>
      </c>
    </row>
    <row r="17" spans="1:26">
      <c r="A17" t="s">
        <v>1578</v>
      </c>
      <c r="B17" t="s">
        <v>3869</v>
      </c>
      <c r="C17" t="s">
        <v>1563</v>
      </c>
      <c r="D17" t="s">
        <v>3870</v>
      </c>
      <c r="E17" t="s">
        <v>1579</v>
      </c>
      <c r="F17">
        <v>465.34</v>
      </c>
      <c r="G17">
        <v>301</v>
      </c>
      <c r="H17">
        <f>IF(F17="", AVERAGEIF(Table4[Category],Table4[[#This Row],[Category]],Table4[Cost]), F17)</f>
        <v>465.34</v>
      </c>
      <c r="I17" s="20" t="s">
        <v>3972</v>
      </c>
      <c r="J17" s="20"/>
      <c r="K17" s="20">
        <f>SUMIF(C2:C101, "ELECTRONICS",F2:F101)</f>
        <v>6647.66</v>
      </c>
      <c r="L17" s="4" t="s">
        <v>1578</v>
      </c>
      <c r="N17" s="15">
        <v>465.34</v>
      </c>
      <c r="O17" s="2">
        <f t="shared" si="1"/>
        <v>248.47239033359602</v>
      </c>
      <c r="P17" s="2"/>
      <c r="R17" s="22">
        <v>301</v>
      </c>
      <c r="S17" s="2">
        <f t="shared" si="0"/>
        <v>301</v>
      </c>
      <c r="U17" s="18" t="s">
        <v>1563</v>
      </c>
      <c r="V17" s="2" t="str">
        <f t="shared" si="2"/>
        <v>Electronics</v>
      </c>
      <c r="W17" t="str">
        <f t="shared" si="3"/>
        <v>Electronics</v>
      </c>
      <c r="Y17" s="15" t="s">
        <v>1579</v>
      </c>
      <c r="Z17" s="2" t="str">
        <f t="shared" si="4"/>
        <v>Thomas LLC</v>
      </c>
    </row>
    <row r="18" spans="1:26">
      <c r="A18" t="s">
        <v>1580</v>
      </c>
      <c r="B18" t="s">
        <v>3871</v>
      </c>
      <c r="C18" t="s">
        <v>1558</v>
      </c>
      <c r="D18" t="s">
        <v>3872</v>
      </c>
      <c r="E18" t="s">
        <v>1581</v>
      </c>
      <c r="F18">
        <v>337.42</v>
      </c>
      <c r="G18">
        <v>256</v>
      </c>
      <c r="H18">
        <f>IF(F18="", AVERAGEIF(Table4[Category],Table4[[#This Row],[Category]],Table4[Cost]), F18)</f>
        <v>337.42</v>
      </c>
      <c r="I18" s="20" t="s">
        <v>3973</v>
      </c>
      <c r="J18" s="20"/>
      <c r="K18" s="20">
        <f>AVERAGEIF(C2:C101, "clothing",F2:F101)</f>
        <v>265.73266666666666</v>
      </c>
      <c r="L18" s="3" t="s">
        <v>1580</v>
      </c>
      <c r="N18" s="14">
        <v>337.42</v>
      </c>
      <c r="O18" s="2">
        <f t="shared" si="1"/>
        <v>245.76154521276598</v>
      </c>
      <c r="P18" s="2"/>
      <c r="R18" s="21">
        <v>256</v>
      </c>
      <c r="S18" s="2">
        <f t="shared" si="0"/>
        <v>256</v>
      </c>
      <c r="U18" s="17" t="s">
        <v>1558</v>
      </c>
      <c r="V18" s="2" t="str">
        <f t="shared" si="2"/>
        <v>Beauty</v>
      </c>
      <c r="W18" t="str">
        <f t="shared" si="3"/>
        <v>Beauty</v>
      </c>
      <c r="Y18" s="14" t="s">
        <v>1581</v>
      </c>
      <c r="Z18" s="2" t="str">
        <f t="shared" si="4"/>
        <v>Erickson-Green</v>
      </c>
    </row>
    <row r="19" spans="1:26">
      <c r="A19" t="s">
        <v>1582</v>
      </c>
      <c r="B19" t="s">
        <v>3873</v>
      </c>
      <c r="C19" t="s">
        <v>1566</v>
      </c>
      <c r="D19" t="s">
        <v>3852</v>
      </c>
      <c r="E19" t="s">
        <v>1583</v>
      </c>
      <c r="F19">
        <v>144.53</v>
      </c>
      <c r="G19">
        <v>367</v>
      </c>
      <c r="H19">
        <f>IF(F19="", AVERAGEIF(Table4[Category],Table4[[#This Row],[Category]],Table4[Cost]), F19)</f>
        <v>144.53</v>
      </c>
      <c r="L19" s="4" t="s">
        <v>1582</v>
      </c>
      <c r="N19" s="15">
        <v>144.53</v>
      </c>
      <c r="O19" s="2">
        <f t="shared" si="1"/>
        <v>244.60131160786426</v>
      </c>
      <c r="P19" s="2"/>
      <c r="R19" s="22">
        <v>367</v>
      </c>
      <c r="S19" s="2">
        <f t="shared" si="0"/>
        <v>367</v>
      </c>
      <c r="U19" s="18" t="s">
        <v>1566</v>
      </c>
      <c r="V19" s="2" t="str">
        <f t="shared" si="2"/>
        <v>Sports</v>
      </c>
      <c r="W19" t="str">
        <f t="shared" si="3"/>
        <v>Sports</v>
      </c>
      <c r="Y19" s="15" t="s">
        <v>1583</v>
      </c>
      <c r="Z19" s="2" t="str">
        <f t="shared" si="4"/>
        <v>Ford, Murphy and Wilson</v>
      </c>
    </row>
    <row r="20" spans="1:26">
      <c r="A20" t="s">
        <v>1584</v>
      </c>
      <c r="B20" t="s">
        <v>3874</v>
      </c>
      <c r="C20" t="s">
        <v>1547</v>
      </c>
      <c r="D20" t="s">
        <v>3850</v>
      </c>
      <c r="E20" t="s">
        <v>1585</v>
      </c>
      <c r="G20">
        <v>343</v>
      </c>
      <c r="H20">
        <f>IF(F20="", AVERAGEIF(Table4[Category],Table4[[#This Row],[Category]],Table4[Cost]), F20)</f>
        <v>265.73266666666666</v>
      </c>
      <c r="L20" s="3" t="s">
        <v>1584</v>
      </c>
      <c r="N20" s="14"/>
      <c r="O20" s="2">
        <f t="shared" si="1"/>
        <v>245.88427714129844</v>
      </c>
      <c r="P20" s="2"/>
      <c r="R20" s="21">
        <v>343</v>
      </c>
      <c r="S20" s="2">
        <f t="shared" si="0"/>
        <v>343</v>
      </c>
      <c r="U20" s="17" t="s">
        <v>1547</v>
      </c>
      <c r="V20" s="2" t="str">
        <f t="shared" si="2"/>
        <v>Clothing</v>
      </c>
      <c r="W20" t="str">
        <f t="shared" si="3"/>
        <v>Clothing</v>
      </c>
      <c r="Y20" s="14" t="s">
        <v>1585</v>
      </c>
      <c r="Z20" s="2" t="str">
        <f t="shared" si="4"/>
        <v>Guerra-Hendrix</v>
      </c>
    </row>
    <row r="21" spans="1:26">
      <c r="A21" t="s">
        <v>1586</v>
      </c>
      <c r="B21" t="s">
        <v>3875</v>
      </c>
      <c r="C21" t="s">
        <v>1566</v>
      </c>
      <c r="D21" t="s">
        <v>3876</v>
      </c>
      <c r="E21" t="s">
        <v>1587</v>
      </c>
      <c r="F21">
        <v>21.34</v>
      </c>
      <c r="G21">
        <v>65</v>
      </c>
      <c r="H21">
        <f>IF(F21="", AVERAGEIF(Table4[Category],Table4[[#This Row],[Category]],Table4[Cost]), F21)</f>
        <v>21.34</v>
      </c>
      <c r="L21" s="4" t="s">
        <v>1586</v>
      </c>
      <c r="N21" s="15">
        <v>21.34</v>
      </c>
      <c r="O21" s="2">
        <f t="shared" si="1"/>
        <v>245.88427714129844</v>
      </c>
      <c r="P21" s="2"/>
      <c r="R21" s="22">
        <v>65</v>
      </c>
      <c r="S21" s="2">
        <f t="shared" si="0"/>
        <v>65</v>
      </c>
      <c r="U21" s="18" t="s">
        <v>1566</v>
      </c>
      <c r="V21" s="2" t="str">
        <f t="shared" si="2"/>
        <v>Sports</v>
      </c>
      <c r="W21" t="str">
        <f t="shared" si="3"/>
        <v>Sports</v>
      </c>
      <c r="Y21" s="15" t="s">
        <v>1587</v>
      </c>
      <c r="Z21" s="2" t="str">
        <f t="shared" si="4"/>
        <v>May-Reese</v>
      </c>
    </row>
    <row r="22" spans="1:26">
      <c r="A22" t="s">
        <v>1588</v>
      </c>
      <c r="B22" t="s">
        <v>3877</v>
      </c>
      <c r="C22" t="s">
        <v>1566</v>
      </c>
      <c r="D22" t="s">
        <v>3852</v>
      </c>
      <c r="E22" t="s">
        <v>1589</v>
      </c>
      <c r="F22">
        <v>131.51</v>
      </c>
      <c r="H22">
        <f>IF(F22="", AVERAGEIF(Table4[Category],Table4[[#This Row],[Category]],Table4[Cost]), F22)</f>
        <v>131.51</v>
      </c>
      <c r="L22" s="3" t="s">
        <v>1588</v>
      </c>
      <c r="N22" s="14">
        <v>131.51</v>
      </c>
      <c r="O22" s="2">
        <f t="shared" si="1"/>
        <v>248.80043658469191</v>
      </c>
      <c r="P22" s="2"/>
      <c r="R22" s="21"/>
      <c r="S22" s="2">
        <f t="shared" si="0"/>
        <v>0</v>
      </c>
      <c r="U22" s="17" t="s">
        <v>1566</v>
      </c>
      <c r="V22" s="2" t="str">
        <f t="shared" si="2"/>
        <v>Sports</v>
      </c>
      <c r="W22" t="str">
        <f t="shared" si="3"/>
        <v>Sports</v>
      </c>
      <c r="Y22" s="14" t="s">
        <v>1589</v>
      </c>
      <c r="Z22" s="2" t="str">
        <f t="shared" si="4"/>
        <v>Soto-Ellis</v>
      </c>
    </row>
    <row r="23" spans="1:26">
      <c r="A23" t="s">
        <v>1590</v>
      </c>
      <c r="B23" t="s">
        <v>3878</v>
      </c>
      <c r="C23" t="s">
        <v>1544</v>
      </c>
      <c r="D23" t="s">
        <v>3879</v>
      </c>
      <c r="E23" t="s">
        <v>1591</v>
      </c>
      <c r="F23">
        <v>123.46</v>
      </c>
      <c r="G23">
        <v>76</v>
      </c>
      <c r="H23">
        <f>IF(F23="", AVERAGEIF(Table4[Category],Table4[[#This Row],[Category]],Table4[Cost]), F23)</f>
        <v>123.46</v>
      </c>
      <c r="L23" s="4" t="s">
        <v>1590</v>
      </c>
      <c r="N23" s="15">
        <v>123.46</v>
      </c>
      <c r="O23" s="2">
        <f t="shared" si="1"/>
        <v>250.34373180291152</v>
      </c>
      <c r="P23" s="2"/>
      <c r="R23" s="22">
        <v>76</v>
      </c>
      <c r="S23" s="2">
        <f t="shared" si="0"/>
        <v>76</v>
      </c>
      <c r="U23" s="18" t="s">
        <v>1544</v>
      </c>
      <c r="V23" s="2" t="str">
        <f t="shared" si="2"/>
        <v>Home</v>
      </c>
      <c r="W23" t="str">
        <f t="shared" si="3"/>
        <v>Home</v>
      </c>
      <c r="Y23" s="15" t="s">
        <v>1591</v>
      </c>
      <c r="Z23" s="2" t="str">
        <f t="shared" si="4"/>
        <v>Gardner-Montes</v>
      </c>
    </row>
    <row r="24" spans="1:26">
      <c r="A24" t="s">
        <v>1592</v>
      </c>
      <c r="B24" t="s">
        <v>3880</v>
      </c>
      <c r="C24" t="s">
        <v>1566</v>
      </c>
      <c r="D24" t="s">
        <v>3876</v>
      </c>
      <c r="E24" t="s">
        <v>1593</v>
      </c>
      <c r="F24">
        <v>484.62</v>
      </c>
      <c r="G24">
        <v>432</v>
      </c>
      <c r="H24">
        <f>IF(F24="", AVERAGEIF(Table4[Category],Table4[[#This Row],[Category]],Table4[Cost]), F24)</f>
        <v>484.62</v>
      </c>
      <c r="L24" s="3" t="s">
        <v>1592</v>
      </c>
      <c r="N24" s="14">
        <v>484.62</v>
      </c>
      <c r="O24" s="2">
        <f t="shared" si="1"/>
        <v>252.03551489361703</v>
      </c>
      <c r="P24" s="2"/>
      <c r="R24" s="21">
        <v>432</v>
      </c>
      <c r="S24" s="2">
        <f t="shared" si="0"/>
        <v>432</v>
      </c>
      <c r="U24" s="17" t="s">
        <v>1566</v>
      </c>
      <c r="V24" s="2" t="str">
        <f t="shared" si="2"/>
        <v>Sports</v>
      </c>
      <c r="W24" t="str">
        <f t="shared" si="3"/>
        <v>Sports</v>
      </c>
      <c r="Y24" s="14" t="s">
        <v>1593</v>
      </c>
      <c r="Z24" s="2" t="str">
        <f t="shared" si="4"/>
        <v>Flores, Pineda and Rodriguez</v>
      </c>
    </row>
    <row r="25" spans="1:26">
      <c r="A25" t="s">
        <v>1594</v>
      </c>
      <c r="B25" t="s">
        <v>3881</v>
      </c>
      <c r="C25" t="s">
        <v>1547</v>
      </c>
      <c r="D25" t="s">
        <v>3845</v>
      </c>
      <c r="E25" t="s">
        <v>1595</v>
      </c>
      <c r="G25">
        <v>360</v>
      </c>
      <c r="H25">
        <f>IF(F25="", AVERAGEIF(Table4[Category],Table4[[#This Row],[Category]],Table4[Cost]), F25)</f>
        <v>265.73266666666666</v>
      </c>
      <c r="L25" s="4" t="s">
        <v>1594</v>
      </c>
      <c r="N25" s="15"/>
      <c r="O25" s="2">
        <f t="shared" si="1"/>
        <v>248.89248131109829</v>
      </c>
      <c r="P25" s="2"/>
      <c r="R25" s="22">
        <v>360</v>
      </c>
      <c r="S25" s="2">
        <f t="shared" si="0"/>
        <v>360</v>
      </c>
      <c r="U25" s="18" t="s">
        <v>1547</v>
      </c>
      <c r="V25" s="2" t="str">
        <f t="shared" si="2"/>
        <v>Clothing</v>
      </c>
      <c r="W25" t="str">
        <f t="shared" si="3"/>
        <v>Clothing</v>
      </c>
      <c r="Y25" s="15" t="s">
        <v>1595</v>
      </c>
      <c r="Z25" s="2" t="str">
        <f t="shared" si="4"/>
        <v>Moon, Mora and Santos</v>
      </c>
    </row>
    <row r="26" spans="1:26">
      <c r="A26" t="s">
        <v>1596</v>
      </c>
      <c r="B26" t="s">
        <v>3882</v>
      </c>
      <c r="C26" t="s">
        <v>1566</v>
      </c>
      <c r="D26" t="s">
        <v>3883</v>
      </c>
      <c r="E26" t="s">
        <v>1597</v>
      </c>
      <c r="F26">
        <v>166.06</v>
      </c>
      <c r="G26">
        <v>340</v>
      </c>
      <c r="H26">
        <f>IF(F26="", AVERAGEIF(Table4[Category],Table4[[#This Row],[Category]],Table4[Cost]), F26)</f>
        <v>166.06</v>
      </c>
      <c r="L26" s="3" t="s">
        <v>1596</v>
      </c>
      <c r="N26" s="14">
        <v>166.06</v>
      </c>
      <c r="O26" s="2">
        <f t="shared" si="1"/>
        <v>248.89248131109829</v>
      </c>
      <c r="P26" s="2"/>
      <c r="R26" s="21">
        <v>340</v>
      </c>
      <c r="S26" s="2">
        <f t="shared" si="0"/>
        <v>340</v>
      </c>
      <c r="U26" s="17" t="s">
        <v>1566</v>
      </c>
      <c r="V26" s="2" t="str">
        <f t="shared" si="2"/>
        <v>Sports</v>
      </c>
      <c r="W26" t="str">
        <f t="shared" si="3"/>
        <v>Sports</v>
      </c>
      <c r="Y26" s="14" t="s">
        <v>1597</v>
      </c>
      <c r="Z26" s="2" t="str">
        <f t="shared" si="4"/>
        <v>Cook Ltd</v>
      </c>
    </row>
    <row r="27" spans="1:26">
      <c r="A27" t="s">
        <v>1598</v>
      </c>
      <c r="B27" t="s">
        <v>3884</v>
      </c>
      <c r="C27" t="s">
        <v>1547</v>
      </c>
      <c r="D27" t="s">
        <v>3852</v>
      </c>
      <c r="E27" t="s">
        <v>1599</v>
      </c>
      <c r="F27">
        <v>174.02</v>
      </c>
      <c r="G27">
        <v>268</v>
      </c>
      <c r="H27">
        <f>IF(F27="", AVERAGEIF(Table4[Category],Table4[[#This Row],[Category]],Table4[Cost]), F27)</f>
        <v>174.02</v>
      </c>
      <c r="L27" s="4" t="s">
        <v>1598</v>
      </c>
      <c r="N27" s="15">
        <v>174.02</v>
      </c>
      <c r="O27" s="2">
        <f t="shared" si="1"/>
        <v>250.02717283590786</v>
      </c>
      <c r="P27" s="2"/>
      <c r="R27" s="22">
        <v>268</v>
      </c>
      <c r="S27" s="2">
        <f t="shared" si="0"/>
        <v>268</v>
      </c>
      <c r="U27" s="18" t="s">
        <v>1547</v>
      </c>
      <c r="V27" s="2" t="str">
        <f t="shared" si="2"/>
        <v>Clothing</v>
      </c>
      <c r="W27" t="str">
        <f t="shared" si="3"/>
        <v>Clothing</v>
      </c>
      <c r="Y27" s="15" t="s">
        <v>1599</v>
      </c>
      <c r="Z27" s="2" t="str">
        <f t="shared" si="4"/>
        <v>Brown and Sons</v>
      </c>
    </row>
    <row r="28" spans="1:26">
      <c r="A28" t="s">
        <v>1600</v>
      </c>
      <c r="B28" t="s">
        <v>3885</v>
      </c>
      <c r="C28" t="s">
        <v>1563</v>
      </c>
      <c r="D28" t="s">
        <v>3858</v>
      </c>
      <c r="E28" t="s">
        <v>1601</v>
      </c>
      <c r="F28">
        <v>322.41000000000003</v>
      </c>
      <c r="G28">
        <v>213</v>
      </c>
      <c r="H28">
        <f>IF(F28="", AVERAGEIF(Table4[Category],Table4[[#This Row],[Category]],Table4[Cost]), F28)</f>
        <v>322.41000000000003</v>
      </c>
      <c r="L28" s="3" t="s">
        <v>1600</v>
      </c>
      <c r="N28" s="14">
        <v>322.41000000000003</v>
      </c>
      <c r="O28" s="2">
        <f t="shared" si="1"/>
        <v>251.08282801418434</v>
      </c>
      <c r="P28" s="2"/>
      <c r="R28" s="21">
        <v>213</v>
      </c>
      <c r="S28" s="2">
        <f t="shared" si="0"/>
        <v>213</v>
      </c>
      <c r="U28" s="17" t="s">
        <v>1563</v>
      </c>
      <c r="V28" s="2" t="str">
        <f t="shared" si="2"/>
        <v>Electronics</v>
      </c>
      <c r="W28" t="str">
        <f t="shared" si="3"/>
        <v>Electronics</v>
      </c>
      <c r="Y28" s="14" t="s">
        <v>1601</v>
      </c>
      <c r="Z28" s="2" t="str">
        <f t="shared" si="4"/>
        <v>Reed-Schmidt</v>
      </c>
    </row>
    <row r="29" spans="1:26">
      <c r="A29" t="s">
        <v>1602</v>
      </c>
      <c r="B29" t="s">
        <v>3886</v>
      </c>
      <c r="C29" t="s">
        <v>1544</v>
      </c>
      <c r="D29" t="s">
        <v>3868</v>
      </c>
      <c r="E29" t="s">
        <v>1603</v>
      </c>
      <c r="G29">
        <v>378</v>
      </c>
      <c r="H29">
        <f>IF(F29="", AVERAGEIF(Table4[Category],Table4[[#This Row],[Category]],Table4[Cost]), F29)</f>
        <v>234.80599999999998</v>
      </c>
      <c r="L29" s="4" t="s">
        <v>1602</v>
      </c>
      <c r="N29" s="15"/>
      <c r="O29" s="2">
        <f t="shared" si="1"/>
        <v>250.07821995804611</v>
      </c>
      <c r="P29" s="2"/>
      <c r="R29" s="22">
        <v>378</v>
      </c>
      <c r="S29" s="2">
        <f t="shared" si="0"/>
        <v>378</v>
      </c>
      <c r="U29" s="18" t="s">
        <v>1544</v>
      </c>
      <c r="V29" s="2" t="str">
        <f t="shared" si="2"/>
        <v>Home</v>
      </c>
      <c r="W29" t="str">
        <f t="shared" si="3"/>
        <v>Home</v>
      </c>
      <c r="Y29" s="15" t="s">
        <v>1603</v>
      </c>
      <c r="Z29" s="2" t="str">
        <f t="shared" si="4"/>
        <v>Khan, Jones and Paul</v>
      </c>
    </row>
    <row r="30" spans="1:26">
      <c r="A30" t="s">
        <v>1604</v>
      </c>
      <c r="B30" t="s">
        <v>3887</v>
      </c>
      <c r="C30" t="s">
        <v>1566</v>
      </c>
      <c r="D30" t="s">
        <v>3852</v>
      </c>
      <c r="E30" t="s">
        <v>1605</v>
      </c>
      <c r="F30">
        <v>38.76</v>
      </c>
      <c r="G30">
        <v>137</v>
      </c>
      <c r="H30">
        <f>IF(F30="", AVERAGEIF(Table4[Category],Table4[[#This Row],[Category]],Table4[Cost]), F30)</f>
        <v>38.76</v>
      </c>
      <c r="L30" s="3" t="s">
        <v>1604</v>
      </c>
      <c r="N30" s="14">
        <v>38.76</v>
      </c>
      <c r="O30" s="2">
        <f t="shared" si="1"/>
        <v>250.07821995804611</v>
      </c>
      <c r="P30" s="2"/>
      <c r="R30" s="21">
        <v>137</v>
      </c>
      <c r="S30" s="2">
        <f t="shared" si="0"/>
        <v>137</v>
      </c>
      <c r="U30" s="17" t="s">
        <v>1566</v>
      </c>
      <c r="V30" s="2" t="str">
        <f t="shared" si="2"/>
        <v>Sports</v>
      </c>
      <c r="W30" t="str">
        <f t="shared" si="3"/>
        <v>Sports</v>
      </c>
      <c r="Y30" s="14" t="s">
        <v>1605</v>
      </c>
      <c r="Z30" s="2" t="str">
        <f t="shared" si="4"/>
        <v>Burns-Hansen</v>
      </c>
    </row>
    <row r="31" spans="1:26">
      <c r="A31" t="s">
        <v>1606</v>
      </c>
      <c r="B31" t="s">
        <v>3888</v>
      </c>
      <c r="C31" t="s">
        <v>1544</v>
      </c>
      <c r="D31" t="s">
        <v>3868</v>
      </c>
      <c r="E31" t="s">
        <v>1607</v>
      </c>
      <c r="F31">
        <v>218.48</v>
      </c>
      <c r="G31">
        <v>276</v>
      </c>
      <c r="H31">
        <f>IF(F31="", AVERAGEIF(Table4[Category],Table4[[#This Row],[Category]],Table4[Cost]), F31)</f>
        <v>218.48</v>
      </c>
      <c r="L31" s="4" t="s">
        <v>1606</v>
      </c>
      <c r="N31" s="15">
        <v>218.48</v>
      </c>
      <c r="O31" s="2">
        <f t="shared" si="1"/>
        <v>253.09705167173243</v>
      </c>
      <c r="P31" s="2"/>
      <c r="R31" s="22">
        <v>276</v>
      </c>
      <c r="S31" s="2">
        <f t="shared" si="0"/>
        <v>276</v>
      </c>
      <c r="U31" s="18" t="s">
        <v>1544</v>
      </c>
      <c r="V31" s="2" t="str">
        <f t="shared" si="2"/>
        <v>Home</v>
      </c>
      <c r="W31" t="str">
        <f t="shared" si="3"/>
        <v>Home</v>
      </c>
      <c r="Y31" s="15" t="s">
        <v>1607</v>
      </c>
      <c r="Z31" s="2" t="str">
        <f t="shared" si="4"/>
        <v>Hoffman Group</v>
      </c>
    </row>
    <row r="32" spans="1:26">
      <c r="A32" t="s">
        <v>1608</v>
      </c>
      <c r="B32" t="s">
        <v>3889</v>
      </c>
      <c r="C32" t="s">
        <v>1544</v>
      </c>
      <c r="D32" t="s">
        <v>3862</v>
      </c>
      <c r="E32" t="s">
        <v>1609</v>
      </c>
      <c r="F32">
        <v>19.52</v>
      </c>
      <c r="G32">
        <v>57</v>
      </c>
      <c r="H32">
        <f>IF(F32="", AVERAGEIF(Table4[Category],Table4[[#This Row],[Category]],Table4[Cost]), F32)</f>
        <v>19.52</v>
      </c>
      <c r="L32" s="3" t="s">
        <v>1608</v>
      </c>
      <c r="N32" s="14">
        <v>19.52</v>
      </c>
      <c r="O32" s="2">
        <f t="shared" si="1"/>
        <v>253.59874807277205</v>
      </c>
      <c r="P32" s="2"/>
      <c r="R32" s="21">
        <v>57</v>
      </c>
      <c r="S32" s="2">
        <f t="shared" si="0"/>
        <v>57</v>
      </c>
      <c r="U32" s="17" t="s">
        <v>1544</v>
      </c>
      <c r="V32" s="2" t="str">
        <f t="shared" si="2"/>
        <v>Home</v>
      </c>
      <c r="W32" t="str">
        <f t="shared" si="3"/>
        <v>Home</v>
      </c>
      <c r="Y32" s="14" t="s">
        <v>1609</v>
      </c>
      <c r="Z32" s="2" t="str">
        <f t="shared" si="4"/>
        <v>Stevens, Fernandez and Martin</v>
      </c>
    </row>
    <row r="33" spans="1:26">
      <c r="A33" t="s">
        <v>1610</v>
      </c>
      <c r="B33" t="s">
        <v>3890</v>
      </c>
      <c r="C33" t="s">
        <v>1566</v>
      </c>
      <c r="D33" t="s">
        <v>3891</v>
      </c>
      <c r="E33" t="s">
        <v>1611</v>
      </c>
      <c r="F33">
        <v>204.39</v>
      </c>
      <c r="G33">
        <v>281</v>
      </c>
      <c r="H33">
        <f>IF(F33="", AVERAGEIF(Table4[Category],Table4[[#This Row],[Category]],Table4[Cost]), F33)</f>
        <v>204.39</v>
      </c>
      <c r="L33" s="4" t="s">
        <v>1610</v>
      </c>
      <c r="N33" s="15">
        <v>204.39</v>
      </c>
      <c r="O33" s="2">
        <f t="shared" si="1"/>
        <v>257.04108260325398</v>
      </c>
      <c r="P33" s="2"/>
      <c r="R33" s="22">
        <v>281</v>
      </c>
      <c r="S33" s="2">
        <f t="shared" si="0"/>
        <v>281</v>
      </c>
      <c r="U33" s="18" t="s">
        <v>1566</v>
      </c>
      <c r="V33" s="2" t="str">
        <f t="shared" si="2"/>
        <v>Sports</v>
      </c>
      <c r="W33" t="str">
        <f t="shared" si="3"/>
        <v>Sports</v>
      </c>
      <c r="Y33" s="15" t="s">
        <v>1611</v>
      </c>
      <c r="Z33" s="2" t="str">
        <f t="shared" si="4"/>
        <v>Nolan-Snow</v>
      </c>
    </row>
    <row r="34" spans="1:26">
      <c r="A34" t="s">
        <v>1612</v>
      </c>
      <c r="B34" t="s">
        <v>3892</v>
      </c>
      <c r="C34" t="s">
        <v>1558</v>
      </c>
      <c r="D34" t="s">
        <v>3854</v>
      </c>
      <c r="E34" t="s">
        <v>1613</v>
      </c>
      <c r="F34">
        <v>283.83</v>
      </c>
      <c r="G34">
        <v>244</v>
      </c>
      <c r="H34">
        <f>IF(F34="", AVERAGEIF(Table4[Category],Table4[[#This Row],[Category]],Table4[Cost]), F34)</f>
        <v>283.83</v>
      </c>
      <c r="L34" s="3" t="s">
        <v>1612</v>
      </c>
      <c r="N34" s="14">
        <v>283.83</v>
      </c>
      <c r="O34" s="2">
        <f t="shared" si="1"/>
        <v>257.8269196570339</v>
      </c>
      <c r="P34" s="2"/>
      <c r="R34" s="21">
        <v>244</v>
      </c>
      <c r="S34" s="2">
        <f t="shared" ref="S34:S65" si="5">IF(R34=" ", 0,R34)</f>
        <v>244</v>
      </c>
      <c r="U34" s="17" t="s">
        <v>1558</v>
      </c>
      <c r="V34" s="2" t="str">
        <f t="shared" si="2"/>
        <v>Beauty</v>
      </c>
      <c r="W34" t="str">
        <f t="shared" si="3"/>
        <v>Beauty</v>
      </c>
      <c r="Y34" s="14" t="s">
        <v>1613</v>
      </c>
      <c r="Z34" s="2" t="str">
        <f t="shared" si="4"/>
        <v>Griffin Ltd</v>
      </c>
    </row>
    <row r="35" spans="1:26">
      <c r="A35" t="s">
        <v>1614</v>
      </c>
      <c r="B35" t="s">
        <v>3893</v>
      </c>
      <c r="C35" t="s">
        <v>1544</v>
      </c>
      <c r="D35" t="s">
        <v>3868</v>
      </c>
      <c r="E35" t="s">
        <v>1615</v>
      </c>
      <c r="F35">
        <v>179.77</v>
      </c>
      <c r="G35">
        <v>305</v>
      </c>
      <c r="H35">
        <f>IF(F35="", AVERAGEIF(Table4[Category],Table4[[#This Row],[Category]],Table4[Cost]), F35)</f>
        <v>179.77</v>
      </c>
      <c r="L35" s="4" t="s">
        <v>1614</v>
      </c>
      <c r="N35" s="15">
        <v>179.77</v>
      </c>
      <c r="O35" s="2">
        <f t="shared" si="1"/>
        <v>257.4329335912314</v>
      </c>
      <c r="P35" s="2"/>
      <c r="R35" s="22">
        <v>305</v>
      </c>
      <c r="S35" s="2">
        <f t="shared" si="5"/>
        <v>305</v>
      </c>
      <c r="U35" s="18" t="s">
        <v>1544</v>
      </c>
      <c r="V35" s="2" t="str">
        <f t="shared" si="2"/>
        <v>Home</v>
      </c>
      <c r="W35" t="str">
        <f t="shared" si="3"/>
        <v>Home</v>
      </c>
      <c r="Y35" s="15" t="s">
        <v>1615</v>
      </c>
      <c r="Z35" s="2" t="str">
        <f t="shared" si="4"/>
        <v>Weiss-Watson</v>
      </c>
    </row>
    <row r="36" spans="1:26">
      <c r="A36" t="s">
        <v>1616</v>
      </c>
      <c r="B36" t="s">
        <v>3894</v>
      </c>
      <c r="C36" t="s">
        <v>1563</v>
      </c>
      <c r="D36" t="s">
        <v>3843</v>
      </c>
      <c r="E36" t="s">
        <v>1617</v>
      </c>
      <c r="F36">
        <v>419.28</v>
      </c>
      <c r="G36">
        <v>86</v>
      </c>
      <c r="H36">
        <f>IF(F36="", AVERAGEIF(Table4[Category],Table4[[#This Row],[Category]],Table4[Cost]), F36)</f>
        <v>419.28</v>
      </c>
      <c r="L36" s="3" t="s">
        <v>1616</v>
      </c>
      <c r="N36" s="14">
        <v>419.28</v>
      </c>
      <c r="O36" s="2">
        <f t="shared" si="1"/>
        <v>258.6277479541734</v>
      </c>
      <c r="P36" s="2"/>
      <c r="R36" s="21">
        <v>86</v>
      </c>
      <c r="S36" s="2">
        <f t="shared" si="5"/>
        <v>86</v>
      </c>
      <c r="U36" s="17" t="s">
        <v>1563</v>
      </c>
      <c r="V36" s="2" t="str">
        <f t="shared" si="2"/>
        <v>Electronics</v>
      </c>
      <c r="W36" t="str">
        <f t="shared" si="3"/>
        <v>Electronics</v>
      </c>
      <c r="Y36" s="14" t="s">
        <v>1617</v>
      </c>
      <c r="Z36" s="2" t="str">
        <f t="shared" si="4"/>
        <v>Lucero LLC</v>
      </c>
    </row>
    <row r="37" spans="1:26">
      <c r="A37" t="s">
        <v>1618</v>
      </c>
      <c r="B37" t="s">
        <v>3895</v>
      </c>
      <c r="C37" t="s">
        <v>1544</v>
      </c>
      <c r="D37" t="s">
        <v>3856</v>
      </c>
      <c r="E37" t="s">
        <v>1619</v>
      </c>
      <c r="F37">
        <v>382.22</v>
      </c>
      <c r="G37">
        <v>329</v>
      </c>
      <c r="H37">
        <f>IF(F37="", AVERAGEIF(Table4[Category],Table4[[#This Row],[Category]],Table4[Cost]), F37)</f>
        <v>382.22</v>
      </c>
      <c r="L37" s="4" t="s">
        <v>1618</v>
      </c>
      <c r="N37" s="15">
        <v>382.22</v>
      </c>
      <c r="O37" s="2">
        <f t="shared" si="1"/>
        <v>256.1175565159574</v>
      </c>
      <c r="P37" s="2"/>
      <c r="R37" s="22">
        <v>329</v>
      </c>
      <c r="S37" s="2">
        <f t="shared" si="5"/>
        <v>329</v>
      </c>
      <c r="U37" s="18" t="s">
        <v>1544</v>
      </c>
      <c r="V37" s="2" t="str">
        <f t="shared" si="2"/>
        <v>Home</v>
      </c>
      <c r="W37" t="str">
        <f t="shared" si="3"/>
        <v>Home</v>
      </c>
      <c r="Y37" s="15" t="s">
        <v>1619</v>
      </c>
      <c r="Z37" s="2" t="str">
        <f t="shared" si="4"/>
        <v>Jones LLC</v>
      </c>
    </row>
    <row r="38" spans="1:26">
      <c r="A38" t="s">
        <v>1620</v>
      </c>
      <c r="B38" t="s">
        <v>3896</v>
      </c>
      <c r="C38" t="s">
        <v>1547</v>
      </c>
      <c r="D38" t="s">
        <v>3845</v>
      </c>
      <c r="E38" t="s">
        <v>1621</v>
      </c>
      <c r="F38">
        <v>223.43</v>
      </c>
      <c r="G38">
        <v>154</v>
      </c>
      <c r="H38">
        <f>IF(F38="", AVERAGEIF(Table4[Category],Table4[[#This Row],[Category]],Table4[Cost]), F38)</f>
        <v>223.43</v>
      </c>
      <c r="L38" s="3" t="s">
        <v>1620</v>
      </c>
      <c r="N38" s="14">
        <v>223.43</v>
      </c>
      <c r="O38" s="2">
        <f t="shared" si="1"/>
        <v>254.11593042890905</v>
      </c>
      <c r="P38" s="2"/>
      <c r="R38" s="21">
        <v>154</v>
      </c>
      <c r="S38" s="2">
        <f t="shared" si="5"/>
        <v>154</v>
      </c>
      <c r="U38" s="17" t="s">
        <v>1547</v>
      </c>
      <c r="V38" s="2" t="str">
        <f t="shared" si="2"/>
        <v>Clothing</v>
      </c>
      <c r="W38" t="str">
        <f t="shared" si="3"/>
        <v>Clothing</v>
      </c>
      <c r="Y38" s="14" t="s">
        <v>1621</v>
      </c>
      <c r="Z38" s="2" t="str">
        <f t="shared" si="4"/>
        <v>Smith-Mills</v>
      </c>
    </row>
    <row r="39" spans="1:26">
      <c r="A39" t="s">
        <v>1622</v>
      </c>
      <c r="B39" t="s">
        <v>3897</v>
      </c>
      <c r="C39" t="s">
        <v>1547</v>
      </c>
      <c r="D39" t="s">
        <v>3898</v>
      </c>
      <c r="E39" t="s">
        <v>1623</v>
      </c>
      <c r="F39">
        <v>353.47</v>
      </c>
      <c r="G39">
        <v>214</v>
      </c>
      <c r="H39">
        <f>IF(F39="", AVERAGEIF(Table4[Category],Table4[[#This Row],[Category]],Table4[Cost]), F39)</f>
        <v>353.47</v>
      </c>
      <c r="L39" s="4" t="s">
        <v>1622</v>
      </c>
      <c r="N39" s="15">
        <v>353.47</v>
      </c>
      <c r="O39" s="2">
        <f t="shared" si="1"/>
        <v>254.61086479066566</v>
      </c>
      <c r="P39" s="2"/>
      <c r="R39" s="22">
        <v>214</v>
      </c>
      <c r="S39" s="2">
        <f t="shared" si="5"/>
        <v>214</v>
      </c>
      <c r="U39" s="18" t="s">
        <v>1547</v>
      </c>
      <c r="V39" s="2" t="str">
        <f t="shared" si="2"/>
        <v>Clothing</v>
      </c>
      <c r="W39" t="str">
        <f t="shared" si="3"/>
        <v>Clothing</v>
      </c>
      <c r="Y39" s="15" t="s">
        <v>1623</v>
      </c>
      <c r="Z39" s="2" t="str">
        <f t="shared" si="4"/>
        <v>Hogan-Lee</v>
      </c>
    </row>
    <row r="40" spans="1:26">
      <c r="A40" t="s">
        <v>1624</v>
      </c>
      <c r="B40" t="s">
        <v>3899</v>
      </c>
      <c r="C40" t="s">
        <v>1566</v>
      </c>
      <c r="D40" t="s">
        <v>3883</v>
      </c>
      <c r="E40" t="s">
        <v>1625</v>
      </c>
      <c r="F40">
        <v>135.61000000000001</v>
      </c>
      <c r="G40">
        <v>394</v>
      </c>
      <c r="H40">
        <f>IF(F40="", AVERAGEIF(Table4[Category],Table4[[#This Row],[Category]],Table4[Cost]), F40)</f>
        <v>135.61000000000001</v>
      </c>
      <c r="L40" s="3" t="s">
        <v>1624</v>
      </c>
      <c r="N40" s="14">
        <v>135.61000000000001</v>
      </c>
      <c r="O40" s="2">
        <f t="shared" si="1"/>
        <v>252.99022322985692</v>
      </c>
      <c r="P40" s="2"/>
      <c r="R40" s="21">
        <v>394</v>
      </c>
      <c r="S40" s="2">
        <f t="shared" si="5"/>
        <v>394</v>
      </c>
      <c r="U40" s="17" t="s">
        <v>1566</v>
      </c>
      <c r="V40" s="2" t="str">
        <f t="shared" si="2"/>
        <v>Sports</v>
      </c>
      <c r="W40" t="str">
        <f t="shared" si="3"/>
        <v>Sports</v>
      </c>
      <c r="Y40" s="14" t="s">
        <v>1625</v>
      </c>
      <c r="Z40" s="2" t="str">
        <f t="shared" si="4"/>
        <v>Sims-Smith</v>
      </c>
    </row>
    <row r="41" spans="1:26">
      <c r="A41" t="s">
        <v>1626</v>
      </c>
      <c r="B41" t="s">
        <v>3900</v>
      </c>
      <c r="C41" t="s">
        <v>1563</v>
      </c>
      <c r="D41" t="s">
        <v>3901</v>
      </c>
      <c r="E41" t="s">
        <v>1627</v>
      </c>
      <c r="F41">
        <v>326.06</v>
      </c>
      <c r="G41">
        <v>301</v>
      </c>
      <c r="H41">
        <f>IF(F41="", AVERAGEIF(Table4[Category],Table4[[#This Row],[Category]],Table4[Cost]), F41)</f>
        <v>326.06</v>
      </c>
      <c r="L41" s="4" t="s">
        <v>1626</v>
      </c>
      <c r="N41" s="15">
        <v>326.06</v>
      </c>
      <c r="O41" s="2">
        <f t="shared" si="1"/>
        <v>254.94656028368789</v>
      </c>
      <c r="P41" s="2"/>
      <c r="R41" s="22">
        <v>301</v>
      </c>
      <c r="S41" s="2">
        <f t="shared" si="5"/>
        <v>301</v>
      </c>
      <c r="U41" s="18" t="s">
        <v>1563</v>
      </c>
      <c r="V41" s="2" t="str">
        <f t="shared" si="2"/>
        <v>Electronics</v>
      </c>
      <c r="W41" t="str">
        <f t="shared" si="3"/>
        <v>Electronics</v>
      </c>
      <c r="Y41" s="15" t="s">
        <v>1627</v>
      </c>
      <c r="Z41" s="2" t="str">
        <f t="shared" si="4"/>
        <v>Cummings and Sons</v>
      </c>
    </row>
    <row r="42" spans="1:26">
      <c r="A42" t="s">
        <v>1628</v>
      </c>
      <c r="B42" t="s">
        <v>3902</v>
      </c>
      <c r="C42" t="s">
        <v>1563</v>
      </c>
      <c r="D42" t="s">
        <v>3858</v>
      </c>
      <c r="E42" t="s">
        <v>1629</v>
      </c>
      <c r="F42">
        <v>38.520000000000003</v>
      </c>
      <c r="G42">
        <v>378</v>
      </c>
      <c r="H42">
        <f>IF(F42="", AVERAGEIF(Table4[Category],Table4[[#This Row],[Category]],Table4[Cost]), F42)</f>
        <v>38.520000000000003</v>
      </c>
      <c r="L42" s="3" t="s">
        <v>1628</v>
      </c>
      <c r="N42" s="14">
        <v>38.520000000000003</v>
      </c>
      <c r="O42" s="2">
        <f t="shared" si="1"/>
        <v>253.74124774612326</v>
      </c>
      <c r="P42" s="2"/>
      <c r="R42" s="21">
        <v>378</v>
      </c>
      <c r="S42" s="2">
        <f t="shared" si="5"/>
        <v>378</v>
      </c>
      <c r="U42" s="17" t="s">
        <v>1563</v>
      </c>
      <c r="V42" s="2" t="str">
        <f t="shared" si="2"/>
        <v>Electronics</v>
      </c>
      <c r="W42" t="str">
        <f t="shared" si="3"/>
        <v>Electronics</v>
      </c>
      <c r="Y42" s="14" t="s">
        <v>1629</v>
      </c>
      <c r="Z42" s="2" t="str">
        <f t="shared" si="4"/>
        <v>Taylor-Hart</v>
      </c>
    </row>
    <row r="43" spans="1:26">
      <c r="A43" t="s">
        <v>1630</v>
      </c>
      <c r="B43" t="s">
        <v>3903</v>
      </c>
      <c r="C43" t="s">
        <v>1566</v>
      </c>
      <c r="D43" t="s">
        <v>3860</v>
      </c>
      <c r="E43" t="s">
        <v>1631</v>
      </c>
      <c r="F43">
        <v>313.26</v>
      </c>
      <c r="G43">
        <v>369</v>
      </c>
      <c r="H43">
        <f>IF(F43="", AVERAGEIF(Table4[Category],Table4[[#This Row],[Category]],Table4[Cost]), F43)</f>
        <v>313.26</v>
      </c>
      <c r="L43" s="4" t="s">
        <v>1630</v>
      </c>
      <c r="N43" s="15">
        <v>313.26</v>
      </c>
      <c r="O43" s="2">
        <f t="shared" si="1"/>
        <v>257.45195891415989</v>
      </c>
      <c r="P43" s="2"/>
      <c r="R43" s="22">
        <v>369</v>
      </c>
      <c r="S43" s="2">
        <f t="shared" si="5"/>
        <v>369</v>
      </c>
      <c r="U43" s="18" t="s">
        <v>1566</v>
      </c>
      <c r="V43" s="2" t="str">
        <f t="shared" si="2"/>
        <v>Sports</v>
      </c>
      <c r="W43" t="str">
        <f t="shared" si="3"/>
        <v>Sports</v>
      </c>
      <c r="Y43" s="15" t="s">
        <v>1631</v>
      </c>
      <c r="Z43" s="2" t="str">
        <f t="shared" si="4"/>
        <v>Carroll, Long and Mendoza</v>
      </c>
    </row>
    <row r="44" spans="1:26">
      <c r="A44" t="s">
        <v>1632</v>
      </c>
      <c r="B44" t="s">
        <v>3904</v>
      </c>
      <c r="C44" t="s">
        <v>1563</v>
      </c>
      <c r="D44" t="s">
        <v>3852</v>
      </c>
      <c r="E44" t="s">
        <v>1633</v>
      </c>
      <c r="F44">
        <v>450.71</v>
      </c>
      <c r="G44">
        <v>389</v>
      </c>
      <c r="H44">
        <f>IF(F44="", AVERAGEIF(Table4[Category],Table4[[#This Row],[Category]],Table4[Cost]), F44)</f>
        <v>450.71</v>
      </c>
      <c r="L44" s="3" t="s">
        <v>1632</v>
      </c>
      <c r="N44" s="14">
        <v>450.71</v>
      </c>
      <c r="O44" s="2">
        <f t="shared" si="1"/>
        <v>256.47287047405746</v>
      </c>
      <c r="P44" s="2"/>
      <c r="R44" s="21">
        <v>389</v>
      </c>
      <c r="S44" s="2">
        <f t="shared" si="5"/>
        <v>389</v>
      </c>
      <c r="U44" s="17" t="s">
        <v>1563</v>
      </c>
      <c r="V44" s="2" t="str">
        <f t="shared" si="2"/>
        <v>Electronics</v>
      </c>
      <c r="W44" t="str">
        <f t="shared" si="3"/>
        <v>Electronics</v>
      </c>
      <c r="Y44" s="14" t="s">
        <v>1633</v>
      </c>
      <c r="Z44" s="2" t="str">
        <f t="shared" si="4"/>
        <v>Holmes LLC</v>
      </c>
    </row>
    <row r="45" spans="1:26">
      <c r="A45" t="s">
        <v>1634</v>
      </c>
      <c r="B45" t="s">
        <v>3905</v>
      </c>
      <c r="C45" t="s">
        <v>1563</v>
      </c>
      <c r="D45" t="s">
        <v>3843</v>
      </c>
      <c r="E45" t="s">
        <v>1635</v>
      </c>
      <c r="F45">
        <v>253.33</v>
      </c>
      <c r="G45">
        <v>266</v>
      </c>
      <c r="H45">
        <f>IF(F45="", AVERAGEIF(Table4[Category],Table4[[#This Row],[Category]],Table4[Cost]), F45)</f>
        <v>253.33</v>
      </c>
      <c r="L45" s="4" t="s">
        <v>1634</v>
      </c>
      <c r="N45" s="15">
        <v>253.33</v>
      </c>
      <c r="O45" s="2">
        <f t="shared" si="1"/>
        <v>253.00435030395133</v>
      </c>
      <c r="P45" s="2"/>
      <c r="R45" s="22">
        <v>266</v>
      </c>
      <c r="S45" s="2">
        <f t="shared" si="5"/>
        <v>266</v>
      </c>
      <c r="U45" s="18" t="s">
        <v>1563</v>
      </c>
      <c r="V45" s="2" t="str">
        <f t="shared" si="2"/>
        <v>Electronics</v>
      </c>
      <c r="W45" t="str">
        <f t="shared" si="3"/>
        <v>Electronics</v>
      </c>
      <c r="Y45" s="15" t="s">
        <v>1635</v>
      </c>
      <c r="Z45" s="2" t="str">
        <f t="shared" si="4"/>
        <v>Robinson Inc</v>
      </c>
    </row>
    <row r="46" spans="1:26">
      <c r="A46" t="s">
        <v>1636</v>
      </c>
      <c r="B46" t="s">
        <v>3906</v>
      </c>
      <c r="C46" t="s">
        <v>1566</v>
      </c>
      <c r="D46" t="s">
        <v>3860</v>
      </c>
      <c r="E46" t="s">
        <v>1637</v>
      </c>
      <c r="F46">
        <v>167.12</v>
      </c>
      <c r="G46">
        <v>316</v>
      </c>
      <c r="H46">
        <f>IF(F46="", AVERAGEIF(Table4[Category],Table4[[#This Row],[Category]],Table4[Cost]), F46)</f>
        <v>167.12</v>
      </c>
      <c r="L46" s="3" t="s">
        <v>1636</v>
      </c>
      <c r="N46" s="14">
        <v>167.12</v>
      </c>
      <c r="O46" s="2">
        <f t="shared" si="1"/>
        <v>252.99842940038681</v>
      </c>
      <c r="P46" s="2"/>
      <c r="R46" s="21">
        <v>316</v>
      </c>
      <c r="S46" s="2">
        <f t="shared" si="5"/>
        <v>316</v>
      </c>
      <c r="U46" s="17" t="s">
        <v>1566</v>
      </c>
      <c r="V46" s="2" t="str">
        <f t="shared" si="2"/>
        <v>Sports</v>
      </c>
      <c r="W46" t="str">
        <f t="shared" si="3"/>
        <v>Sports</v>
      </c>
      <c r="Y46" s="14" t="s">
        <v>1637</v>
      </c>
      <c r="Z46" s="2" t="str">
        <f t="shared" si="4"/>
        <v>Cox Inc</v>
      </c>
    </row>
    <row r="47" spans="1:26">
      <c r="A47" t="s">
        <v>1638</v>
      </c>
      <c r="B47" t="s">
        <v>3907</v>
      </c>
      <c r="C47" t="s">
        <v>1566</v>
      </c>
      <c r="D47" t="s">
        <v>3891</v>
      </c>
      <c r="E47" t="s">
        <v>1639</v>
      </c>
      <c r="F47">
        <v>318.91000000000003</v>
      </c>
      <c r="G47">
        <v>114</v>
      </c>
      <c r="H47">
        <f>IF(F47="", AVERAGEIF(Table4[Category],Table4[[#This Row],[Category]],Table4[Cost]), F47)</f>
        <v>318.91000000000003</v>
      </c>
      <c r="L47" s="4" t="s">
        <v>1638</v>
      </c>
      <c r="N47" s="15">
        <v>318.91000000000003</v>
      </c>
      <c r="O47" s="2">
        <f t="shared" si="1"/>
        <v>254.58877068557916</v>
      </c>
      <c r="P47" s="2"/>
      <c r="R47" s="22">
        <v>114</v>
      </c>
      <c r="S47" s="2">
        <f t="shared" si="5"/>
        <v>114</v>
      </c>
      <c r="U47" s="18" t="s">
        <v>1566</v>
      </c>
      <c r="V47" s="2" t="str">
        <f t="shared" si="2"/>
        <v>Sports</v>
      </c>
      <c r="W47" t="str">
        <f t="shared" si="3"/>
        <v>Sports</v>
      </c>
      <c r="Y47" s="15" t="s">
        <v>1639</v>
      </c>
      <c r="Z47" s="2" t="str">
        <f t="shared" si="4"/>
        <v>Bridges, Banks and Cummings</v>
      </c>
    </row>
    <row r="48" spans="1:26">
      <c r="A48" t="s">
        <v>1640</v>
      </c>
      <c r="B48" t="s">
        <v>3908</v>
      </c>
      <c r="C48" t="s">
        <v>1547</v>
      </c>
      <c r="D48" t="s">
        <v>3847</v>
      </c>
      <c r="E48" t="s">
        <v>1641</v>
      </c>
      <c r="F48">
        <v>167.34</v>
      </c>
      <c r="G48">
        <v>296</v>
      </c>
      <c r="H48">
        <f>IF(F48="", AVERAGEIF(Table4[Category],Table4[[#This Row],[Category]],Table4[Cost]), F48)</f>
        <v>167.34</v>
      </c>
      <c r="L48" s="3" t="s">
        <v>1640</v>
      </c>
      <c r="N48" s="14">
        <v>167.34</v>
      </c>
      <c r="O48" s="2">
        <f t="shared" si="1"/>
        <v>253.37516258530707</v>
      </c>
      <c r="P48" s="2"/>
      <c r="R48" s="21">
        <v>296</v>
      </c>
      <c r="S48" s="2">
        <f t="shared" si="5"/>
        <v>296</v>
      </c>
      <c r="U48" s="17" t="s">
        <v>1547</v>
      </c>
      <c r="V48" s="2" t="str">
        <f t="shared" si="2"/>
        <v>Clothing</v>
      </c>
      <c r="W48" t="str">
        <f t="shared" si="3"/>
        <v>Clothing</v>
      </c>
      <c r="Y48" s="14" t="s">
        <v>1641</v>
      </c>
      <c r="Z48" s="2" t="str">
        <f t="shared" si="4"/>
        <v>Kelly, Smith and Perez</v>
      </c>
    </row>
    <row r="49" spans="1:26">
      <c r="A49" t="s">
        <v>1642</v>
      </c>
      <c r="B49" t="s">
        <v>3909</v>
      </c>
      <c r="C49" t="s">
        <v>1558</v>
      </c>
      <c r="D49" t="s">
        <v>3910</v>
      </c>
      <c r="E49" t="s">
        <v>1643</v>
      </c>
      <c r="G49">
        <v>431</v>
      </c>
      <c r="H49">
        <f>IF(F49="", AVERAGEIF(Table4[Category],Table4[[#This Row],[Category]],Table4[Cost]), F49)</f>
        <v>250.41615384615383</v>
      </c>
      <c r="L49" s="4" t="s">
        <v>1642</v>
      </c>
      <c r="N49" s="15"/>
      <c r="O49" s="2">
        <f t="shared" si="1"/>
        <v>255.02968494271678</v>
      </c>
      <c r="P49" s="2"/>
      <c r="R49" s="22">
        <v>431</v>
      </c>
      <c r="S49" s="2">
        <f t="shared" si="5"/>
        <v>431</v>
      </c>
      <c r="U49" s="18" t="s">
        <v>1558</v>
      </c>
      <c r="V49" s="2" t="str">
        <f t="shared" si="2"/>
        <v>Beauty</v>
      </c>
      <c r="W49" t="str">
        <f t="shared" si="3"/>
        <v>Beauty</v>
      </c>
      <c r="Y49" s="15" t="s">
        <v>1643</v>
      </c>
      <c r="Z49" s="2" t="str">
        <f t="shared" si="4"/>
        <v>Cook Inc</v>
      </c>
    </row>
    <row r="50" spans="1:26">
      <c r="A50" t="s">
        <v>1644</v>
      </c>
      <c r="B50" t="s">
        <v>3911</v>
      </c>
      <c r="C50" t="s">
        <v>1563</v>
      </c>
      <c r="D50" t="s">
        <v>3852</v>
      </c>
      <c r="E50" t="s">
        <v>1645</v>
      </c>
      <c r="F50">
        <v>177.98</v>
      </c>
      <c r="G50">
        <v>103</v>
      </c>
      <c r="H50">
        <f>IF(F50="", AVERAGEIF(Table4[Category],Table4[[#This Row],[Category]],Table4[Cost]), F50)</f>
        <v>177.98</v>
      </c>
      <c r="L50" s="3" t="s">
        <v>1644</v>
      </c>
      <c r="N50" s="14">
        <v>177.98</v>
      </c>
      <c r="O50" s="2">
        <f t="shared" si="1"/>
        <v>255.02968494271678</v>
      </c>
      <c r="P50" s="2"/>
      <c r="R50" s="21">
        <v>103</v>
      </c>
      <c r="S50" s="2">
        <f t="shared" si="5"/>
        <v>103</v>
      </c>
      <c r="U50" s="17" t="s">
        <v>1563</v>
      </c>
      <c r="V50" s="2" t="str">
        <f t="shared" si="2"/>
        <v>Electronics</v>
      </c>
      <c r="W50" t="str">
        <f t="shared" si="3"/>
        <v>Electronics</v>
      </c>
      <c r="Y50" s="14" t="s">
        <v>1645</v>
      </c>
      <c r="Z50" s="2" t="str">
        <f t="shared" si="4"/>
        <v>Byrd, Stewart and Valdez</v>
      </c>
    </row>
    <row r="51" spans="1:26">
      <c r="A51" t="s">
        <v>1646</v>
      </c>
      <c r="B51" t="s">
        <v>3912</v>
      </c>
      <c r="C51" t="s">
        <v>1558</v>
      </c>
      <c r="D51" t="s">
        <v>3913</v>
      </c>
      <c r="E51" t="s">
        <v>1647</v>
      </c>
      <c r="F51">
        <v>43.29</v>
      </c>
      <c r="G51">
        <v>267</v>
      </c>
      <c r="H51">
        <f>IF(F51="", AVERAGEIF(Table4[Category],Table4[[#This Row],[Category]],Table4[Cost]), F51)</f>
        <v>43.29</v>
      </c>
      <c r="L51" s="4" t="s">
        <v>1646</v>
      </c>
      <c r="N51" s="15">
        <v>43.29</v>
      </c>
      <c r="O51" s="2">
        <f t="shared" si="1"/>
        <v>256.54046307884846</v>
      </c>
      <c r="P51" s="2"/>
      <c r="R51" s="22">
        <v>267</v>
      </c>
      <c r="S51" s="2">
        <f t="shared" si="5"/>
        <v>267</v>
      </c>
      <c r="U51" s="18" t="s">
        <v>1558</v>
      </c>
      <c r="V51" s="2" t="str">
        <f t="shared" si="2"/>
        <v>Beauty</v>
      </c>
      <c r="W51" t="str">
        <f t="shared" si="3"/>
        <v>Beauty</v>
      </c>
      <c r="Y51" s="15" t="s">
        <v>1647</v>
      </c>
      <c r="Z51" s="2" t="str">
        <f t="shared" si="4"/>
        <v>Sullivan and Sons</v>
      </c>
    </row>
    <row r="52" spans="1:26">
      <c r="A52" t="s">
        <v>1648</v>
      </c>
      <c r="B52" t="s">
        <v>3914</v>
      </c>
      <c r="C52" t="s">
        <v>1566</v>
      </c>
      <c r="D52" t="s">
        <v>3860</v>
      </c>
      <c r="E52" t="s">
        <v>1649</v>
      </c>
      <c r="F52">
        <v>190.29</v>
      </c>
      <c r="G52">
        <v>260</v>
      </c>
      <c r="H52">
        <f>IF(F52="", AVERAGEIF(Table4[Category],Table4[[#This Row],[Category]],Table4[Cost]), F52)</f>
        <v>190.29</v>
      </c>
      <c r="L52" s="3" t="s">
        <v>1648</v>
      </c>
      <c r="N52" s="14">
        <v>190.29</v>
      </c>
      <c r="O52" s="2">
        <f t="shared" si="1"/>
        <v>260.80547234042547</v>
      </c>
      <c r="P52" s="2"/>
      <c r="R52" s="21">
        <v>260</v>
      </c>
      <c r="S52" s="2">
        <f t="shared" si="5"/>
        <v>260</v>
      </c>
      <c r="U52" s="17" t="s">
        <v>1566</v>
      </c>
      <c r="V52" s="2" t="str">
        <f t="shared" si="2"/>
        <v>Sports</v>
      </c>
      <c r="W52" t="str">
        <f t="shared" si="3"/>
        <v>Sports</v>
      </c>
      <c r="Y52" s="14" t="s">
        <v>1649</v>
      </c>
      <c r="Z52" s="2" t="str">
        <f t="shared" si="4"/>
        <v>Smith-King</v>
      </c>
    </row>
    <row r="53" spans="1:26">
      <c r="A53" t="s">
        <v>1650</v>
      </c>
      <c r="B53" t="s">
        <v>3915</v>
      </c>
      <c r="C53" t="s">
        <v>1563</v>
      </c>
      <c r="D53" t="s">
        <v>3852</v>
      </c>
      <c r="E53" t="s">
        <v>1651</v>
      </c>
      <c r="F53">
        <v>88.49</v>
      </c>
      <c r="G53">
        <v>246</v>
      </c>
      <c r="H53">
        <f>IF(F53="", AVERAGEIF(Table4[Category],Table4[[#This Row],[Category]],Table4[Cost]), F53)</f>
        <v>88.49</v>
      </c>
      <c r="L53" s="4" t="s">
        <v>1650</v>
      </c>
      <c r="N53" s="15">
        <v>88.49</v>
      </c>
      <c r="O53" s="2">
        <f t="shared" si="1"/>
        <v>262.24456361267903</v>
      </c>
      <c r="P53" s="2"/>
      <c r="R53" s="22">
        <v>246</v>
      </c>
      <c r="S53" s="2">
        <f t="shared" si="5"/>
        <v>246</v>
      </c>
      <c r="U53" s="18" t="s">
        <v>1563</v>
      </c>
      <c r="V53" s="2" t="str">
        <f t="shared" si="2"/>
        <v>Electronics</v>
      </c>
      <c r="W53" t="str">
        <f t="shared" si="3"/>
        <v>Electronics</v>
      </c>
      <c r="Y53" s="15" t="s">
        <v>1651</v>
      </c>
      <c r="Z53" s="2" t="str">
        <f t="shared" si="4"/>
        <v>Bautista, Green and Hale</v>
      </c>
    </row>
    <row r="54" spans="1:26">
      <c r="A54" t="s">
        <v>1652</v>
      </c>
      <c r="B54" t="s">
        <v>3916</v>
      </c>
      <c r="C54" t="s">
        <v>1566</v>
      </c>
      <c r="D54" t="s">
        <v>3891</v>
      </c>
      <c r="E54" t="s">
        <v>1653</v>
      </c>
      <c r="F54">
        <v>212.26</v>
      </c>
      <c r="G54">
        <v>82</v>
      </c>
      <c r="H54">
        <f>IF(F54="", AVERAGEIF(Table4[Category],Table4[[#This Row],[Category]],Table4[Cost]), F54)</f>
        <v>212.26</v>
      </c>
      <c r="L54" s="3" t="s">
        <v>1652</v>
      </c>
      <c r="N54" s="14">
        <v>212.26</v>
      </c>
      <c r="O54" s="2">
        <f t="shared" si="1"/>
        <v>265.86445035460986</v>
      </c>
      <c r="P54" s="2"/>
      <c r="R54" s="21">
        <v>82</v>
      </c>
      <c r="S54" s="2">
        <f t="shared" si="5"/>
        <v>82</v>
      </c>
      <c r="U54" s="17" t="s">
        <v>1566</v>
      </c>
      <c r="V54" s="2" t="str">
        <f t="shared" si="2"/>
        <v>Sports</v>
      </c>
      <c r="W54" t="str">
        <f t="shared" si="3"/>
        <v>Sports</v>
      </c>
      <c r="Y54" s="14" t="s">
        <v>1653</v>
      </c>
      <c r="Z54" s="2" t="str">
        <f t="shared" si="4"/>
        <v>Harris Inc</v>
      </c>
    </row>
    <row r="55" spans="1:26">
      <c r="A55" t="s">
        <v>1654</v>
      </c>
      <c r="B55" t="s">
        <v>3917</v>
      </c>
      <c r="C55" t="s">
        <v>1547</v>
      </c>
      <c r="D55" t="s">
        <v>3850</v>
      </c>
      <c r="E55" t="s">
        <v>1655</v>
      </c>
      <c r="F55">
        <v>386.56</v>
      </c>
      <c r="G55">
        <v>125</v>
      </c>
      <c r="H55">
        <f>IF(F55="", AVERAGEIF(Table4[Category],Table4[[#This Row],[Category]],Table4[Cost]), F55)</f>
        <v>386.56</v>
      </c>
      <c r="L55" s="4" t="s">
        <v>1654</v>
      </c>
      <c r="N55" s="15">
        <v>386.56</v>
      </c>
      <c r="O55" s="2">
        <f t="shared" si="1"/>
        <v>267.00497057492072</v>
      </c>
      <c r="P55" s="2"/>
      <c r="R55" s="22">
        <v>125</v>
      </c>
      <c r="S55" s="2">
        <f t="shared" si="5"/>
        <v>125</v>
      </c>
      <c r="U55" s="18" t="s">
        <v>1547</v>
      </c>
      <c r="V55" s="2" t="str">
        <f t="shared" si="2"/>
        <v>Clothing</v>
      </c>
      <c r="W55" t="str">
        <f t="shared" si="3"/>
        <v>Clothing</v>
      </c>
      <c r="Y55" s="15" t="s">
        <v>1655</v>
      </c>
      <c r="Z55" s="2" t="str">
        <f t="shared" si="4"/>
        <v>Hamilton, Woods and Walker</v>
      </c>
    </row>
    <row r="56" spans="1:26">
      <c r="A56" t="s">
        <v>1656</v>
      </c>
      <c r="B56" t="s">
        <v>3918</v>
      </c>
      <c r="C56" t="s">
        <v>1566</v>
      </c>
      <c r="D56" t="s">
        <v>3852</v>
      </c>
      <c r="E56" t="s">
        <v>1657</v>
      </c>
      <c r="F56">
        <v>434.84</v>
      </c>
      <c r="G56">
        <v>185</v>
      </c>
      <c r="H56">
        <f>IF(F56="", AVERAGEIF(Table4[Category],Table4[[#This Row],[Category]],Table4[Cost]), F56)</f>
        <v>434.84</v>
      </c>
      <c r="L56" s="3" t="s">
        <v>1656</v>
      </c>
      <c r="N56" s="14">
        <v>434.84</v>
      </c>
      <c r="O56" s="2">
        <f t="shared" si="1"/>
        <v>264.40594819611471</v>
      </c>
      <c r="P56" s="2"/>
      <c r="R56" s="21">
        <v>185</v>
      </c>
      <c r="S56" s="2">
        <f t="shared" si="5"/>
        <v>185</v>
      </c>
      <c r="U56" s="17" t="s">
        <v>1566</v>
      </c>
      <c r="V56" s="2" t="str">
        <f t="shared" si="2"/>
        <v>Sports</v>
      </c>
      <c r="W56" t="str">
        <f t="shared" si="3"/>
        <v>Sports</v>
      </c>
      <c r="Y56" s="14" t="s">
        <v>1657</v>
      </c>
      <c r="Z56" s="2" t="str">
        <f t="shared" si="4"/>
        <v>Thompson-French</v>
      </c>
    </row>
    <row r="57" spans="1:26">
      <c r="A57" t="s">
        <v>1658</v>
      </c>
      <c r="B57" t="s">
        <v>3919</v>
      </c>
      <c r="C57" t="s">
        <v>1544</v>
      </c>
      <c r="D57" t="s">
        <v>3868</v>
      </c>
      <c r="E57" t="s">
        <v>1659</v>
      </c>
      <c r="F57">
        <v>81.75</v>
      </c>
      <c r="H57">
        <f>IF(F57="", AVERAGEIF(Table4[Category],Table4[[#This Row],[Category]],Table4[Cost]), F57)</f>
        <v>81.75</v>
      </c>
      <c r="L57" s="4" t="s">
        <v>1658</v>
      </c>
      <c r="N57" s="15">
        <v>81.75</v>
      </c>
      <c r="O57" s="2">
        <f t="shared" si="1"/>
        <v>260.61852482269501</v>
      </c>
      <c r="P57" s="2"/>
      <c r="R57" s="22"/>
      <c r="S57" s="2">
        <f t="shared" si="5"/>
        <v>0</v>
      </c>
      <c r="U57" s="18" t="s">
        <v>1544</v>
      </c>
      <c r="V57" s="2" t="str">
        <f t="shared" si="2"/>
        <v>Home</v>
      </c>
      <c r="W57" t="str">
        <f t="shared" si="3"/>
        <v>Home</v>
      </c>
      <c r="Y57" s="15" t="s">
        <v>1659</v>
      </c>
      <c r="Z57" s="2" t="str">
        <f t="shared" si="4"/>
        <v>Hatfield, Baird and Torres</v>
      </c>
    </row>
    <row r="58" spans="1:26">
      <c r="A58" t="s">
        <v>1660</v>
      </c>
      <c r="B58" t="s">
        <v>3920</v>
      </c>
      <c r="C58" t="s">
        <v>1544</v>
      </c>
      <c r="D58" t="s">
        <v>3868</v>
      </c>
      <c r="E58" t="s">
        <v>1661</v>
      </c>
      <c r="F58">
        <v>461.47</v>
      </c>
      <c r="G58">
        <v>190</v>
      </c>
      <c r="H58">
        <f>IF(F58="", AVERAGEIF(Table4[Category],Table4[[#This Row],[Category]],Table4[Cost]), F58)</f>
        <v>461.47</v>
      </c>
      <c r="L58" s="3" t="s">
        <v>1660</v>
      </c>
      <c r="N58" s="14">
        <v>461.47</v>
      </c>
      <c r="O58" s="2">
        <f t="shared" si="1"/>
        <v>264.68371856866537</v>
      </c>
      <c r="P58" s="2"/>
      <c r="R58" s="21">
        <v>190</v>
      </c>
      <c r="S58" s="2">
        <f t="shared" si="5"/>
        <v>190</v>
      </c>
      <c r="U58" s="17" t="s">
        <v>1544</v>
      </c>
      <c r="V58" s="2" t="str">
        <f t="shared" si="2"/>
        <v>Home</v>
      </c>
      <c r="W58" t="str">
        <f t="shared" si="3"/>
        <v>Home</v>
      </c>
      <c r="Y58" s="14" t="s">
        <v>1661</v>
      </c>
      <c r="Z58" s="2" t="str">
        <f t="shared" si="4"/>
        <v>Hernandez, Kennedy and Porter</v>
      </c>
    </row>
    <row r="59" spans="1:26">
      <c r="A59" t="s">
        <v>1662</v>
      </c>
      <c r="B59" t="s">
        <v>3921</v>
      </c>
      <c r="C59" t="s">
        <v>1566</v>
      </c>
      <c r="D59" t="s">
        <v>3860</v>
      </c>
      <c r="E59" t="s">
        <v>1663</v>
      </c>
      <c r="F59">
        <v>30.62</v>
      </c>
      <c r="G59">
        <v>138</v>
      </c>
      <c r="H59">
        <f>IF(F59="", AVERAGEIF(Table4[Category],Table4[[#This Row],[Category]],Table4[Cost]), F59)</f>
        <v>30.62</v>
      </c>
      <c r="L59" s="4" t="s">
        <v>1662</v>
      </c>
      <c r="N59" s="15">
        <v>30.62</v>
      </c>
      <c r="O59" s="2">
        <f t="shared" si="1"/>
        <v>260.10729341909945</v>
      </c>
      <c r="P59" s="2"/>
      <c r="R59" s="22">
        <v>138</v>
      </c>
      <c r="S59" s="2">
        <f t="shared" si="5"/>
        <v>138</v>
      </c>
      <c r="U59" s="18" t="s">
        <v>1566</v>
      </c>
      <c r="V59" s="2" t="str">
        <f t="shared" si="2"/>
        <v>Sports</v>
      </c>
      <c r="W59" t="str">
        <f t="shared" si="3"/>
        <v>Sports</v>
      </c>
      <c r="Y59" s="15" t="s">
        <v>1663</v>
      </c>
      <c r="Z59" s="2" t="str">
        <f t="shared" si="4"/>
        <v>Atkinson, Camacho and Oliver</v>
      </c>
    </row>
    <row r="60" spans="1:26">
      <c r="A60" t="s">
        <v>1664</v>
      </c>
      <c r="B60" t="s">
        <v>3922</v>
      </c>
      <c r="C60" t="s">
        <v>1547</v>
      </c>
      <c r="D60" t="s">
        <v>3852</v>
      </c>
      <c r="E60" t="s">
        <v>1665</v>
      </c>
      <c r="F60">
        <v>113.83</v>
      </c>
      <c r="G60">
        <v>485</v>
      </c>
      <c r="H60">
        <f>IF(F60="", AVERAGEIF(Table4[Category],Table4[[#This Row],[Category]],Table4[Cost]), F60)</f>
        <v>113.83</v>
      </c>
      <c r="L60" s="3" t="s">
        <v>1664</v>
      </c>
      <c r="N60" s="14">
        <v>113.83</v>
      </c>
      <c r="O60" s="2">
        <f t="shared" si="1"/>
        <v>265.57127659574462</v>
      </c>
      <c r="P60" s="2"/>
      <c r="R60" s="21">
        <v>485</v>
      </c>
      <c r="S60" s="2">
        <f t="shared" si="5"/>
        <v>485</v>
      </c>
      <c r="U60" s="17" t="s">
        <v>1547</v>
      </c>
      <c r="V60" s="2" t="str">
        <f t="shared" si="2"/>
        <v>Clothing</v>
      </c>
      <c r="W60" t="str">
        <f t="shared" si="3"/>
        <v>Clothing</v>
      </c>
      <c r="Y60" s="14" t="s">
        <v>1665</v>
      </c>
      <c r="Z60" s="2" t="str">
        <f t="shared" si="4"/>
        <v>Shepherd-Gould</v>
      </c>
    </row>
    <row r="61" spans="1:26">
      <c r="A61" t="s">
        <v>1666</v>
      </c>
      <c r="B61" t="s">
        <v>3923</v>
      </c>
      <c r="C61" t="s">
        <v>1558</v>
      </c>
      <c r="D61" t="s">
        <v>3865</v>
      </c>
      <c r="E61" t="s">
        <v>1667</v>
      </c>
      <c r="F61">
        <v>17.309999999999999</v>
      </c>
      <c r="G61">
        <v>399</v>
      </c>
      <c r="H61">
        <f>IF(F61="", AVERAGEIF(Table4[Category],Table4[[#This Row],[Category]],Table4[Cost]), F61)</f>
        <v>17.309999999999999</v>
      </c>
      <c r="L61" s="4" t="s">
        <v>1666</v>
      </c>
      <c r="N61" s="15">
        <v>17.309999999999999</v>
      </c>
      <c r="O61" s="2">
        <f t="shared" si="1"/>
        <v>269.2722833419823</v>
      </c>
      <c r="P61" s="2"/>
      <c r="R61" s="22">
        <v>399</v>
      </c>
      <c r="S61" s="2">
        <f t="shared" si="5"/>
        <v>399</v>
      </c>
      <c r="U61" s="18" t="s">
        <v>1558</v>
      </c>
      <c r="V61" s="2" t="str">
        <f t="shared" si="2"/>
        <v>Beauty</v>
      </c>
      <c r="W61" t="str">
        <f t="shared" si="3"/>
        <v>Beauty</v>
      </c>
      <c r="Y61" s="15" t="s">
        <v>1667</v>
      </c>
      <c r="Z61" s="2" t="str">
        <f t="shared" si="4"/>
        <v>Cline-Mccarthy</v>
      </c>
    </row>
    <row r="62" spans="1:26">
      <c r="A62" t="s">
        <v>1668</v>
      </c>
      <c r="B62" t="s">
        <v>3924</v>
      </c>
      <c r="C62" t="s">
        <v>1558</v>
      </c>
      <c r="D62" t="s">
        <v>3913</v>
      </c>
      <c r="E62" t="s">
        <v>1669</v>
      </c>
      <c r="F62">
        <v>482.75</v>
      </c>
      <c r="G62">
        <v>444</v>
      </c>
      <c r="H62">
        <f>IF(F62="", AVERAGEIF(Table4[Category],Table4[[#This Row],[Category]],Table4[Cost]), F62)</f>
        <v>482.75</v>
      </c>
      <c r="L62" s="3" t="s">
        <v>1668</v>
      </c>
      <c r="N62" s="14">
        <v>482.75</v>
      </c>
      <c r="O62" s="2">
        <f t="shared" si="1"/>
        <v>275.57134042553184</v>
      </c>
      <c r="P62" s="2"/>
      <c r="R62" s="21">
        <v>444</v>
      </c>
      <c r="S62" s="2">
        <f t="shared" si="5"/>
        <v>444</v>
      </c>
      <c r="U62" s="17" t="s">
        <v>1558</v>
      </c>
      <c r="V62" s="2" t="str">
        <f t="shared" si="2"/>
        <v>Beauty</v>
      </c>
      <c r="W62" t="str">
        <f t="shared" si="3"/>
        <v>Beauty</v>
      </c>
      <c r="Y62" s="14" t="s">
        <v>1669</v>
      </c>
      <c r="Z62" s="2" t="str">
        <f t="shared" si="4"/>
        <v>Gibson, Green and Lopez</v>
      </c>
    </row>
    <row r="63" spans="1:26">
      <c r="A63" t="s">
        <v>1670</v>
      </c>
      <c r="B63" t="s">
        <v>3925</v>
      </c>
      <c r="C63" t="s">
        <v>1566</v>
      </c>
      <c r="D63" t="s">
        <v>3876</v>
      </c>
      <c r="E63" t="s">
        <v>1671</v>
      </c>
      <c r="F63">
        <v>103.45</v>
      </c>
      <c r="G63">
        <v>465</v>
      </c>
      <c r="H63">
        <f>IF(F63="", AVERAGEIF(Table4[Category],Table4[[#This Row],[Category]],Table4[Cost]), F63)</f>
        <v>103.45</v>
      </c>
      <c r="L63" s="4" t="s">
        <v>1670</v>
      </c>
      <c r="N63" s="15">
        <v>103.45</v>
      </c>
      <c r="O63" s="2">
        <f t="shared" si="1"/>
        <v>270.2590671031096</v>
      </c>
      <c r="P63" s="2"/>
      <c r="R63" s="22">
        <v>465</v>
      </c>
      <c r="S63" s="2">
        <f t="shared" si="5"/>
        <v>465</v>
      </c>
      <c r="U63" s="18" t="s">
        <v>1566</v>
      </c>
      <c r="V63" s="2" t="str">
        <f t="shared" si="2"/>
        <v>Sports</v>
      </c>
      <c r="W63" t="str">
        <f t="shared" si="3"/>
        <v>Sports</v>
      </c>
      <c r="Y63" s="15" t="s">
        <v>1671</v>
      </c>
      <c r="Z63" s="2" t="str">
        <f t="shared" si="4"/>
        <v>Lopez LLC</v>
      </c>
    </row>
    <row r="64" spans="1:26">
      <c r="A64" t="s">
        <v>1672</v>
      </c>
      <c r="B64" t="s">
        <v>3926</v>
      </c>
      <c r="C64" t="s">
        <v>1563</v>
      </c>
      <c r="D64" t="s">
        <v>3843</v>
      </c>
      <c r="E64" t="s">
        <v>1673</v>
      </c>
      <c r="F64">
        <v>86.42</v>
      </c>
      <c r="G64">
        <v>222</v>
      </c>
      <c r="H64">
        <f>IF(F64="", AVERAGEIF(Table4[Category],Table4[[#This Row],[Category]],Table4[Cost]), F64)</f>
        <v>86.42</v>
      </c>
      <c r="L64" s="3" t="s">
        <v>1672</v>
      </c>
      <c r="N64" s="14">
        <v>86.42</v>
      </c>
      <c r="O64" s="2">
        <f t="shared" si="1"/>
        <v>274.64877939529669</v>
      </c>
      <c r="P64" s="2"/>
      <c r="R64" s="21">
        <v>222</v>
      </c>
      <c r="S64" s="2">
        <f t="shared" si="5"/>
        <v>222</v>
      </c>
      <c r="U64" s="17" t="s">
        <v>1563</v>
      </c>
      <c r="V64" s="2" t="str">
        <f t="shared" si="2"/>
        <v>Electronics</v>
      </c>
      <c r="W64" t="str">
        <f t="shared" si="3"/>
        <v>Electronics</v>
      </c>
      <c r="Y64" s="14" t="s">
        <v>1673</v>
      </c>
      <c r="Z64" s="2" t="str">
        <f t="shared" si="4"/>
        <v>Murray, Gould and Ware</v>
      </c>
    </row>
    <row r="65" spans="1:26">
      <c r="A65" t="s">
        <v>1674</v>
      </c>
      <c r="B65" t="s">
        <v>3927</v>
      </c>
      <c r="C65" t="s">
        <v>1558</v>
      </c>
      <c r="D65" t="s">
        <v>3854</v>
      </c>
      <c r="E65" t="s">
        <v>1675</v>
      </c>
      <c r="F65">
        <v>266.86</v>
      </c>
      <c r="G65">
        <v>458</v>
      </c>
      <c r="H65">
        <f>IF(F65="", AVERAGEIF(Table4[Category],Table4[[#This Row],[Category]],Table4[Cost]), F65)</f>
        <v>266.86</v>
      </c>
      <c r="L65" s="4" t="s">
        <v>1674</v>
      </c>
      <c r="N65" s="15">
        <v>266.86</v>
      </c>
      <c r="O65" s="2">
        <f t="shared" si="1"/>
        <v>279.73604370327769</v>
      </c>
      <c r="P65" s="2"/>
      <c r="R65" s="22">
        <v>458</v>
      </c>
      <c r="S65" s="2">
        <f t="shared" si="5"/>
        <v>458</v>
      </c>
      <c r="U65" s="18" t="s">
        <v>1558</v>
      </c>
      <c r="V65" s="2" t="str">
        <f t="shared" si="2"/>
        <v>Beauty</v>
      </c>
      <c r="W65" t="str">
        <f t="shared" si="3"/>
        <v>Beauty</v>
      </c>
      <c r="Y65" s="15" t="s">
        <v>1675</v>
      </c>
      <c r="Z65" s="2" t="str">
        <f t="shared" si="4"/>
        <v>Anderson-Riley</v>
      </c>
    </row>
    <row r="66" spans="1:26">
      <c r="A66" t="s">
        <v>1676</v>
      </c>
      <c r="B66" t="s">
        <v>3928</v>
      </c>
      <c r="C66" t="s">
        <v>1558</v>
      </c>
      <c r="D66" t="s">
        <v>3910</v>
      </c>
      <c r="E66" t="s">
        <v>1677</v>
      </c>
      <c r="F66">
        <v>299.11</v>
      </c>
      <c r="G66">
        <v>118</v>
      </c>
      <c r="H66">
        <f>IF(F66="", AVERAGEIF(Table4[Category],Table4[[#This Row],[Category]],Table4[Cost]), F66)</f>
        <v>299.11</v>
      </c>
      <c r="L66" s="3" t="s">
        <v>1676</v>
      </c>
      <c r="N66" s="14">
        <v>299.11</v>
      </c>
      <c r="O66" s="2">
        <f t="shared" si="1"/>
        <v>280.09371158392429</v>
      </c>
      <c r="P66" s="2"/>
      <c r="R66" s="21">
        <v>118</v>
      </c>
      <c r="S66" s="2">
        <f t="shared" ref="S66:S97" si="6">IF(R66=" ", 0,R66)</f>
        <v>118</v>
      </c>
      <c r="U66" s="17" t="s">
        <v>1558</v>
      </c>
      <c r="V66" s="2" t="str">
        <f t="shared" si="2"/>
        <v>Beauty</v>
      </c>
      <c r="W66" t="str">
        <f t="shared" si="3"/>
        <v>Beauty</v>
      </c>
      <c r="Y66" s="14" t="s">
        <v>1677</v>
      </c>
      <c r="Z66" s="2" t="str">
        <f t="shared" si="4"/>
        <v>Zhang Inc</v>
      </c>
    </row>
    <row r="67" spans="1:26">
      <c r="A67" t="s">
        <v>1678</v>
      </c>
      <c r="B67" t="s">
        <v>3929</v>
      </c>
      <c r="C67" t="s">
        <v>1566</v>
      </c>
      <c r="D67" t="s">
        <v>3860</v>
      </c>
      <c r="E67" t="s">
        <v>1679</v>
      </c>
      <c r="F67">
        <v>240.63</v>
      </c>
      <c r="G67">
        <v>423</v>
      </c>
      <c r="H67">
        <f>IF(F67="", AVERAGEIF(Table4[Category],Table4[[#This Row],[Category]],Table4[Cost]), F67)</f>
        <v>240.63</v>
      </c>
      <c r="L67" s="4" t="s">
        <v>1678</v>
      </c>
      <c r="N67" s="15">
        <v>240.63</v>
      </c>
      <c r="O67" s="2">
        <f t="shared" ref="O67:O101" si="7">AVERAGE(N67:N166)</f>
        <v>279.55038905775069</v>
      </c>
      <c r="P67" s="2"/>
      <c r="R67" s="22">
        <v>423</v>
      </c>
      <c r="S67" s="2">
        <f t="shared" si="6"/>
        <v>423</v>
      </c>
      <c r="U67" s="18" t="s">
        <v>1566</v>
      </c>
      <c r="V67" s="2" t="str">
        <f t="shared" ref="V67:V101" si="8">TRIM(U67)</f>
        <v>Sports</v>
      </c>
      <c r="W67" t="str">
        <f t="shared" ref="W67:W101" si="9">PROPER(U67)</f>
        <v>Sports</v>
      </c>
      <c r="Y67" s="15" t="s">
        <v>1679</v>
      </c>
      <c r="Z67" s="2" t="str">
        <f t="shared" ref="Z67:Z101" si="10">TRIM(Y67)</f>
        <v>Montgomery, Benton and Miller</v>
      </c>
    </row>
    <row r="68" spans="1:26">
      <c r="A68" t="s">
        <v>1680</v>
      </c>
      <c r="B68" t="s">
        <v>3930</v>
      </c>
      <c r="C68" t="s">
        <v>1558</v>
      </c>
      <c r="D68" t="s">
        <v>3865</v>
      </c>
      <c r="E68" t="s">
        <v>1681</v>
      </c>
      <c r="F68">
        <v>340.39</v>
      </c>
      <c r="G68">
        <v>177</v>
      </c>
      <c r="H68">
        <f>IF(F68="", AVERAGEIF(Table4[Category],Table4[[#This Row],[Category]],Table4[Cost]), F68)</f>
        <v>340.39</v>
      </c>
      <c r="L68" s="3" t="s">
        <v>1680</v>
      </c>
      <c r="N68" s="14">
        <v>340.39</v>
      </c>
      <c r="O68" s="2">
        <f t="shared" si="7"/>
        <v>280.69510638297874</v>
      </c>
      <c r="P68" s="2"/>
      <c r="R68" s="21">
        <v>177</v>
      </c>
      <c r="S68" s="2">
        <f t="shared" si="6"/>
        <v>177</v>
      </c>
      <c r="U68" s="17" t="s">
        <v>1558</v>
      </c>
      <c r="V68" s="2" t="str">
        <f t="shared" si="8"/>
        <v>Beauty</v>
      </c>
      <c r="W68" t="str">
        <f t="shared" si="9"/>
        <v>Beauty</v>
      </c>
      <c r="Y68" s="14" t="s">
        <v>1681</v>
      </c>
      <c r="Z68" s="2" t="str">
        <f t="shared" si="10"/>
        <v>Torres, Spencer and Potter</v>
      </c>
    </row>
    <row r="69" spans="1:26">
      <c r="A69" t="s">
        <v>1682</v>
      </c>
      <c r="B69" t="s">
        <v>3931</v>
      </c>
      <c r="C69" t="s">
        <v>1563</v>
      </c>
      <c r="D69" t="s">
        <v>3852</v>
      </c>
      <c r="E69" t="s">
        <v>1683</v>
      </c>
      <c r="F69">
        <v>349.17</v>
      </c>
      <c r="G69">
        <v>476</v>
      </c>
      <c r="H69">
        <f>IF(F69="", AVERAGEIF(Table4[Category],Table4[[#This Row],[Category]],Table4[Cost]), F69)</f>
        <v>349.17</v>
      </c>
      <c r="L69" s="4" t="s">
        <v>1682</v>
      </c>
      <c r="N69" s="15">
        <v>349.17</v>
      </c>
      <c r="O69" s="2">
        <f t="shared" si="7"/>
        <v>278.88617021276593</v>
      </c>
      <c r="P69" s="2"/>
      <c r="R69" s="22">
        <v>476</v>
      </c>
      <c r="S69" s="2">
        <f t="shared" si="6"/>
        <v>476</v>
      </c>
      <c r="U69" s="18" t="s">
        <v>1563</v>
      </c>
      <c r="V69" s="2" t="str">
        <f t="shared" si="8"/>
        <v>Electronics</v>
      </c>
      <c r="W69" t="str">
        <f t="shared" si="9"/>
        <v>Electronics</v>
      </c>
      <c r="Y69" s="15" t="s">
        <v>1683</v>
      </c>
      <c r="Z69" s="2" t="str">
        <f t="shared" si="10"/>
        <v>Flores-Davis</v>
      </c>
    </row>
    <row r="70" spans="1:26">
      <c r="A70" t="s">
        <v>1684</v>
      </c>
      <c r="B70" t="s">
        <v>3932</v>
      </c>
      <c r="C70" t="s">
        <v>1544</v>
      </c>
      <c r="D70" t="s">
        <v>3933</v>
      </c>
      <c r="E70" t="s">
        <v>1685</v>
      </c>
      <c r="F70">
        <v>243.7</v>
      </c>
      <c r="G70">
        <v>130</v>
      </c>
      <c r="H70">
        <f>IF(F70="", AVERAGEIF(Table4[Category],Table4[[#This Row],[Category]],Table4[Cost]), F70)</f>
        <v>243.7</v>
      </c>
      <c r="L70" s="3" t="s">
        <v>1684</v>
      </c>
      <c r="N70" s="14">
        <v>243.7</v>
      </c>
      <c r="O70" s="2">
        <f t="shared" si="7"/>
        <v>276.68980053191484</v>
      </c>
      <c r="P70" s="2"/>
      <c r="R70" s="21">
        <v>130</v>
      </c>
      <c r="S70" s="2">
        <f t="shared" si="6"/>
        <v>130</v>
      </c>
      <c r="U70" s="17" t="s">
        <v>1544</v>
      </c>
      <c r="V70" s="2" t="str">
        <f t="shared" si="8"/>
        <v>Home</v>
      </c>
      <c r="W70" t="str">
        <f t="shared" si="9"/>
        <v>Home</v>
      </c>
      <c r="Y70" s="14" t="s">
        <v>1685</v>
      </c>
      <c r="Z70" s="2" t="str">
        <f t="shared" si="10"/>
        <v>Wolfe, Ross and Hester</v>
      </c>
    </row>
    <row r="71" spans="1:26">
      <c r="A71" t="s">
        <v>1686</v>
      </c>
      <c r="B71" t="s">
        <v>3934</v>
      </c>
      <c r="C71" t="s">
        <v>1547</v>
      </c>
      <c r="D71" t="s">
        <v>3850</v>
      </c>
      <c r="E71" t="s">
        <v>1687</v>
      </c>
      <c r="F71">
        <v>218.22</v>
      </c>
      <c r="G71">
        <v>224</v>
      </c>
      <c r="H71">
        <f>IF(F71="", AVERAGEIF(Table4[Category],Table4[[#This Row],[Category]],Table4[Cost]), F71)</f>
        <v>218.22</v>
      </c>
      <c r="L71" s="4" t="s">
        <v>1686</v>
      </c>
      <c r="N71" s="15">
        <v>218.22</v>
      </c>
      <c r="O71" s="2">
        <f t="shared" si="7"/>
        <v>277.75398764584759</v>
      </c>
      <c r="P71" s="2"/>
      <c r="R71" s="22">
        <v>224</v>
      </c>
      <c r="S71" s="2">
        <f t="shared" si="6"/>
        <v>224</v>
      </c>
      <c r="U71" s="18" t="s">
        <v>1547</v>
      </c>
      <c r="V71" s="2" t="str">
        <f t="shared" si="8"/>
        <v>Clothing</v>
      </c>
      <c r="W71" t="str">
        <f t="shared" si="9"/>
        <v>Clothing</v>
      </c>
      <c r="Y71" s="15" t="s">
        <v>1687</v>
      </c>
      <c r="Z71" s="2" t="str">
        <f t="shared" si="10"/>
        <v>Fitzpatrick Ltd</v>
      </c>
    </row>
    <row r="72" spans="1:26">
      <c r="A72" t="s">
        <v>1688</v>
      </c>
      <c r="B72" t="s">
        <v>3935</v>
      </c>
      <c r="C72" t="s">
        <v>1544</v>
      </c>
      <c r="D72" t="s">
        <v>3879</v>
      </c>
      <c r="E72" t="s">
        <v>1689</v>
      </c>
      <c r="F72">
        <v>138.05000000000001</v>
      </c>
      <c r="G72">
        <v>89</v>
      </c>
      <c r="H72">
        <f>IF(F72="", AVERAGEIF(Table4[Category],Table4[[#This Row],[Category]],Table4[Cost]), F72)</f>
        <v>138.05000000000001</v>
      </c>
      <c r="L72" s="3" t="s">
        <v>1688</v>
      </c>
      <c r="N72" s="14">
        <v>138.05000000000001</v>
      </c>
      <c r="O72" s="2">
        <f t="shared" si="7"/>
        <v>279.7384539007092</v>
      </c>
      <c r="P72" s="2"/>
      <c r="R72" s="21">
        <v>89</v>
      </c>
      <c r="S72" s="2">
        <f t="shared" si="6"/>
        <v>89</v>
      </c>
      <c r="U72" s="17" t="s">
        <v>1544</v>
      </c>
      <c r="V72" s="2" t="str">
        <f t="shared" si="8"/>
        <v>Home</v>
      </c>
      <c r="W72" t="str">
        <f t="shared" si="9"/>
        <v>Home</v>
      </c>
      <c r="Y72" s="14" t="s">
        <v>1689</v>
      </c>
      <c r="Z72" s="2" t="str">
        <f t="shared" si="10"/>
        <v>Duran Group</v>
      </c>
    </row>
    <row r="73" spans="1:26">
      <c r="A73" t="s">
        <v>1690</v>
      </c>
      <c r="B73" t="s">
        <v>3936</v>
      </c>
      <c r="C73" t="s">
        <v>1558</v>
      </c>
      <c r="D73" t="s">
        <v>3865</v>
      </c>
      <c r="E73" t="s">
        <v>1691</v>
      </c>
      <c r="F73">
        <v>214.32</v>
      </c>
      <c r="G73">
        <v>383</v>
      </c>
      <c r="H73">
        <f>IF(F73="", AVERAGEIF(Table4[Category],Table4[[#This Row],[Category]],Table4[Cost]), F73)</f>
        <v>214.32</v>
      </c>
      <c r="L73" s="4" t="s">
        <v>1690</v>
      </c>
      <c r="N73" s="15">
        <v>214.32</v>
      </c>
      <c r="O73" s="2">
        <f t="shared" si="7"/>
        <v>284.62426265590614</v>
      </c>
      <c r="P73" s="2"/>
      <c r="R73" s="22">
        <v>383</v>
      </c>
      <c r="S73" s="2">
        <f t="shared" si="6"/>
        <v>383</v>
      </c>
      <c r="U73" s="18" t="s">
        <v>1558</v>
      </c>
      <c r="V73" s="2" t="str">
        <f t="shared" si="8"/>
        <v>Beauty</v>
      </c>
      <c r="W73" t="str">
        <f t="shared" si="9"/>
        <v>Beauty</v>
      </c>
      <c r="Y73" s="15" t="s">
        <v>1691</v>
      </c>
      <c r="Z73" s="2" t="str">
        <f t="shared" si="10"/>
        <v>Hopkins Ltd</v>
      </c>
    </row>
    <row r="74" spans="1:26">
      <c r="A74" t="s">
        <v>1692</v>
      </c>
      <c r="B74" t="s">
        <v>3937</v>
      </c>
      <c r="C74" t="s">
        <v>1566</v>
      </c>
      <c r="D74" t="s">
        <v>3860</v>
      </c>
      <c r="E74" t="s">
        <v>1693</v>
      </c>
      <c r="F74">
        <v>477.61</v>
      </c>
      <c r="G74">
        <v>300</v>
      </c>
      <c r="H74">
        <f>IF(F74="", AVERAGEIF(Table4[Category],Table4[[#This Row],[Category]],Table4[Cost]), F74)</f>
        <v>477.61</v>
      </c>
      <c r="L74" s="3" t="s">
        <v>1692</v>
      </c>
      <c r="N74" s="14">
        <v>477.61</v>
      </c>
      <c r="O74" s="2">
        <f t="shared" si="7"/>
        <v>287.13512917933133</v>
      </c>
      <c r="P74" s="2"/>
      <c r="R74" s="21">
        <v>300</v>
      </c>
      <c r="S74" s="2">
        <f t="shared" si="6"/>
        <v>300</v>
      </c>
      <c r="U74" s="17" t="s">
        <v>1566</v>
      </c>
      <c r="V74" s="2" t="str">
        <f t="shared" si="8"/>
        <v>Sports</v>
      </c>
      <c r="W74" t="str">
        <f t="shared" si="9"/>
        <v>Sports</v>
      </c>
      <c r="Y74" s="14" t="s">
        <v>1693</v>
      </c>
      <c r="Z74" s="2" t="str">
        <f t="shared" si="10"/>
        <v>Davis PLC</v>
      </c>
    </row>
    <row r="75" spans="1:26">
      <c r="A75" t="s">
        <v>1694</v>
      </c>
      <c r="B75" t="s">
        <v>3938</v>
      </c>
      <c r="C75" t="s">
        <v>1566</v>
      </c>
      <c r="D75" t="s">
        <v>3891</v>
      </c>
      <c r="E75" t="s">
        <v>1695</v>
      </c>
      <c r="F75">
        <v>107.06</v>
      </c>
      <c r="G75">
        <v>359</v>
      </c>
      <c r="H75">
        <f>IF(F75="", AVERAGEIF(Table4[Category],Table4[[#This Row],[Category]],Table4[Cost]), F75)</f>
        <v>107.06</v>
      </c>
      <c r="L75" s="4" t="s">
        <v>1694</v>
      </c>
      <c r="N75" s="15">
        <v>107.06</v>
      </c>
      <c r="O75" s="2">
        <f t="shared" si="7"/>
        <v>280.08050433412143</v>
      </c>
      <c r="P75" s="2"/>
      <c r="R75" s="22">
        <v>359</v>
      </c>
      <c r="S75" s="2">
        <f t="shared" si="6"/>
        <v>359</v>
      </c>
      <c r="U75" s="18" t="s">
        <v>1566</v>
      </c>
      <c r="V75" s="2" t="str">
        <f t="shared" si="8"/>
        <v>Sports</v>
      </c>
      <c r="W75" t="str">
        <f t="shared" si="9"/>
        <v>Sports</v>
      </c>
      <c r="Y75" s="15" t="s">
        <v>1695</v>
      </c>
      <c r="Z75" s="2" t="str">
        <f t="shared" si="10"/>
        <v>French Ltd</v>
      </c>
    </row>
    <row r="76" spans="1:26">
      <c r="A76" t="s">
        <v>1696</v>
      </c>
      <c r="B76" t="s">
        <v>3939</v>
      </c>
      <c r="C76" t="s">
        <v>1563</v>
      </c>
      <c r="D76" t="s">
        <v>3858</v>
      </c>
      <c r="E76" t="s">
        <v>1697</v>
      </c>
      <c r="F76">
        <v>403.71</v>
      </c>
      <c r="G76">
        <v>159</v>
      </c>
      <c r="H76">
        <f>IF(F76="", AVERAGEIF(Table4[Category],Table4[[#This Row],[Category]],Table4[Cost]), F76)</f>
        <v>403.71</v>
      </c>
      <c r="L76" s="3" t="s">
        <v>1696</v>
      </c>
      <c r="N76" s="14">
        <v>403.71</v>
      </c>
      <c r="O76" s="2">
        <f t="shared" si="7"/>
        <v>286.73513911620296</v>
      </c>
      <c r="P76" s="2"/>
      <c r="R76" s="21">
        <v>159</v>
      </c>
      <c r="S76" s="2">
        <f t="shared" si="6"/>
        <v>159</v>
      </c>
      <c r="U76" s="17" t="s">
        <v>1563</v>
      </c>
      <c r="V76" s="2" t="str">
        <f t="shared" si="8"/>
        <v>Electronics</v>
      </c>
      <c r="W76" t="str">
        <f t="shared" si="9"/>
        <v>Electronics</v>
      </c>
      <c r="Y76" s="14" t="s">
        <v>1697</v>
      </c>
      <c r="Z76" s="2" t="str">
        <f t="shared" si="10"/>
        <v>Bruce-Bowen</v>
      </c>
    </row>
    <row r="77" spans="1:26">
      <c r="A77" t="s">
        <v>1698</v>
      </c>
      <c r="B77" t="s">
        <v>3940</v>
      </c>
      <c r="C77" t="s">
        <v>1547</v>
      </c>
      <c r="D77" t="s">
        <v>3898</v>
      </c>
      <c r="E77" t="s">
        <v>1699</v>
      </c>
      <c r="F77">
        <v>158.13999999999999</v>
      </c>
      <c r="G77">
        <v>82</v>
      </c>
      <c r="H77">
        <f>IF(F77="", AVERAGEIF(Table4[Category],Table4[[#This Row],[Category]],Table4[Cost]), F77)</f>
        <v>158.13999999999999</v>
      </c>
      <c r="L77" s="4" t="s">
        <v>1698</v>
      </c>
      <c r="N77" s="15">
        <v>158.13999999999999</v>
      </c>
      <c r="O77" s="2">
        <f t="shared" si="7"/>
        <v>282.05614468085111</v>
      </c>
      <c r="P77" s="2"/>
      <c r="R77" s="22">
        <v>82</v>
      </c>
      <c r="S77" s="2">
        <f t="shared" si="6"/>
        <v>82</v>
      </c>
      <c r="U77" s="18" t="s">
        <v>1547</v>
      </c>
      <c r="V77" s="2" t="str">
        <f t="shared" si="8"/>
        <v>Clothing</v>
      </c>
      <c r="W77" t="str">
        <f t="shared" si="9"/>
        <v>Clothing</v>
      </c>
      <c r="Y77" s="15" t="s">
        <v>1699</v>
      </c>
      <c r="Z77" s="2" t="str">
        <f t="shared" si="10"/>
        <v>Poole PLC</v>
      </c>
    </row>
    <row r="78" spans="1:26">
      <c r="A78" t="s">
        <v>1700</v>
      </c>
      <c r="B78" t="s">
        <v>3941</v>
      </c>
      <c r="C78" t="s">
        <v>1563</v>
      </c>
      <c r="D78" t="s">
        <v>3843</v>
      </c>
      <c r="E78" t="s">
        <v>1701</v>
      </c>
      <c r="F78">
        <v>392.89</v>
      </c>
      <c r="G78">
        <v>320</v>
      </c>
      <c r="H78">
        <f>IF(F78="", AVERAGEIF(Table4[Category],Table4[[#This Row],[Category]],Table4[Cost]), F78)</f>
        <v>392.89</v>
      </c>
      <c r="L78" s="3" t="s">
        <v>1700</v>
      </c>
      <c r="N78" s="14">
        <v>392.89</v>
      </c>
      <c r="O78" s="2">
        <f t="shared" si="7"/>
        <v>287.21931737588659</v>
      </c>
      <c r="P78" s="2"/>
      <c r="R78" s="21">
        <v>320</v>
      </c>
      <c r="S78" s="2">
        <f t="shared" si="6"/>
        <v>320</v>
      </c>
      <c r="U78" s="17" t="s">
        <v>1563</v>
      </c>
      <c r="V78" s="2" t="str">
        <f t="shared" si="8"/>
        <v>Electronics</v>
      </c>
      <c r="W78" t="str">
        <f t="shared" si="9"/>
        <v>Electronics</v>
      </c>
      <c r="Y78" s="14" t="s">
        <v>1701</v>
      </c>
      <c r="Z78" s="2" t="str">
        <f t="shared" si="10"/>
        <v>Larson Ltd</v>
      </c>
    </row>
    <row r="79" spans="1:26">
      <c r="A79" t="s">
        <v>1702</v>
      </c>
      <c r="B79" t="s">
        <v>3942</v>
      </c>
      <c r="C79" t="s">
        <v>1563</v>
      </c>
      <c r="D79" t="s">
        <v>3870</v>
      </c>
      <c r="E79" t="s">
        <v>1703</v>
      </c>
      <c r="F79">
        <v>480.9</v>
      </c>
      <c r="G79">
        <v>104</v>
      </c>
      <c r="H79">
        <f>IF(F79="", AVERAGEIF(Table4[Category],Table4[[#This Row],[Category]],Table4[Cost]), F79)</f>
        <v>480.9</v>
      </c>
      <c r="L79" s="4" t="s">
        <v>1702</v>
      </c>
      <c r="N79" s="15">
        <v>480.9</v>
      </c>
      <c r="O79" s="2">
        <f t="shared" si="7"/>
        <v>282.62493987049032</v>
      </c>
      <c r="P79" s="2"/>
      <c r="R79" s="22">
        <v>104</v>
      </c>
      <c r="S79" s="2">
        <f t="shared" si="6"/>
        <v>104</v>
      </c>
      <c r="U79" s="18" t="s">
        <v>1563</v>
      </c>
      <c r="V79" s="2" t="str">
        <f t="shared" si="8"/>
        <v>Electronics</v>
      </c>
      <c r="W79" t="str">
        <f t="shared" si="9"/>
        <v>Electronics</v>
      </c>
      <c r="Y79" s="15" t="s">
        <v>1703</v>
      </c>
      <c r="Z79" s="2" t="str">
        <f t="shared" si="10"/>
        <v>White, Reeves and Woods</v>
      </c>
    </row>
    <row r="80" spans="1:26">
      <c r="A80" t="s">
        <v>1704</v>
      </c>
      <c r="B80" t="s">
        <v>3943</v>
      </c>
      <c r="C80" t="s">
        <v>1544</v>
      </c>
      <c r="D80" t="s">
        <v>3868</v>
      </c>
      <c r="E80" t="s">
        <v>1705</v>
      </c>
      <c r="F80">
        <v>325.26</v>
      </c>
      <c r="G80">
        <v>400</v>
      </c>
      <c r="H80">
        <f>IF(F80="", AVERAGEIF(Table4[Category],Table4[[#This Row],[Category]],Table4[Cost]), F80)</f>
        <v>325.26</v>
      </c>
      <c r="L80" s="3" t="s">
        <v>1704</v>
      </c>
      <c r="N80" s="14">
        <v>325.26</v>
      </c>
      <c r="O80" s="2">
        <f t="shared" si="7"/>
        <v>273.61243713733069</v>
      </c>
      <c r="P80" s="2"/>
      <c r="R80" s="21">
        <v>400</v>
      </c>
      <c r="S80" s="2">
        <f t="shared" si="6"/>
        <v>400</v>
      </c>
      <c r="U80" s="17" t="s">
        <v>1544</v>
      </c>
      <c r="V80" s="2" t="str">
        <f t="shared" si="8"/>
        <v>Home</v>
      </c>
      <c r="W80" t="str">
        <f t="shared" si="9"/>
        <v>Home</v>
      </c>
      <c r="Y80" s="14" t="s">
        <v>1705</v>
      </c>
      <c r="Z80" s="2" t="str">
        <f t="shared" si="10"/>
        <v>Hernandez Inc</v>
      </c>
    </row>
    <row r="81" spans="1:26">
      <c r="A81" t="s">
        <v>1706</v>
      </c>
      <c r="B81" t="s">
        <v>3944</v>
      </c>
      <c r="C81" t="s">
        <v>1544</v>
      </c>
      <c r="D81" t="s">
        <v>3856</v>
      </c>
      <c r="E81" t="s">
        <v>1707</v>
      </c>
      <c r="F81">
        <v>228.53</v>
      </c>
      <c r="G81">
        <v>469</v>
      </c>
      <c r="H81">
        <f>IF(F81="", AVERAGEIF(Table4[Category],Table4[[#This Row],[Category]],Table4[Cost]), F81)</f>
        <v>228.53</v>
      </c>
      <c r="L81" s="4" t="s">
        <v>1706</v>
      </c>
      <c r="N81" s="15">
        <v>228.53</v>
      </c>
      <c r="O81" s="2">
        <f t="shared" si="7"/>
        <v>271.15302938196555</v>
      </c>
      <c r="P81" s="2"/>
      <c r="R81" s="22">
        <v>469</v>
      </c>
      <c r="S81" s="2">
        <f t="shared" si="6"/>
        <v>469</v>
      </c>
      <c r="U81" s="18" t="s">
        <v>1544</v>
      </c>
      <c r="V81" s="2" t="str">
        <f t="shared" si="8"/>
        <v>Home</v>
      </c>
      <c r="W81" t="str">
        <f t="shared" si="9"/>
        <v>Home</v>
      </c>
      <c r="Y81" s="15" t="s">
        <v>1707</v>
      </c>
      <c r="Z81" s="2" t="str">
        <f t="shared" si="10"/>
        <v>Ramirez-Hanson</v>
      </c>
    </row>
    <row r="82" spans="1:26">
      <c r="A82" t="s">
        <v>1708</v>
      </c>
      <c r="B82" t="s">
        <v>3945</v>
      </c>
      <c r="C82" t="s">
        <v>1544</v>
      </c>
      <c r="D82" t="s">
        <v>3862</v>
      </c>
      <c r="E82" t="s">
        <v>1709</v>
      </c>
      <c r="F82">
        <v>143.43</v>
      </c>
      <c r="G82">
        <v>58</v>
      </c>
      <c r="H82">
        <f>IF(F82="", AVERAGEIF(Table4[Category],Table4[[#This Row],[Category]],Table4[Cost]), F82)</f>
        <v>143.43</v>
      </c>
      <c r="L82" s="3" t="s">
        <v>1708</v>
      </c>
      <c r="N82" s="14">
        <v>143.43</v>
      </c>
      <c r="O82" s="2">
        <f t="shared" si="7"/>
        <v>273.28418085106381</v>
      </c>
      <c r="P82" s="2"/>
      <c r="R82" s="21">
        <v>58</v>
      </c>
      <c r="S82" s="2">
        <f t="shared" si="6"/>
        <v>58</v>
      </c>
      <c r="U82" s="17" t="s">
        <v>1544</v>
      </c>
      <c r="V82" s="2" t="str">
        <f t="shared" si="8"/>
        <v>Home</v>
      </c>
      <c r="W82" t="str">
        <f t="shared" si="9"/>
        <v>Home</v>
      </c>
      <c r="Y82" s="14" t="s">
        <v>1709</v>
      </c>
      <c r="Z82" s="2" t="str">
        <f t="shared" si="10"/>
        <v>Allison Ltd</v>
      </c>
    </row>
    <row r="83" spans="1:26">
      <c r="A83" t="s">
        <v>1710</v>
      </c>
      <c r="B83" t="s">
        <v>3946</v>
      </c>
      <c r="C83" t="s">
        <v>1566</v>
      </c>
      <c r="D83" t="s">
        <v>3876</v>
      </c>
      <c r="E83" t="s">
        <v>1711</v>
      </c>
      <c r="F83">
        <v>285.54000000000002</v>
      </c>
      <c r="G83">
        <v>358</v>
      </c>
      <c r="H83">
        <f>IF(F83="", AVERAGEIF(Table4[Category],Table4[[#This Row],[Category]],Table4[Cost]), F83)</f>
        <v>285.54000000000002</v>
      </c>
      <c r="L83" s="4" t="s">
        <v>1710</v>
      </c>
      <c r="N83" s="15">
        <v>285.54000000000002</v>
      </c>
      <c r="O83" s="2">
        <f t="shared" si="7"/>
        <v>280.11861142217242</v>
      </c>
      <c r="P83" s="2"/>
      <c r="R83" s="22">
        <v>358</v>
      </c>
      <c r="S83" s="2">
        <f t="shared" si="6"/>
        <v>358</v>
      </c>
      <c r="U83" s="18" t="s">
        <v>1566</v>
      </c>
      <c r="V83" s="2" t="str">
        <f t="shared" si="8"/>
        <v>Sports</v>
      </c>
      <c r="W83" t="str">
        <f t="shared" si="9"/>
        <v>Sports</v>
      </c>
      <c r="Y83" s="15" t="s">
        <v>1711</v>
      </c>
      <c r="Z83" s="2" t="str">
        <f t="shared" si="10"/>
        <v>Robinson-Brown</v>
      </c>
    </row>
    <row r="84" spans="1:26">
      <c r="A84" t="s">
        <v>1712</v>
      </c>
      <c r="B84" t="s">
        <v>3947</v>
      </c>
      <c r="C84" t="s">
        <v>1566</v>
      </c>
      <c r="D84" t="s">
        <v>3860</v>
      </c>
      <c r="E84" t="s">
        <v>1713</v>
      </c>
      <c r="F84">
        <v>152.91999999999999</v>
      </c>
      <c r="G84">
        <v>281</v>
      </c>
      <c r="H84">
        <f>IF(F84="", AVERAGEIF(Table4[Category],Table4[[#This Row],[Category]],Table4[Cost]), F84)</f>
        <v>152.91999999999999</v>
      </c>
      <c r="L84" s="3" t="s">
        <v>1712</v>
      </c>
      <c r="N84" s="14">
        <v>152.91999999999999</v>
      </c>
      <c r="O84" s="2">
        <f t="shared" si="7"/>
        <v>279.81742316784869</v>
      </c>
      <c r="P84" s="2"/>
      <c r="R84" s="21">
        <v>281</v>
      </c>
      <c r="S84" s="2">
        <f t="shared" si="6"/>
        <v>281</v>
      </c>
      <c r="U84" s="17" t="s">
        <v>1566</v>
      </c>
      <c r="V84" s="2" t="str">
        <f t="shared" si="8"/>
        <v>Sports</v>
      </c>
      <c r="W84" t="str">
        <f t="shared" si="9"/>
        <v>Sports</v>
      </c>
      <c r="Y84" s="14" t="s">
        <v>1713</v>
      </c>
      <c r="Z84" s="2" t="str">
        <f t="shared" si="10"/>
        <v>Reese-Watson</v>
      </c>
    </row>
    <row r="85" spans="1:26">
      <c r="A85" t="s">
        <v>1714</v>
      </c>
      <c r="B85" t="s">
        <v>3948</v>
      </c>
      <c r="C85" t="s">
        <v>1558</v>
      </c>
      <c r="D85" t="s">
        <v>3854</v>
      </c>
      <c r="E85" t="s">
        <v>1715</v>
      </c>
      <c r="G85">
        <v>159</v>
      </c>
      <c r="H85">
        <f>IF(F85="", AVERAGEIF(Table4[Category],Table4[[#This Row],[Category]],Table4[Cost]), F85)</f>
        <v>250.41615384615383</v>
      </c>
      <c r="L85" s="4" t="s">
        <v>1714</v>
      </c>
      <c r="N85" s="15"/>
      <c r="O85" s="2">
        <f t="shared" si="7"/>
        <v>287.28197747183975</v>
      </c>
      <c r="P85" s="2"/>
      <c r="R85" s="22">
        <v>159</v>
      </c>
      <c r="S85" s="2">
        <f t="shared" si="6"/>
        <v>159</v>
      </c>
      <c r="U85" s="18" t="s">
        <v>1558</v>
      </c>
      <c r="V85" s="2" t="str">
        <f t="shared" si="8"/>
        <v>Beauty</v>
      </c>
      <c r="W85" t="str">
        <f t="shared" si="9"/>
        <v>Beauty</v>
      </c>
      <c r="Y85" s="15" t="s">
        <v>1715</v>
      </c>
      <c r="Z85" s="2" t="str">
        <f t="shared" si="10"/>
        <v>Butler Group</v>
      </c>
    </row>
    <row r="86" spans="1:26">
      <c r="A86" t="s">
        <v>1716</v>
      </c>
      <c r="B86" t="s">
        <v>3949</v>
      </c>
      <c r="C86" t="s">
        <v>1544</v>
      </c>
      <c r="D86" t="s">
        <v>3933</v>
      </c>
      <c r="E86" t="s">
        <v>1717</v>
      </c>
      <c r="F86">
        <v>388.46</v>
      </c>
      <c r="G86">
        <v>208</v>
      </c>
      <c r="H86">
        <f>IF(F86="", AVERAGEIF(Table4[Category],Table4[[#This Row],[Category]],Table4[Cost]), F86)</f>
        <v>388.46</v>
      </c>
      <c r="L86" s="3" t="s">
        <v>1716</v>
      </c>
      <c r="N86" s="14">
        <v>388.46</v>
      </c>
      <c r="O86" s="2">
        <f t="shared" si="7"/>
        <v>287.28197747183975</v>
      </c>
      <c r="P86" s="2"/>
      <c r="R86" s="21">
        <v>208</v>
      </c>
      <c r="S86" s="2">
        <f t="shared" si="6"/>
        <v>208</v>
      </c>
      <c r="U86" s="17" t="s">
        <v>1544</v>
      </c>
      <c r="V86" s="2" t="str">
        <f t="shared" si="8"/>
        <v>Home</v>
      </c>
      <c r="W86" t="str">
        <f t="shared" si="9"/>
        <v>Home</v>
      </c>
      <c r="Y86" s="14" t="s">
        <v>1717</v>
      </c>
      <c r="Z86" s="2" t="str">
        <f t="shared" si="10"/>
        <v>Collins-Stephenson</v>
      </c>
    </row>
    <row r="87" spans="1:26">
      <c r="A87" t="s">
        <v>1718</v>
      </c>
      <c r="B87" t="s">
        <v>3950</v>
      </c>
      <c r="C87" t="s">
        <v>1547</v>
      </c>
      <c r="D87" t="s">
        <v>3852</v>
      </c>
      <c r="E87" t="s">
        <v>1719</v>
      </c>
      <c r="F87">
        <v>119.57</v>
      </c>
      <c r="G87">
        <v>210</v>
      </c>
      <c r="H87">
        <f>IF(F87="", AVERAGEIF(Table4[Category],Table4[[#This Row],[Category]],Table4[Cost]), F87)</f>
        <v>119.57</v>
      </c>
      <c r="L87" s="4" t="s">
        <v>1718</v>
      </c>
      <c r="N87" s="15">
        <v>119.57</v>
      </c>
      <c r="O87" s="2">
        <f t="shared" si="7"/>
        <v>280.95835106382981</v>
      </c>
      <c r="P87" s="2"/>
      <c r="R87" s="22">
        <v>210</v>
      </c>
      <c r="S87" s="2">
        <f t="shared" si="6"/>
        <v>210</v>
      </c>
      <c r="U87" s="18" t="s">
        <v>1547</v>
      </c>
      <c r="V87" s="2" t="str">
        <f t="shared" si="8"/>
        <v>Clothing</v>
      </c>
      <c r="W87" t="str">
        <f t="shared" si="9"/>
        <v>Clothing</v>
      </c>
      <c r="Y87" s="15" t="s">
        <v>1719</v>
      </c>
      <c r="Z87" s="2" t="str">
        <f t="shared" si="10"/>
        <v>Richardson-Carrillo</v>
      </c>
    </row>
    <row r="88" spans="1:26">
      <c r="A88" t="s">
        <v>1720</v>
      </c>
      <c r="B88" t="s">
        <v>3951</v>
      </c>
      <c r="C88" t="s">
        <v>1544</v>
      </c>
      <c r="D88" t="s">
        <v>3862</v>
      </c>
      <c r="E88" t="s">
        <v>1721</v>
      </c>
      <c r="F88">
        <v>176.07</v>
      </c>
      <c r="G88">
        <v>82</v>
      </c>
      <c r="H88">
        <f>IF(F88="", AVERAGEIF(Table4[Category],Table4[[#This Row],[Category]],Table4[Cost]), F88)</f>
        <v>176.07</v>
      </c>
      <c r="L88" s="3" t="s">
        <v>1720</v>
      </c>
      <c r="N88" s="14">
        <v>176.07</v>
      </c>
      <c r="O88" s="2">
        <f t="shared" si="7"/>
        <v>291.71757446808516</v>
      </c>
      <c r="P88" s="2"/>
      <c r="R88" s="21">
        <v>82</v>
      </c>
      <c r="S88" s="2">
        <f t="shared" si="6"/>
        <v>82</v>
      </c>
      <c r="U88" s="17" t="s">
        <v>1544</v>
      </c>
      <c r="V88" s="2" t="str">
        <f t="shared" si="8"/>
        <v>Home</v>
      </c>
      <c r="W88" t="str">
        <f t="shared" si="9"/>
        <v>Home</v>
      </c>
      <c r="Y88" s="14" t="s">
        <v>1721</v>
      </c>
      <c r="Z88" s="2" t="str">
        <f t="shared" si="10"/>
        <v>Taylor, Dodson and Johnston</v>
      </c>
    </row>
    <row r="89" spans="1:26">
      <c r="A89" t="s">
        <v>1722</v>
      </c>
      <c r="B89" t="s">
        <v>3952</v>
      </c>
      <c r="C89" t="s">
        <v>1544</v>
      </c>
      <c r="D89" t="s">
        <v>3856</v>
      </c>
      <c r="E89" t="s">
        <v>1723</v>
      </c>
      <c r="F89">
        <v>371.38</v>
      </c>
      <c r="G89">
        <v>220</v>
      </c>
      <c r="H89">
        <f>IF(F89="", AVERAGEIF(Table4[Category],Table4[[#This Row],[Category]],Table4[Cost]), F89)</f>
        <v>371.38</v>
      </c>
      <c r="L89" s="4" t="s">
        <v>1722</v>
      </c>
      <c r="N89" s="15">
        <v>371.38</v>
      </c>
      <c r="O89" s="2">
        <f t="shared" si="7"/>
        <v>299.97811550151977</v>
      </c>
      <c r="P89" s="2"/>
      <c r="R89" s="22">
        <v>220</v>
      </c>
      <c r="S89" s="2">
        <f t="shared" si="6"/>
        <v>220</v>
      </c>
      <c r="U89" s="18" t="s">
        <v>1544</v>
      </c>
      <c r="V89" s="2" t="str">
        <f t="shared" si="8"/>
        <v>Home</v>
      </c>
      <c r="W89" t="str">
        <f t="shared" si="9"/>
        <v>Home</v>
      </c>
      <c r="Y89" s="15" t="s">
        <v>1723</v>
      </c>
      <c r="Z89" s="2" t="str">
        <f t="shared" si="10"/>
        <v>Aguilar, Horton and Lewis</v>
      </c>
    </row>
    <row r="90" spans="1:26">
      <c r="A90" t="s">
        <v>1724</v>
      </c>
      <c r="B90" t="s">
        <v>3953</v>
      </c>
      <c r="C90" t="s">
        <v>1566</v>
      </c>
      <c r="D90" t="s">
        <v>3852</v>
      </c>
      <c r="E90" t="s">
        <v>1725</v>
      </c>
      <c r="F90">
        <v>131.24</v>
      </c>
      <c r="G90">
        <v>232</v>
      </c>
      <c r="H90">
        <f>IF(F90="", AVERAGEIF(Table4[Category],Table4[[#This Row],[Category]],Table4[Cost]), F90)</f>
        <v>131.24</v>
      </c>
      <c r="L90" s="3" t="s">
        <v>1724</v>
      </c>
      <c r="N90" s="14">
        <v>131.24</v>
      </c>
      <c r="O90" s="2">
        <f t="shared" si="7"/>
        <v>294.48566284779048</v>
      </c>
      <c r="P90" s="2"/>
      <c r="R90" s="21">
        <v>232</v>
      </c>
      <c r="S90" s="2">
        <f t="shared" si="6"/>
        <v>232</v>
      </c>
      <c r="U90" s="17" t="s">
        <v>1566</v>
      </c>
      <c r="V90" s="2" t="str">
        <f t="shared" si="8"/>
        <v>Sports</v>
      </c>
      <c r="W90" t="str">
        <f t="shared" si="9"/>
        <v>Sports</v>
      </c>
      <c r="Y90" s="14" t="s">
        <v>1725</v>
      </c>
      <c r="Z90" s="2" t="str">
        <f t="shared" si="10"/>
        <v>Olsen-Daniels</v>
      </c>
    </row>
    <row r="91" spans="1:26">
      <c r="A91" t="s">
        <v>1726</v>
      </c>
      <c r="B91" t="s">
        <v>3954</v>
      </c>
      <c r="C91" t="s">
        <v>1558</v>
      </c>
      <c r="D91" t="s">
        <v>3910</v>
      </c>
      <c r="E91" t="s">
        <v>1727</v>
      </c>
      <c r="F91">
        <v>183.04</v>
      </c>
      <c r="G91">
        <v>457</v>
      </c>
      <c r="H91">
        <f>IF(F91="", AVERAGEIF(Table4[Category],Table4[[#This Row],[Category]],Table4[Cost]), F91)</f>
        <v>183.04</v>
      </c>
      <c r="L91" s="4" t="s">
        <v>1726</v>
      </c>
      <c r="N91" s="15">
        <v>183.04</v>
      </c>
      <c r="O91" s="2">
        <f t="shared" si="7"/>
        <v>308.08946808510638</v>
      </c>
      <c r="P91" s="2"/>
      <c r="R91" s="22">
        <v>457</v>
      </c>
      <c r="S91" s="2">
        <f t="shared" si="6"/>
        <v>457</v>
      </c>
      <c r="U91" s="18" t="s">
        <v>1558</v>
      </c>
      <c r="V91" s="2" t="str">
        <f t="shared" si="8"/>
        <v>Beauty</v>
      </c>
      <c r="W91" t="str">
        <f t="shared" si="9"/>
        <v>Beauty</v>
      </c>
      <c r="Y91" s="15" t="s">
        <v>1727</v>
      </c>
      <c r="Z91" s="2" t="str">
        <f t="shared" si="10"/>
        <v>Taylor-Elliott</v>
      </c>
    </row>
    <row r="92" spans="1:26">
      <c r="A92" t="s">
        <v>1728</v>
      </c>
      <c r="B92" t="s">
        <v>3955</v>
      </c>
      <c r="C92" t="s">
        <v>1563</v>
      </c>
      <c r="D92" t="s">
        <v>3852</v>
      </c>
      <c r="E92" t="s">
        <v>1729</v>
      </c>
      <c r="F92">
        <v>340.14</v>
      </c>
      <c r="G92">
        <v>361</v>
      </c>
      <c r="H92">
        <f>IF(F92="", AVERAGEIF(Table4[Category],Table4[[#This Row],[Category]],Table4[Cost]), F92)</f>
        <v>340.14</v>
      </c>
      <c r="L92" s="3" t="s">
        <v>1728</v>
      </c>
      <c r="N92" s="14">
        <v>340.14</v>
      </c>
      <c r="O92" s="2">
        <f t="shared" si="7"/>
        <v>319.45760154738878</v>
      </c>
      <c r="P92" s="2"/>
      <c r="R92" s="21">
        <v>361</v>
      </c>
      <c r="S92" s="2">
        <f t="shared" si="6"/>
        <v>361</v>
      </c>
      <c r="U92" s="17" t="s">
        <v>1563</v>
      </c>
      <c r="V92" s="2" t="str">
        <f t="shared" si="8"/>
        <v>Electronics</v>
      </c>
      <c r="W92" t="str">
        <f t="shared" si="9"/>
        <v>Electronics</v>
      </c>
      <c r="Y92" s="14" t="s">
        <v>1729</v>
      </c>
      <c r="Z92" s="2" t="str">
        <f t="shared" si="10"/>
        <v>Sharp, Taylor and Rodriguez</v>
      </c>
    </row>
    <row r="93" spans="1:26">
      <c r="A93" t="s">
        <v>1730</v>
      </c>
      <c r="B93" t="s">
        <v>3956</v>
      </c>
      <c r="C93" t="s">
        <v>1547</v>
      </c>
      <c r="D93" t="s">
        <v>3898</v>
      </c>
      <c r="E93" t="s">
        <v>1731</v>
      </c>
      <c r="F93">
        <v>438.25</v>
      </c>
      <c r="G93">
        <v>496</v>
      </c>
      <c r="H93">
        <f>IF(F93="", AVERAGEIF(Table4[Category],Table4[[#This Row],[Category]],Table4[Cost]), F93)</f>
        <v>438.25</v>
      </c>
      <c r="L93" s="4" t="s">
        <v>1730</v>
      </c>
      <c r="N93" s="15">
        <v>438.25</v>
      </c>
      <c r="O93" s="2">
        <f t="shared" si="7"/>
        <v>317.38936170212764</v>
      </c>
      <c r="P93" s="2"/>
      <c r="R93" s="22">
        <v>496</v>
      </c>
      <c r="S93" s="2">
        <f t="shared" si="6"/>
        <v>496</v>
      </c>
      <c r="U93" s="18" t="s">
        <v>1547</v>
      </c>
      <c r="V93" s="2" t="str">
        <f t="shared" si="8"/>
        <v>Clothing</v>
      </c>
      <c r="W93" t="str">
        <f t="shared" si="9"/>
        <v>Clothing</v>
      </c>
      <c r="Y93" s="15" t="s">
        <v>1731</v>
      </c>
      <c r="Z93" s="2" t="str">
        <f t="shared" si="10"/>
        <v>Smith-Charles</v>
      </c>
    </row>
    <row r="94" spans="1:26">
      <c r="A94" t="s">
        <v>1732</v>
      </c>
      <c r="B94" t="s">
        <v>3957</v>
      </c>
      <c r="C94" t="s">
        <v>1544</v>
      </c>
      <c r="D94" t="s">
        <v>3870</v>
      </c>
      <c r="E94" t="s">
        <v>1733</v>
      </c>
      <c r="F94">
        <v>447.43</v>
      </c>
      <c r="G94">
        <v>191</v>
      </c>
      <c r="H94">
        <f>IF(F94="", AVERAGEIF(Table4[Category],Table4[[#This Row],[Category]],Table4[Cost]), F94)</f>
        <v>447.43</v>
      </c>
      <c r="L94" s="3" t="s">
        <v>1732</v>
      </c>
      <c r="N94" s="14">
        <v>447.43</v>
      </c>
      <c r="O94" s="2">
        <f t="shared" si="7"/>
        <v>303.96040189125296</v>
      </c>
      <c r="P94" s="2"/>
      <c r="R94" s="21">
        <v>191</v>
      </c>
      <c r="S94" s="2">
        <f t="shared" si="6"/>
        <v>191</v>
      </c>
      <c r="U94" s="17" t="s">
        <v>1544</v>
      </c>
      <c r="V94" s="2" t="str">
        <f t="shared" si="8"/>
        <v>Home</v>
      </c>
      <c r="W94" t="str">
        <f t="shared" si="9"/>
        <v>Home</v>
      </c>
      <c r="Y94" s="14" t="s">
        <v>1733</v>
      </c>
      <c r="Z94" s="2" t="str">
        <f t="shared" si="10"/>
        <v>Green, Powell and Palmer</v>
      </c>
    </row>
    <row r="95" spans="1:26">
      <c r="A95" t="s">
        <v>1734</v>
      </c>
      <c r="B95" t="s">
        <v>3958</v>
      </c>
      <c r="C95" t="s">
        <v>1563</v>
      </c>
      <c r="D95" t="s">
        <v>3843</v>
      </c>
      <c r="E95" t="s">
        <v>1735</v>
      </c>
      <c r="F95">
        <v>377.52</v>
      </c>
      <c r="G95">
        <v>485</v>
      </c>
      <c r="H95">
        <f>IF(F95="", AVERAGEIF(Table4[Category],Table4[[#This Row],[Category]],Table4[Cost]), F95)</f>
        <v>377.52</v>
      </c>
      <c r="L95" s="4" t="s">
        <v>1734</v>
      </c>
      <c r="N95" s="15">
        <v>377.52</v>
      </c>
      <c r="O95" s="2">
        <f t="shared" si="7"/>
        <v>286.02670212765963</v>
      </c>
      <c r="P95" s="2"/>
      <c r="R95" s="22">
        <v>485</v>
      </c>
      <c r="S95" s="2">
        <f t="shared" si="6"/>
        <v>485</v>
      </c>
      <c r="U95" s="18" t="s">
        <v>1563</v>
      </c>
      <c r="V95" s="2" t="str">
        <f t="shared" si="8"/>
        <v>Electronics</v>
      </c>
      <c r="W95" t="str">
        <f t="shared" si="9"/>
        <v>Electronics</v>
      </c>
      <c r="Y95" s="15" t="s">
        <v>1735</v>
      </c>
      <c r="Z95" s="2" t="str">
        <f t="shared" si="10"/>
        <v>Martin LLC</v>
      </c>
    </row>
    <row r="96" spans="1:26">
      <c r="A96" t="s">
        <v>1736</v>
      </c>
      <c r="B96" t="s">
        <v>3959</v>
      </c>
      <c r="C96" t="s">
        <v>1558</v>
      </c>
      <c r="D96" t="s">
        <v>3854</v>
      </c>
      <c r="E96" t="s">
        <v>1737</v>
      </c>
      <c r="F96">
        <v>358.47</v>
      </c>
      <c r="G96">
        <v>213</v>
      </c>
      <c r="H96">
        <f>IF(F96="", AVERAGEIF(Table4[Category],Table4[[#This Row],[Category]],Table4[Cost]), F96)</f>
        <v>358.47</v>
      </c>
      <c r="L96" s="3" t="s">
        <v>1736</v>
      </c>
      <c r="N96" s="14">
        <v>358.47</v>
      </c>
      <c r="O96" s="2">
        <f t="shared" si="7"/>
        <v>272.95623100303953</v>
      </c>
      <c r="P96" s="2"/>
      <c r="R96" s="21">
        <v>213</v>
      </c>
      <c r="S96" s="2">
        <f t="shared" si="6"/>
        <v>213</v>
      </c>
      <c r="U96" s="17" t="s">
        <v>1558</v>
      </c>
      <c r="V96" s="2" t="str">
        <f t="shared" si="8"/>
        <v>Beauty</v>
      </c>
      <c r="W96" t="str">
        <f t="shared" si="9"/>
        <v>Beauty</v>
      </c>
      <c r="Y96" s="14" t="s">
        <v>1737</v>
      </c>
      <c r="Z96" s="2" t="str">
        <f t="shared" si="10"/>
        <v>Hoffman-Williams</v>
      </c>
    </row>
    <row r="97" spans="1:26">
      <c r="A97" t="s">
        <v>1738</v>
      </c>
      <c r="B97" t="s">
        <v>3960</v>
      </c>
      <c r="C97" t="s">
        <v>1566</v>
      </c>
      <c r="D97" t="s">
        <v>3852</v>
      </c>
      <c r="E97" t="s">
        <v>1739</v>
      </c>
      <c r="F97">
        <v>60.65</v>
      </c>
      <c r="G97">
        <v>75</v>
      </c>
      <c r="H97">
        <f>IF(F97="", AVERAGEIF(Table4[Category],Table4[[#This Row],[Category]],Table4[Cost]), F97)</f>
        <v>60.65</v>
      </c>
      <c r="L97" s="4" t="s">
        <v>1738</v>
      </c>
      <c r="N97" s="15">
        <v>60.65</v>
      </c>
      <c r="O97" s="2">
        <f t="shared" si="7"/>
        <v>258.70393617021278</v>
      </c>
      <c r="P97" s="2"/>
      <c r="R97" s="22">
        <v>75</v>
      </c>
      <c r="S97" s="2">
        <f t="shared" si="6"/>
        <v>75</v>
      </c>
      <c r="U97" s="18" t="s">
        <v>1566</v>
      </c>
      <c r="V97" s="2" t="str">
        <f t="shared" si="8"/>
        <v>Sports</v>
      </c>
      <c r="W97" t="str">
        <f t="shared" si="9"/>
        <v>Sports</v>
      </c>
      <c r="Y97" s="15" t="s">
        <v>1739</v>
      </c>
      <c r="Z97" s="2" t="str">
        <f t="shared" si="10"/>
        <v>Wilson Group</v>
      </c>
    </row>
    <row r="98" spans="1:26">
      <c r="A98" t="s">
        <v>1740</v>
      </c>
      <c r="B98" t="s">
        <v>3961</v>
      </c>
      <c r="C98" t="s">
        <v>1547</v>
      </c>
      <c r="D98" t="s">
        <v>3847</v>
      </c>
      <c r="E98" t="s">
        <v>1741</v>
      </c>
      <c r="F98">
        <v>358.47</v>
      </c>
      <c r="G98">
        <v>143</v>
      </c>
      <c r="H98">
        <f>IF(F98="", AVERAGEIF(Table4[Category],Table4[[#This Row],[Category]],Table4[Cost]), F98)</f>
        <v>358.47</v>
      </c>
      <c r="L98" s="3" t="s">
        <v>1740</v>
      </c>
      <c r="N98" s="14">
        <v>358.47</v>
      </c>
      <c r="O98" s="2">
        <f t="shared" si="7"/>
        <v>298.31472340425535</v>
      </c>
      <c r="P98" s="2"/>
      <c r="R98" s="21">
        <v>143</v>
      </c>
      <c r="S98" s="2">
        <f>IF(R98=" ", 0,R98)</f>
        <v>143</v>
      </c>
      <c r="U98" s="17" t="s">
        <v>1547</v>
      </c>
      <c r="V98" s="2" t="str">
        <f t="shared" si="8"/>
        <v>Clothing</v>
      </c>
      <c r="W98" t="str">
        <f t="shared" si="9"/>
        <v>Clothing</v>
      </c>
      <c r="Y98" s="14" t="s">
        <v>1741</v>
      </c>
      <c r="Z98" s="2" t="str">
        <f t="shared" si="10"/>
        <v>Phillips and Sons</v>
      </c>
    </row>
    <row r="99" spans="1:26">
      <c r="A99" t="s">
        <v>1742</v>
      </c>
      <c r="B99" t="s">
        <v>3962</v>
      </c>
      <c r="C99" t="s">
        <v>1566</v>
      </c>
      <c r="D99" t="s">
        <v>3891</v>
      </c>
      <c r="E99" t="s">
        <v>1743</v>
      </c>
      <c r="F99">
        <v>245.98</v>
      </c>
      <c r="G99">
        <v>471</v>
      </c>
      <c r="H99">
        <f>IF(F99="", AVERAGEIF(Table4[Category],Table4[[#This Row],[Category]],Table4[Cost]), F99)</f>
        <v>245.98</v>
      </c>
      <c r="L99" s="4" t="s">
        <v>1742</v>
      </c>
      <c r="N99" s="15">
        <v>245.98</v>
      </c>
      <c r="O99" s="2">
        <f t="shared" si="7"/>
        <v>283.27590425531912</v>
      </c>
      <c r="P99" s="2"/>
      <c r="R99" s="22">
        <v>471</v>
      </c>
      <c r="S99" s="2">
        <f>IF(R99=" ", 0,R99)</f>
        <v>471</v>
      </c>
      <c r="U99" s="18" t="s">
        <v>1566</v>
      </c>
      <c r="V99" s="2" t="str">
        <f t="shared" si="8"/>
        <v>Sports</v>
      </c>
      <c r="W99" t="str">
        <f t="shared" si="9"/>
        <v>Sports</v>
      </c>
      <c r="Y99" s="15" t="s">
        <v>1743</v>
      </c>
      <c r="Z99" s="2" t="str">
        <f t="shared" si="10"/>
        <v>Khan LLC</v>
      </c>
    </row>
    <row r="100" spans="1:26">
      <c r="A100" t="s">
        <v>1744</v>
      </c>
      <c r="B100" t="s">
        <v>3963</v>
      </c>
      <c r="C100" t="s">
        <v>1563</v>
      </c>
      <c r="D100" t="s">
        <v>3858</v>
      </c>
      <c r="E100" t="s">
        <v>1745</v>
      </c>
      <c r="F100">
        <v>431.67</v>
      </c>
      <c r="G100">
        <v>73</v>
      </c>
      <c r="H100">
        <f>IF(F100="", AVERAGEIF(Table4[Category],Table4[[#This Row],[Category]],Table4[Cost]), F100)</f>
        <v>431.67</v>
      </c>
      <c r="L100" s="3" t="s">
        <v>1744</v>
      </c>
      <c r="N100" s="14">
        <v>431.67</v>
      </c>
      <c r="O100" s="2">
        <f t="shared" si="7"/>
        <v>295.70787234042558</v>
      </c>
      <c r="P100" s="2"/>
      <c r="R100" s="21">
        <v>73</v>
      </c>
      <c r="S100" s="2">
        <f>IF(R100=" ", 0,R100)</f>
        <v>73</v>
      </c>
      <c r="U100" s="17" t="s">
        <v>1563</v>
      </c>
      <c r="V100" s="2" t="str">
        <f t="shared" si="8"/>
        <v>Electronics</v>
      </c>
      <c r="W100" t="str">
        <f t="shared" si="9"/>
        <v>Electronics</v>
      </c>
      <c r="Y100" s="14" t="s">
        <v>1745</v>
      </c>
      <c r="Z100" s="2" t="str">
        <f t="shared" si="10"/>
        <v>Flores-King</v>
      </c>
    </row>
    <row r="101" spans="1:26">
      <c r="A101" t="s">
        <v>1746</v>
      </c>
      <c r="B101" t="s">
        <v>3964</v>
      </c>
      <c r="C101" t="s">
        <v>1544</v>
      </c>
      <c r="D101" t="s">
        <v>3862</v>
      </c>
      <c r="E101" t="s">
        <v>1747</v>
      </c>
      <c r="F101">
        <v>201.41</v>
      </c>
      <c r="G101">
        <v>146</v>
      </c>
      <c r="H101">
        <f>IF(F101="", AVERAGEIF(Table4[Category],Table4[[#This Row],[Category]],Table4[Cost]), F101)</f>
        <v>201.41</v>
      </c>
      <c r="L101" s="5" t="s">
        <v>1746</v>
      </c>
      <c r="N101" s="16">
        <v>201.41</v>
      </c>
      <c r="O101" s="2">
        <f t="shared" si="7"/>
        <v>227.72680851063831</v>
      </c>
      <c r="P101" s="2"/>
      <c r="R101" s="23">
        <v>146</v>
      </c>
      <c r="S101" s="2">
        <f>IF(R101=" ", 0,R101)</f>
        <v>146</v>
      </c>
      <c r="U101" s="19" t="s">
        <v>1544</v>
      </c>
      <c r="V101" s="2" t="str">
        <f t="shared" si="8"/>
        <v>Home</v>
      </c>
      <c r="W101" t="str">
        <f t="shared" si="9"/>
        <v>Home</v>
      </c>
      <c r="Y101" s="16" t="s">
        <v>1747</v>
      </c>
      <c r="Z101" s="2" t="str">
        <f t="shared" si="10"/>
        <v>Campbell Ltd</v>
      </c>
    </row>
    <row r="103" spans="1:26">
      <c r="N103">
        <f>AVERAGE(N2:N101)</f>
        <v>254.04361702127662</v>
      </c>
    </row>
  </sheetData>
  <pageMargins left="0.75" right="0.75" top="1" bottom="1" header="0.5" footer="0.5"/>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election sqref="A1:E1"/>
    </sheetView>
  </sheetViews>
  <sheetFormatPr defaultRowHeight="14.4"/>
  <cols>
    <col min="1" max="1" width="12.6640625" bestFit="1" customWidth="1"/>
    <col min="2" max="2" width="29.109375" bestFit="1" customWidth="1"/>
    <col min="3" max="3" width="11.21875" bestFit="1" customWidth="1"/>
    <col min="4" max="4" width="17.88671875" bestFit="1" customWidth="1"/>
    <col min="5" max="5" width="15" bestFit="1" customWidth="1"/>
    <col min="7" max="7" width="10" customWidth="1"/>
  </cols>
  <sheetData>
    <row r="1" spans="1:8">
      <c r="A1" s="1" t="s">
        <v>1748</v>
      </c>
      <c r="B1" s="1" t="s">
        <v>1749</v>
      </c>
      <c r="C1" s="1" t="s">
        <v>1750</v>
      </c>
      <c r="D1" s="1" t="s">
        <v>4</v>
      </c>
      <c r="E1" s="1" t="s">
        <v>1751</v>
      </c>
      <c r="G1" s="24" t="s">
        <v>3976</v>
      </c>
      <c r="H1" s="24" t="s">
        <v>3975</v>
      </c>
    </row>
    <row r="2" spans="1:8">
      <c r="A2" s="2" t="s">
        <v>1752</v>
      </c>
      <c r="B2" s="2" t="s">
        <v>1753</v>
      </c>
      <c r="C2" s="2" t="s">
        <v>1754</v>
      </c>
      <c r="D2" s="2" t="s">
        <v>1755</v>
      </c>
      <c r="E2" s="2" t="s">
        <v>1756</v>
      </c>
      <c r="G2" t="str">
        <f>TRIM(A2)</f>
        <v>STORE0</v>
      </c>
      <c r="H2" t="str">
        <f>PROPER(A2)</f>
        <v>Store0</v>
      </c>
    </row>
    <row r="3" spans="1:8">
      <c r="A3" s="2" t="s">
        <v>1757</v>
      </c>
      <c r="B3" s="2" t="s">
        <v>1758</v>
      </c>
      <c r="C3" s="2" t="s">
        <v>1759</v>
      </c>
      <c r="D3" s="2" t="s">
        <v>1760</v>
      </c>
      <c r="E3" s="2" t="s">
        <v>1756</v>
      </c>
      <c r="G3" t="str">
        <f t="shared" ref="G3:G21" si="0">TRIM(A3)</f>
        <v>STORE1</v>
      </c>
      <c r="H3" t="str">
        <f t="shared" ref="H3:H21" si="1">PROPER(A3)</f>
        <v>Store1</v>
      </c>
    </row>
    <row r="4" spans="1:8">
      <c r="A4" s="2" t="s">
        <v>1761</v>
      </c>
      <c r="B4" s="2" t="s">
        <v>1762</v>
      </c>
      <c r="C4" s="2" t="s">
        <v>1763</v>
      </c>
      <c r="D4" s="2" t="s">
        <v>1764</v>
      </c>
      <c r="E4" s="2" t="s">
        <v>1765</v>
      </c>
      <c r="G4" t="str">
        <f t="shared" si="0"/>
        <v>STORE2</v>
      </c>
      <c r="H4" t="str">
        <f t="shared" si="1"/>
        <v>Store2</v>
      </c>
    </row>
    <row r="5" spans="1:8">
      <c r="A5" s="2" t="s">
        <v>1766</v>
      </c>
      <c r="B5" s="2" t="s">
        <v>1767</v>
      </c>
      <c r="C5" s="2" t="s">
        <v>1759</v>
      </c>
      <c r="D5" s="2" t="s">
        <v>1768</v>
      </c>
      <c r="E5" s="2" t="s">
        <v>1765</v>
      </c>
      <c r="G5" t="str">
        <f t="shared" si="0"/>
        <v>STORE3</v>
      </c>
      <c r="H5" t="str">
        <f t="shared" si="1"/>
        <v>Store3</v>
      </c>
    </row>
    <row r="6" spans="1:8">
      <c r="A6" s="2" t="s">
        <v>1769</v>
      </c>
      <c r="B6" s="2" t="s">
        <v>1770</v>
      </c>
      <c r="C6" s="2" t="s">
        <v>1763</v>
      </c>
      <c r="D6" s="2" t="s">
        <v>1771</v>
      </c>
      <c r="E6" s="2" t="s">
        <v>1772</v>
      </c>
      <c r="G6" t="str">
        <f t="shared" si="0"/>
        <v>STORE4</v>
      </c>
      <c r="H6" t="str">
        <f t="shared" si="1"/>
        <v>Store4</v>
      </c>
    </row>
    <row r="7" spans="1:8">
      <c r="A7" s="2" t="s">
        <v>1773</v>
      </c>
      <c r="B7" s="2" t="s">
        <v>1774</v>
      </c>
      <c r="C7" s="2" t="s">
        <v>1759</v>
      </c>
      <c r="D7" s="2" t="s">
        <v>1775</v>
      </c>
      <c r="E7" s="2" t="s">
        <v>1765</v>
      </c>
      <c r="G7" t="str">
        <f t="shared" si="0"/>
        <v>STORE5</v>
      </c>
      <c r="H7" t="str">
        <f t="shared" si="1"/>
        <v>Store5</v>
      </c>
    </row>
    <row r="8" spans="1:8">
      <c r="A8" s="2" t="s">
        <v>1776</v>
      </c>
      <c r="B8" s="2" t="s">
        <v>1777</v>
      </c>
      <c r="C8" s="2" t="s">
        <v>1754</v>
      </c>
      <c r="D8" s="2" t="s">
        <v>1778</v>
      </c>
      <c r="E8" s="2" t="s">
        <v>1772</v>
      </c>
      <c r="G8" t="str">
        <f t="shared" si="0"/>
        <v>STORE6</v>
      </c>
      <c r="H8" t="str">
        <f t="shared" si="1"/>
        <v>Store6</v>
      </c>
    </row>
    <row r="9" spans="1:8">
      <c r="A9" s="2" t="s">
        <v>1779</v>
      </c>
      <c r="B9" s="2" t="s">
        <v>1780</v>
      </c>
      <c r="C9" s="2" t="s">
        <v>1763</v>
      </c>
      <c r="D9" s="2" t="s">
        <v>1781</v>
      </c>
      <c r="E9" s="2" t="s">
        <v>1772</v>
      </c>
      <c r="G9" t="str">
        <f t="shared" si="0"/>
        <v>STORE7</v>
      </c>
      <c r="H9" t="str">
        <f t="shared" si="1"/>
        <v>Store7</v>
      </c>
    </row>
    <row r="10" spans="1:8">
      <c r="A10" s="2" t="s">
        <v>1782</v>
      </c>
      <c r="B10" s="2" t="s">
        <v>1783</v>
      </c>
      <c r="C10" s="2" t="s">
        <v>1784</v>
      </c>
      <c r="D10" s="2" t="s">
        <v>1785</v>
      </c>
      <c r="E10" s="2" t="s">
        <v>1772</v>
      </c>
      <c r="G10" t="str">
        <f t="shared" si="0"/>
        <v>STORE8</v>
      </c>
      <c r="H10" t="str">
        <f t="shared" si="1"/>
        <v>Store8</v>
      </c>
    </row>
    <row r="11" spans="1:8">
      <c r="A11" s="2" t="s">
        <v>1786</v>
      </c>
      <c r="B11" s="2" t="s">
        <v>1787</v>
      </c>
      <c r="C11" s="2" t="s">
        <v>1763</v>
      </c>
      <c r="D11" s="2" t="s">
        <v>1788</v>
      </c>
      <c r="E11" s="2" t="s">
        <v>1756</v>
      </c>
      <c r="G11" t="str">
        <f t="shared" si="0"/>
        <v>STORE9</v>
      </c>
      <c r="H11" t="str">
        <f t="shared" si="1"/>
        <v>Store9</v>
      </c>
    </row>
    <row r="12" spans="1:8">
      <c r="A12" s="2" t="s">
        <v>1789</v>
      </c>
      <c r="B12" s="2" t="s">
        <v>1790</v>
      </c>
      <c r="C12" s="2" t="s">
        <v>1754</v>
      </c>
      <c r="D12" s="2" t="s">
        <v>1791</v>
      </c>
      <c r="E12" s="2" t="s">
        <v>1772</v>
      </c>
      <c r="G12" t="str">
        <f t="shared" si="0"/>
        <v>STORE10</v>
      </c>
      <c r="H12" t="str">
        <f t="shared" si="1"/>
        <v>Store10</v>
      </c>
    </row>
    <row r="13" spans="1:8">
      <c r="A13" s="2" t="s">
        <v>1792</v>
      </c>
      <c r="B13" s="2" t="s">
        <v>1793</v>
      </c>
      <c r="C13" s="2" t="s">
        <v>1763</v>
      </c>
      <c r="D13" s="2" t="s">
        <v>395</v>
      </c>
      <c r="E13" s="2" t="s">
        <v>1772</v>
      </c>
      <c r="G13" t="str">
        <f t="shared" si="0"/>
        <v>STORE11</v>
      </c>
      <c r="H13" t="str">
        <f t="shared" si="1"/>
        <v>Store11</v>
      </c>
    </row>
    <row r="14" spans="1:8">
      <c r="A14" s="2" t="s">
        <v>1794</v>
      </c>
      <c r="B14" s="2" t="s">
        <v>1795</v>
      </c>
      <c r="C14" s="2" t="s">
        <v>1759</v>
      </c>
      <c r="D14" s="2" t="s">
        <v>1796</v>
      </c>
      <c r="E14" s="2" t="s">
        <v>1772</v>
      </c>
      <c r="G14" t="str">
        <f t="shared" si="0"/>
        <v>STORE12</v>
      </c>
      <c r="H14" t="str">
        <f t="shared" si="1"/>
        <v>Store12</v>
      </c>
    </row>
    <row r="15" spans="1:8">
      <c r="A15" s="2" t="s">
        <v>1797</v>
      </c>
      <c r="B15" s="2" t="s">
        <v>1798</v>
      </c>
      <c r="C15" s="2" t="s">
        <v>1754</v>
      </c>
      <c r="D15" s="2" t="s">
        <v>129</v>
      </c>
      <c r="E15" s="2" t="s">
        <v>1756</v>
      </c>
      <c r="G15" t="str">
        <f t="shared" si="0"/>
        <v>STORE13</v>
      </c>
      <c r="H15" t="str">
        <f t="shared" si="1"/>
        <v>Store13</v>
      </c>
    </row>
    <row r="16" spans="1:8">
      <c r="A16" s="2" t="s">
        <v>1799</v>
      </c>
      <c r="B16" s="2" t="s">
        <v>1800</v>
      </c>
      <c r="C16" s="2" t="s">
        <v>1763</v>
      </c>
      <c r="D16" s="2" t="s">
        <v>207</v>
      </c>
      <c r="E16" s="2" t="s">
        <v>1765</v>
      </c>
      <c r="G16" t="str">
        <f t="shared" si="0"/>
        <v>STORE14</v>
      </c>
      <c r="H16" t="str">
        <f t="shared" si="1"/>
        <v>Store14</v>
      </c>
    </row>
    <row r="17" spans="1:8">
      <c r="A17" s="2" t="s">
        <v>1801</v>
      </c>
      <c r="B17" s="2" t="s">
        <v>1802</v>
      </c>
      <c r="C17" s="2" t="s">
        <v>1759</v>
      </c>
      <c r="D17" s="2" t="s">
        <v>1803</v>
      </c>
      <c r="E17" s="2" t="s">
        <v>1756</v>
      </c>
      <c r="G17" t="str">
        <f t="shared" si="0"/>
        <v>STORE15</v>
      </c>
      <c r="H17" t="str">
        <f t="shared" si="1"/>
        <v>Store15</v>
      </c>
    </row>
    <row r="18" spans="1:8">
      <c r="A18" s="2" t="s">
        <v>1804</v>
      </c>
      <c r="B18" s="2" t="s">
        <v>1805</v>
      </c>
      <c r="C18" s="2" t="s">
        <v>1784</v>
      </c>
      <c r="D18" s="2" t="s">
        <v>1806</v>
      </c>
      <c r="E18" s="2" t="s">
        <v>1756</v>
      </c>
      <c r="G18" t="str">
        <f t="shared" si="0"/>
        <v>STORE16</v>
      </c>
      <c r="H18" t="str">
        <f t="shared" si="1"/>
        <v>Store16</v>
      </c>
    </row>
    <row r="19" spans="1:8">
      <c r="A19" s="2" t="s">
        <v>1807</v>
      </c>
      <c r="B19" s="2" t="s">
        <v>1808</v>
      </c>
      <c r="C19" s="2" t="s">
        <v>1759</v>
      </c>
      <c r="D19" s="2" t="s">
        <v>1809</v>
      </c>
      <c r="E19" s="2" t="s">
        <v>1756</v>
      </c>
      <c r="G19" t="str">
        <f t="shared" si="0"/>
        <v>STORE17</v>
      </c>
      <c r="H19" t="str">
        <f t="shared" si="1"/>
        <v>Store17</v>
      </c>
    </row>
    <row r="20" spans="1:8">
      <c r="A20" s="2" t="s">
        <v>1810</v>
      </c>
      <c r="B20" s="2" t="s">
        <v>1811</v>
      </c>
      <c r="C20" s="2" t="s">
        <v>1754</v>
      </c>
      <c r="D20" s="2" t="s">
        <v>1812</v>
      </c>
      <c r="E20" s="2" t="s">
        <v>1756</v>
      </c>
      <c r="G20" t="str">
        <f t="shared" si="0"/>
        <v>STORE18</v>
      </c>
      <c r="H20" t="str">
        <f t="shared" si="1"/>
        <v>Store18</v>
      </c>
    </row>
    <row r="21" spans="1:8">
      <c r="A21" s="2" t="s">
        <v>1813</v>
      </c>
      <c r="B21" s="2" t="s">
        <v>1814</v>
      </c>
      <c r="C21" s="2" t="s">
        <v>1754</v>
      </c>
      <c r="D21" s="2" t="s">
        <v>1815</v>
      </c>
      <c r="E21" s="2" t="s">
        <v>1772</v>
      </c>
      <c r="G21" t="str">
        <f t="shared" si="0"/>
        <v>STORE19</v>
      </c>
      <c r="H21" t="str">
        <f t="shared" si="1"/>
        <v>Store19</v>
      </c>
    </row>
  </sheetData>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01"/>
  <sheetViews>
    <sheetView topLeftCell="A3" workbookViewId="0">
      <selection activeCell="L22" sqref="L22"/>
    </sheetView>
  </sheetViews>
  <sheetFormatPr defaultRowHeight="14.4"/>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 min="11" max="11" width="11.33203125" customWidth="1"/>
    <col min="12" max="12" width="12.88671875" customWidth="1"/>
    <col min="19" max="19" width="10.6640625" bestFit="1" customWidth="1"/>
    <col min="20" max="20" width="11.5546875" customWidth="1"/>
    <col min="24" max="24" width="10.21875" customWidth="1"/>
    <col min="25" max="25" width="11.5546875" customWidth="1"/>
    <col min="26" max="26" width="10.109375" customWidth="1"/>
  </cols>
  <sheetData>
    <row r="1" spans="1:26">
      <c r="A1" s="1" t="s">
        <v>1816</v>
      </c>
      <c r="B1" s="1" t="s">
        <v>1817</v>
      </c>
      <c r="C1" s="1" t="s">
        <v>0</v>
      </c>
      <c r="D1" s="1" t="s">
        <v>1536</v>
      </c>
      <c r="E1" s="1" t="s">
        <v>1748</v>
      </c>
      <c r="F1" s="1" t="s">
        <v>1818</v>
      </c>
      <c r="G1" s="1" t="s">
        <v>1819</v>
      </c>
      <c r="H1" s="1" t="s">
        <v>1820</v>
      </c>
      <c r="I1" s="1" t="s">
        <v>1821</v>
      </c>
      <c r="J1" s="1" t="s">
        <v>1822</v>
      </c>
      <c r="K1" s="7" t="s">
        <v>3967</v>
      </c>
      <c r="O1" s="26" t="s">
        <v>1816</v>
      </c>
      <c r="P1" s="24" t="s">
        <v>3975</v>
      </c>
      <c r="Q1" s="24" t="s">
        <v>3977</v>
      </c>
      <c r="S1" s="26" t="s">
        <v>1817</v>
      </c>
      <c r="T1" s="24" t="s">
        <v>3978</v>
      </c>
      <c r="X1" s="26" t="s">
        <v>1818</v>
      </c>
      <c r="Y1" s="26" t="s">
        <v>1819</v>
      </c>
      <c r="Z1" t="s">
        <v>3967</v>
      </c>
    </row>
    <row r="2" spans="1:26">
      <c r="A2" s="2" t="s">
        <v>1823</v>
      </c>
      <c r="B2" s="25">
        <v>45480</v>
      </c>
      <c r="C2" s="2" t="s">
        <v>1272</v>
      </c>
      <c r="D2" s="2" t="s">
        <v>1742</v>
      </c>
      <c r="E2" s="2" t="s">
        <v>1766</v>
      </c>
      <c r="F2" s="2">
        <v>1</v>
      </c>
      <c r="G2" s="2">
        <v>218.04</v>
      </c>
      <c r="H2" s="2">
        <v>0.09</v>
      </c>
      <c r="I2" s="2" t="s">
        <v>1824</v>
      </c>
      <c r="J2" s="2">
        <v>198.41640000000001</v>
      </c>
      <c r="K2" s="2">
        <f>IF(I2="", AVERAGEIF(Table6[Payment_Type],Table6[[#This Row],[Payment_Type]],Table6[Total_Amount]), J2)</f>
        <v>198.41640000000001</v>
      </c>
      <c r="O2" s="27" t="s">
        <v>1823</v>
      </c>
      <c r="P2" t="str">
        <f>PROPER(O2)</f>
        <v>Sale0</v>
      </c>
      <c r="Q2" t="str">
        <f>UPPER(O2)</f>
        <v>SALE0</v>
      </c>
      <c r="S2" s="30">
        <v>45480</v>
      </c>
      <c r="T2" t="str">
        <f>TEXT(S2, "DD-MM-YYYY" )</f>
        <v>07-07-2024</v>
      </c>
      <c r="X2" s="33">
        <v>1</v>
      </c>
      <c r="Y2" s="33">
        <v>218.04</v>
      </c>
      <c r="Z2" s="2">
        <f t="shared" ref="Z2:Z65" si="0">IF(ISBLANK(Y2), AVERAGE($Y$2:$Y$2001), Y2)</f>
        <v>218.04</v>
      </c>
    </row>
    <row r="3" spans="1:26">
      <c r="A3" s="2" t="s">
        <v>1825</v>
      </c>
      <c r="B3" s="25">
        <v>45285</v>
      </c>
      <c r="C3" s="2" t="s">
        <v>1440</v>
      </c>
      <c r="D3" s="2" t="s">
        <v>1696</v>
      </c>
      <c r="E3" s="2" t="s">
        <v>1807</v>
      </c>
      <c r="F3" s="2">
        <v>3</v>
      </c>
      <c r="G3" s="2">
        <v>104.47</v>
      </c>
      <c r="H3" s="2">
        <v>0.27</v>
      </c>
      <c r="I3" s="2" t="s">
        <v>1826</v>
      </c>
      <c r="J3" s="2">
        <v>228.7893</v>
      </c>
      <c r="K3" s="2">
        <f>IF(I3="", AVERAGEIF(Table6[Payment_Type],Table6[[#This Row],[Payment_Type]],Table6[Total_Amount]), J3)</f>
        <v>228.7893</v>
      </c>
      <c r="O3" s="28" t="s">
        <v>1825</v>
      </c>
      <c r="P3" t="str">
        <f t="shared" ref="P3:P66" si="1">PROPER(O3)</f>
        <v>Sale1</v>
      </c>
      <c r="Q3" t="str">
        <f t="shared" ref="Q3:Q66" si="2">UPPER(O3)</f>
        <v>SALE1</v>
      </c>
      <c r="S3" s="31">
        <v>45285</v>
      </c>
      <c r="T3" t="str">
        <f t="shared" ref="T3:T66" si="3">TEXT(S3, "DD-MM-YYYY" )</f>
        <v>25-12-2023</v>
      </c>
      <c r="X3" s="34">
        <v>3</v>
      </c>
      <c r="Y3" s="34">
        <v>104.47</v>
      </c>
      <c r="Z3" s="2">
        <f t="shared" si="0"/>
        <v>104.47</v>
      </c>
    </row>
    <row r="4" spans="1:26">
      <c r="A4" s="2" t="s">
        <v>1827</v>
      </c>
      <c r="B4" s="25">
        <v>45446</v>
      </c>
      <c r="C4" s="2" t="s">
        <v>211</v>
      </c>
      <c r="D4" s="2" t="s">
        <v>1646</v>
      </c>
      <c r="E4" s="2" t="s">
        <v>1782</v>
      </c>
      <c r="F4" s="2">
        <v>4</v>
      </c>
      <c r="G4" s="2">
        <v>914.05</v>
      </c>
      <c r="H4" s="2">
        <v>0.25</v>
      </c>
      <c r="I4" s="2" t="s">
        <v>1824</v>
      </c>
      <c r="J4" s="2">
        <v>2742.15</v>
      </c>
      <c r="K4" s="2">
        <f>IF(I4="", AVERAGEIF(Table6[Payment_Type],Table6[[#This Row],[Payment_Type]],Table6[Total_Amount]), J4)</f>
        <v>2742.15</v>
      </c>
      <c r="O4" s="27" t="s">
        <v>1827</v>
      </c>
      <c r="P4" t="str">
        <f t="shared" si="1"/>
        <v>Sale2</v>
      </c>
      <c r="Q4" t="str">
        <f t="shared" si="2"/>
        <v>SALE2</v>
      </c>
      <c r="S4" s="30">
        <v>45446</v>
      </c>
      <c r="T4" t="str">
        <f t="shared" si="3"/>
        <v>03-06-2024</v>
      </c>
      <c r="X4" s="33">
        <v>4</v>
      </c>
      <c r="Y4" s="33">
        <v>914.05</v>
      </c>
      <c r="Z4" s="2">
        <f t="shared" si="0"/>
        <v>914.05</v>
      </c>
    </row>
    <row r="5" spans="1:26">
      <c r="A5" s="2" t="s">
        <v>1828</v>
      </c>
      <c r="B5" s="25">
        <v>45259</v>
      </c>
      <c r="C5" s="2" t="s">
        <v>1086</v>
      </c>
      <c r="D5" s="2" t="s">
        <v>1700</v>
      </c>
      <c r="E5" s="2" t="s">
        <v>1782</v>
      </c>
      <c r="F5" s="2">
        <v>1</v>
      </c>
      <c r="G5" s="2">
        <v>921.51</v>
      </c>
      <c r="H5" s="2">
        <v>0.16</v>
      </c>
      <c r="I5" s="2" t="s">
        <v>1829</v>
      </c>
      <c r="J5" s="2">
        <v>774.0684</v>
      </c>
      <c r="K5" s="2">
        <f>IF(I5="", AVERAGEIF(Table6[Payment_Type],Table6[[#This Row],[Payment_Type]],Table6[Total_Amount]), J5)</f>
        <v>774.0684</v>
      </c>
      <c r="O5" s="28" t="s">
        <v>1828</v>
      </c>
      <c r="P5" t="str">
        <f t="shared" si="1"/>
        <v>Sale3</v>
      </c>
      <c r="Q5" t="str">
        <f t="shared" si="2"/>
        <v>SALE3</v>
      </c>
      <c r="S5" s="31">
        <v>45259</v>
      </c>
      <c r="T5" t="str">
        <f t="shared" si="3"/>
        <v>29-11-2023</v>
      </c>
      <c r="X5" s="34">
        <v>1</v>
      </c>
      <c r="Y5" s="34">
        <v>921.51</v>
      </c>
      <c r="Z5" s="2">
        <f t="shared" si="0"/>
        <v>921.51</v>
      </c>
    </row>
    <row r="6" spans="1:26">
      <c r="A6" s="2" t="s">
        <v>1830</v>
      </c>
      <c r="B6" s="25">
        <v>45297</v>
      </c>
      <c r="C6" s="2" t="s">
        <v>1516</v>
      </c>
      <c r="D6" s="2" t="s">
        <v>1666</v>
      </c>
      <c r="E6" s="2" t="s">
        <v>1773</v>
      </c>
      <c r="F6" s="2">
        <v>3</v>
      </c>
      <c r="G6" s="2">
        <v>745.3</v>
      </c>
      <c r="H6" s="2">
        <v>0.18</v>
      </c>
      <c r="I6" s="2" t="s">
        <v>1824</v>
      </c>
      <c r="J6" s="2">
        <v>1833.4380000000001</v>
      </c>
      <c r="K6" s="2">
        <f>IF(I6="", AVERAGEIF(Table6[Payment_Type],Table6[[#This Row],[Payment_Type]],Table6[Total_Amount]), J6)</f>
        <v>1833.4380000000001</v>
      </c>
      <c r="O6" s="27" t="s">
        <v>1830</v>
      </c>
      <c r="P6" t="str">
        <f t="shared" si="1"/>
        <v>Sale4</v>
      </c>
      <c r="Q6" t="str">
        <f t="shared" si="2"/>
        <v>SALE4</v>
      </c>
      <c r="S6" s="30">
        <v>45297</v>
      </c>
      <c r="T6" t="str">
        <f t="shared" si="3"/>
        <v>06-01-2024</v>
      </c>
      <c r="X6" s="33">
        <v>3</v>
      </c>
      <c r="Y6" s="33">
        <v>745.3</v>
      </c>
      <c r="Z6" s="2">
        <f t="shared" si="0"/>
        <v>745.3</v>
      </c>
    </row>
    <row r="7" spans="1:26">
      <c r="A7" s="2" t="s">
        <v>1831</v>
      </c>
      <c r="B7" s="25">
        <v>45499</v>
      </c>
      <c r="C7" s="2" t="s">
        <v>405</v>
      </c>
      <c r="D7" s="2" t="s">
        <v>1578</v>
      </c>
      <c r="E7" s="2" t="s">
        <v>1779</v>
      </c>
      <c r="F7" s="2">
        <v>3</v>
      </c>
      <c r="G7" s="2">
        <v>147.01</v>
      </c>
      <c r="H7" s="2">
        <v>0.19</v>
      </c>
      <c r="I7" s="2" t="s">
        <v>1829</v>
      </c>
      <c r="J7" s="2">
        <v>357.23430000000002</v>
      </c>
      <c r="K7" s="2">
        <f>IF(I7="", AVERAGEIF(Table6[Payment_Type],Table6[[#This Row],[Payment_Type]],Table6[Total_Amount]), J7)</f>
        <v>357.23430000000002</v>
      </c>
      <c r="O7" s="28" t="s">
        <v>1831</v>
      </c>
      <c r="P7" t="str">
        <f t="shared" si="1"/>
        <v>Sale5</v>
      </c>
      <c r="Q7" t="str">
        <f t="shared" si="2"/>
        <v>SALE5</v>
      </c>
      <c r="S7" s="31">
        <v>45499</v>
      </c>
      <c r="T7" t="str">
        <f t="shared" si="3"/>
        <v>26-07-2024</v>
      </c>
      <c r="X7" s="34">
        <v>3</v>
      </c>
      <c r="Y7" s="34">
        <v>147.01</v>
      </c>
      <c r="Z7" s="2">
        <f t="shared" si="0"/>
        <v>147.01</v>
      </c>
    </row>
    <row r="8" spans="1:26">
      <c r="A8" s="2" t="s">
        <v>1832</v>
      </c>
      <c r="B8" s="25">
        <v>45850</v>
      </c>
      <c r="C8" s="2" t="s">
        <v>75</v>
      </c>
      <c r="D8" s="2" t="s">
        <v>1660</v>
      </c>
      <c r="E8" s="2" t="s">
        <v>1769</v>
      </c>
      <c r="F8" s="2">
        <v>2</v>
      </c>
      <c r="G8" s="2">
        <v>785.31</v>
      </c>
      <c r="H8" s="2">
        <v>0.15</v>
      </c>
      <c r="I8" s="2" t="s">
        <v>1826</v>
      </c>
      <c r="J8" s="2">
        <v>1335.027</v>
      </c>
      <c r="K8" s="2">
        <f>IF(I8="", AVERAGEIF(Table6[Payment_Type],Table6[[#This Row],[Payment_Type]],Table6[Total_Amount]), J8)</f>
        <v>1335.027</v>
      </c>
      <c r="O8" s="27" t="s">
        <v>1832</v>
      </c>
      <c r="P8" t="str">
        <f t="shared" si="1"/>
        <v>Sale6</v>
      </c>
      <c r="Q8" t="str">
        <f t="shared" si="2"/>
        <v>SALE6</v>
      </c>
      <c r="S8" s="30">
        <v>45850</v>
      </c>
      <c r="T8" t="str">
        <f t="shared" si="3"/>
        <v>12-07-2025</v>
      </c>
      <c r="X8" s="33">
        <v>2</v>
      </c>
      <c r="Y8" s="33">
        <v>785.31</v>
      </c>
      <c r="Z8" s="2">
        <f t="shared" si="0"/>
        <v>785.31</v>
      </c>
    </row>
    <row r="9" spans="1:26">
      <c r="A9" s="2" t="s">
        <v>1833</v>
      </c>
      <c r="B9" s="25">
        <v>45248</v>
      </c>
      <c r="C9" s="2" t="s">
        <v>511</v>
      </c>
      <c r="D9" s="2" t="s">
        <v>1688</v>
      </c>
      <c r="E9" s="2" t="s">
        <v>1782</v>
      </c>
      <c r="F9" s="2">
        <v>4</v>
      </c>
      <c r="G9" s="2">
        <v>342.39</v>
      </c>
      <c r="H9" s="2">
        <v>0.23</v>
      </c>
      <c r="I9" s="2" t="s">
        <v>1826</v>
      </c>
      <c r="J9" s="2">
        <v>1054.5612000000001</v>
      </c>
      <c r="K9" s="2">
        <f>IF(I9="", AVERAGEIF(Table6[Payment_Type],Table6[[#This Row],[Payment_Type]],Table6[Total_Amount]), J9)</f>
        <v>1054.5612000000001</v>
      </c>
      <c r="O9" s="28" t="s">
        <v>1833</v>
      </c>
      <c r="P9" t="str">
        <f t="shared" si="1"/>
        <v>Sale7</v>
      </c>
      <c r="Q9" t="str">
        <f t="shared" si="2"/>
        <v>SALE7</v>
      </c>
      <c r="S9" s="31">
        <v>45248</v>
      </c>
      <c r="T9" t="str">
        <f t="shared" si="3"/>
        <v>18-11-2023</v>
      </c>
      <c r="X9" s="34">
        <v>4</v>
      </c>
      <c r="Y9" s="34">
        <v>342.39</v>
      </c>
      <c r="Z9" s="2">
        <f t="shared" si="0"/>
        <v>342.39</v>
      </c>
    </row>
    <row r="10" spans="1:26">
      <c r="A10" s="2" t="s">
        <v>1834</v>
      </c>
      <c r="B10" s="25">
        <v>45781</v>
      </c>
      <c r="C10" s="2" t="s">
        <v>616</v>
      </c>
      <c r="D10" s="2" t="s">
        <v>1746</v>
      </c>
      <c r="E10" s="2" t="s">
        <v>1773</v>
      </c>
      <c r="F10" s="2"/>
      <c r="G10" s="2">
        <v>448.25</v>
      </c>
      <c r="H10" s="2">
        <v>7.0000000000000007E-2</v>
      </c>
      <c r="I10" s="2" t="s">
        <v>1826</v>
      </c>
      <c r="J10" s="2">
        <v>1250.6175000000001</v>
      </c>
      <c r="K10" s="2">
        <f>IF(I10="", AVERAGEIF(Table6[Payment_Type],Table6[[#This Row],[Payment_Type]],Table6[Total_Amount]), J10)</f>
        <v>1250.6175000000001</v>
      </c>
      <c r="O10" s="27" t="s">
        <v>1834</v>
      </c>
      <c r="P10" t="str">
        <f t="shared" si="1"/>
        <v>Sale8</v>
      </c>
      <c r="Q10" t="str">
        <f t="shared" si="2"/>
        <v>SALE8</v>
      </c>
      <c r="S10" s="30">
        <v>45781</v>
      </c>
      <c r="T10" t="str">
        <f t="shared" si="3"/>
        <v>04-05-2025</v>
      </c>
      <c r="X10" s="33">
        <v>0</v>
      </c>
      <c r="Y10" s="33">
        <v>448.25</v>
      </c>
      <c r="Z10" s="2">
        <f t="shared" si="0"/>
        <v>448.25</v>
      </c>
    </row>
    <row r="11" spans="1:26">
      <c r="A11" s="2" t="s">
        <v>1835</v>
      </c>
      <c r="B11" s="25">
        <v>45869</v>
      </c>
      <c r="C11" s="2" t="s">
        <v>1431</v>
      </c>
      <c r="D11" s="2" t="s">
        <v>1614</v>
      </c>
      <c r="E11" s="2" t="s">
        <v>1752</v>
      </c>
      <c r="F11" s="2">
        <v>2</v>
      </c>
      <c r="G11" s="2">
        <v>873.17</v>
      </c>
      <c r="H11" s="2">
        <v>0.23</v>
      </c>
      <c r="I11" s="2" t="s">
        <v>1826</v>
      </c>
      <c r="J11" s="2">
        <v>1344.6818000000001</v>
      </c>
      <c r="K11" s="2">
        <f>IF(I11="", AVERAGEIF(Table6[Payment_Type],Table6[[#This Row],[Payment_Type]],Table6[Total_Amount]), J11)</f>
        <v>1344.6818000000001</v>
      </c>
      <c r="O11" s="28" t="s">
        <v>1835</v>
      </c>
      <c r="P11" t="str">
        <f t="shared" si="1"/>
        <v>Sale9</v>
      </c>
      <c r="Q11" t="str">
        <f t="shared" si="2"/>
        <v>SALE9</v>
      </c>
      <c r="S11" s="31">
        <v>45869</v>
      </c>
      <c r="T11" t="str">
        <f t="shared" si="3"/>
        <v>31-07-2025</v>
      </c>
      <c r="X11" s="34">
        <v>2</v>
      </c>
      <c r="Y11" s="34">
        <v>873.17</v>
      </c>
      <c r="Z11" s="2">
        <f t="shared" si="0"/>
        <v>873.17</v>
      </c>
    </row>
    <row r="12" spans="1:26">
      <c r="A12" s="2" t="s">
        <v>1836</v>
      </c>
      <c r="B12" s="25">
        <v>45335</v>
      </c>
      <c r="C12" s="2" t="s">
        <v>241</v>
      </c>
      <c r="D12" s="2" t="s">
        <v>1596</v>
      </c>
      <c r="E12" s="2" t="s">
        <v>1799</v>
      </c>
      <c r="F12" s="2">
        <v>1</v>
      </c>
      <c r="G12" s="2">
        <v>278.63</v>
      </c>
      <c r="H12" s="2">
        <v>7.0000000000000007E-2</v>
      </c>
      <c r="I12" s="2" t="s">
        <v>1824</v>
      </c>
      <c r="J12" s="2">
        <v>259.1259</v>
      </c>
      <c r="K12" s="2">
        <f>IF(I12="", AVERAGEIF(Table6[Payment_Type],Table6[[#This Row],[Payment_Type]],Table6[Total_Amount]), J12)</f>
        <v>259.1259</v>
      </c>
      <c r="O12" s="27" t="s">
        <v>1836</v>
      </c>
      <c r="P12" t="str">
        <f t="shared" si="1"/>
        <v>Sale10</v>
      </c>
      <c r="Q12" t="str">
        <f t="shared" si="2"/>
        <v>SALE10</v>
      </c>
      <c r="S12" s="30">
        <v>45335</v>
      </c>
      <c r="T12" t="str">
        <f t="shared" si="3"/>
        <v>13-02-2024</v>
      </c>
      <c r="X12" s="33">
        <v>1</v>
      </c>
      <c r="Y12" s="33">
        <v>278.63</v>
      </c>
      <c r="Z12" s="2">
        <f t="shared" si="0"/>
        <v>278.63</v>
      </c>
    </row>
    <row r="13" spans="1:26">
      <c r="A13" s="2" t="s">
        <v>1837</v>
      </c>
      <c r="B13" s="25">
        <v>45801</v>
      </c>
      <c r="C13" s="2" t="s">
        <v>1008</v>
      </c>
      <c r="D13" s="2" t="s">
        <v>1626</v>
      </c>
      <c r="E13" s="2" t="s">
        <v>1757</v>
      </c>
      <c r="F13" s="2">
        <v>4</v>
      </c>
      <c r="G13" s="2">
        <v>286.92</v>
      </c>
      <c r="H13" s="2">
        <v>0.17</v>
      </c>
      <c r="I13" s="2" t="s">
        <v>1824</v>
      </c>
      <c r="J13" s="2">
        <v>952.57439999999997</v>
      </c>
      <c r="K13" s="2">
        <f>IF(I13="", AVERAGEIF(Table6[Payment_Type],Table6[[#This Row],[Payment_Type]],Table6[Total_Amount]), J13)</f>
        <v>952.57439999999997</v>
      </c>
      <c r="O13" s="28" t="s">
        <v>1837</v>
      </c>
      <c r="P13" t="str">
        <f t="shared" si="1"/>
        <v>Sale11</v>
      </c>
      <c r="Q13" t="str">
        <f t="shared" si="2"/>
        <v>SALE11</v>
      </c>
      <c r="S13" s="31">
        <v>45801</v>
      </c>
      <c r="T13" t="str">
        <f t="shared" si="3"/>
        <v>24-05-2025</v>
      </c>
      <c r="X13" s="34">
        <v>4</v>
      </c>
      <c r="Y13" s="34">
        <v>286.92</v>
      </c>
      <c r="Z13" s="2">
        <f t="shared" si="0"/>
        <v>286.92</v>
      </c>
    </row>
    <row r="14" spans="1:26">
      <c r="A14" s="2" t="s">
        <v>1838</v>
      </c>
      <c r="B14" s="25">
        <v>45528</v>
      </c>
      <c r="C14" s="2" t="s">
        <v>761</v>
      </c>
      <c r="D14" s="2" t="s">
        <v>1724</v>
      </c>
      <c r="E14" s="2" t="s">
        <v>1769</v>
      </c>
      <c r="F14" s="2">
        <v>4</v>
      </c>
      <c r="G14" s="2">
        <v>644.58000000000004</v>
      </c>
      <c r="H14" s="2">
        <v>0.01</v>
      </c>
      <c r="I14" s="2" t="s">
        <v>1824</v>
      </c>
      <c r="J14" s="2">
        <v>2552.5367999999999</v>
      </c>
      <c r="K14" s="2">
        <f>IF(I14="", AVERAGEIF(Table6[Payment_Type],Table6[[#This Row],[Payment_Type]],Table6[Total_Amount]), J14)</f>
        <v>2552.5367999999999</v>
      </c>
      <c r="O14" s="27" t="s">
        <v>1838</v>
      </c>
      <c r="P14" t="str">
        <f t="shared" si="1"/>
        <v>Sale12</v>
      </c>
      <c r="Q14" t="str">
        <f t="shared" si="2"/>
        <v>SALE12</v>
      </c>
      <c r="S14" s="30">
        <v>45528</v>
      </c>
      <c r="T14" t="str">
        <f t="shared" si="3"/>
        <v>24-08-2024</v>
      </c>
      <c r="X14" s="33">
        <v>4</v>
      </c>
      <c r="Y14" s="33">
        <v>644.58000000000004</v>
      </c>
      <c r="Z14" s="2">
        <f t="shared" si="0"/>
        <v>644.58000000000004</v>
      </c>
    </row>
    <row r="15" spans="1:26">
      <c r="A15" s="2" t="s">
        <v>1839</v>
      </c>
      <c r="B15" s="25">
        <v>45875</v>
      </c>
      <c r="C15" s="2" t="s">
        <v>1371</v>
      </c>
      <c r="D15" s="2" t="s">
        <v>1616</v>
      </c>
      <c r="E15" s="2" t="s">
        <v>1804</v>
      </c>
      <c r="F15" s="2">
        <v>2</v>
      </c>
      <c r="G15" s="2">
        <v>316.89999999999998</v>
      </c>
      <c r="H15" s="2">
        <v>0.3</v>
      </c>
      <c r="I15" s="2" t="s">
        <v>1826</v>
      </c>
      <c r="J15" s="2">
        <v>443.66</v>
      </c>
      <c r="K15" s="2">
        <f>IF(I15="", AVERAGEIF(Table6[Payment_Type],Table6[[#This Row],[Payment_Type]],Table6[Total_Amount]), J15)</f>
        <v>443.66</v>
      </c>
      <c r="O15" s="28" t="s">
        <v>1839</v>
      </c>
      <c r="P15" t="str">
        <f t="shared" si="1"/>
        <v>Sale13</v>
      </c>
      <c r="Q15" t="str">
        <f t="shared" si="2"/>
        <v>SALE13</v>
      </c>
      <c r="S15" s="31">
        <v>45875</v>
      </c>
      <c r="T15" t="str">
        <f t="shared" si="3"/>
        <v>06-08-2025</v>
      </c>
      <c r="X15" s="34">
        <v>2</v>
      </c>
      <c r="Y15" s="34">
        <v>316.89999999999998</v>
      </c>
      <c r="Z15" s="2">
        <f t="shared" si="0"/>
        <v>316.89999999999998</v>
      </c>
    </row>
    <row r="16" spans="1:26">
      <c r="A16" s="2" t="s">
        <v>1840</v>
      </c>
      <c r="B16" s="25">
        <v>45829</v>
      </c>
      <c r="C16" s="2" t="s">
        <v>1092</v>
      </c>
      <c r="D16" s="2" t="s">
        <v>1596</v>
      </c>
      <c r="E16" s="2" t="s">
        <v>1801</v>
      </c>
      <c r="F16" s="2">
        <v>4</v>
      </c>
      <c r="G16" s="2">
        <v>403.47</v>
      </c>
      <c r="H16" s="2">
        <v>0.28999999999999998</v>
      </c>
      <c r="I16" s="2" t="s">
        <v>1826</v>
      </c>
      <c r="J16" s="2">
        <v>1145.8548000000001</v>
      </c>
      <c r="K16" s="2">
        <f>IF(I16="", AVERAGEIF(Table6[Payment_Type],Table6[[#This Row],[Payment_Type]],Table6[Total_Amount]), J16)</f>
        <v>1145.8548000000001</v>
      </c>
      <c r="O16" s="27" t="s">
        <v>1840</v>
      </c>
      <c r="P16" t="str">
        <f t="shared" si="1"/>
        <v>Sale14</v>
      </c>
      <c r="Q16" t="str">
        <f t="shared" si="2"/>
        <v>SALE14</v>
      </c>
      <c r="S16" s="30">
        <v>45829</v>
      </c>
      <c r="T16" t="str">
        <f t="shared" si="3"/>
        <v>21-06-2025</v>
      </c>
      <c r="X16" s="33">
        <v>4</v>
      </c>
      <c r="Y16" s="33">
        <v>403.47</v>
      </c>
      <c r="Z16" s="2">
        <f t="shared" si="0"/>
        <v>403.47</v>
      </c>
    </row>
    <row r="17" spans="1:26">
      <c r="A17" s="2" t="s">
        <v>1841</v>
      </c>
      <c r="B17" s="25">
        <v>45636</v>
      </c>
      <c r="C17" s="2" t="s">
        <v>1349</v>
      </c>
      <c r="D17" s="2" t="s">
        <v>1620</v>
      </c>
      <c r="E17" s="2" t="s">
        <v>1786</v>
      </c>
      <c r="F17" s="2"/>
      <c r="G17" s="2">
        <v>871.34</v>
      </c>
      <c r="H17" s="2">
        <v>0.04</v>
      </c>
      <c r="I17" s="2" t="s">
        <v>1829</v>
      </c>
      <c r="J17" s="2">
        <v>2509.4591999999998</v>
      </c>
      <c r="K17" s="2">
        <f>IF(I17="", AVERAGEIF(Table6[Payment_Type],Table6[[#This Row],[Payment_Type]],Table6[Total_Amount]), J17)</f>
        <v>2509.4591999999998</v>
      </c>
      <c r="O17" s="28" t="s">
        <v>1841</v>
      </c>
      <c r="P17" t="str">
        <f t="shared" si="1"/>
        <v>Sale15</v>
      </c>
      <c r="Q17" t="str">
        <f t="shared" si="2"/>
        <v>SALE15</v>
      </c>
      <c r="S17" s="31">
        <v>45636</v>
      </c>
      <c r="T17" t="str">
        <f t="shared" si="3"/>
        <v>10-12-2024</v>
      </c>
      <c r="X17" s="34">
        <v>0</v>
      </c>
      <c r="Y17" s="34">
        <v>871.34</v>
      </c>
      <c r="Z17" s="2">
        <f t="shared" si="0"/>
        <v>871.34</v>
      </c>
    </row>
    <row r="18" spans="1:26">
      <c r="A18" s="2" t="s">
        <v>1842</v>
      </c>
      <c r="B18" s="25">
        <v>45913</v>
      </c>
      <c r="C18" s="2" t="s">
        <v>878</v>
      </c>
      <c r="D18" s="2" t="s">
        <v>1678</v>
      </c>
      <c r="E18" s="2" t="s">
        <v>1813</v>
      </c>
      <c r="F18" s="2">
        <v>2</v>
      </c>
      <c r="G18" s="2">
        <v>451.98</v>
      </c>
      <c r="H18" s="2">
        <v>0.25</v>
      </c>
      <c r="I18" s="2" t="s">
        <v>1824</v>
      </c>
      <c r="J18" s="2">
        <v>677.97</v>
      </c>
      <c r="K18" s="2">
        <f>IF(I18="", AVERAGEIF(Table6[Payment_Type],Table6[[#This Row],[Payment_Type]],Table6[Total_Amount]), J18)</f>
        <v>677.97</v>
      </c>
      <c r="L18" s="6" t="s">
        <v>3965</v>
      </c>
      <c r="M18" s="6">
        <f>COUNTBLANK(A2:J2001)</f>
        <v>12</v>
      </c>
      <c r="O18" s="27" t="s">
        <v>1842</v>
      </c>
      <c r="P18" t="str">
        <f t="shared" si="1"/>
        <v>Sale16</v>
      </c>
      <c r="Q18" t="str">
        <f t="shared" si="2"/>
        <v>SALE16</v>
      </c>
      <c r="S18" s="30">
        <v>45913</v>
      </c>
      <c r="T18" t="str">
        <f t="shared" si="3"/>
        <v>13-09-2025</v>
      </c>
      <c r="X18" s="33">
        <v>2</v>
      </c>
      <c r="Y18" s="33">
        <v>451.98</v>
      </c>
      <c r="Z18" s="2">
        <f t="shared" si="0"/>
        <v>451.98</v>
      </c>
    </row>
    <row r="19" spans="1:26">
      <c r="A19" s="2" t="s">
        <v>1843</v>
      </c>
      <c r="B19" s="25">
        <v>45637</v>
      </c>
      <c r="C19" s="2" t="s">
        <v>288</v>
      </c>
      <c r="D19" s="2" t="s">
        <v>1602</v>
      </c>
      <c r="E19" s="2" t="s">
        <v>1769</v>
      </c>
      <c r="F19" s="2">
        <v>2</v>
      </c>
      <c r="G19" s="2">
        <v>502.69</v>
      </c>
      <c r="H19" s="2">
        <v>0.23</v>
      </c>
      <c r="I19" s="2" t="s">
        <v>1824</v>
      </c>
      <c r="J19" s="2">
        <v>774.14260000000002</v>
      </c>
      <c r="K19" s="2">
        <f>IF(I19="", AVERAGEIF(Table6[Payment_Type],Table6[[#This Row],[Payment_Type]],Table6[Total_Amount]), J19)</f>
        <v>774.14260000000002</v>
      </c>
      <c r="O19" s="28" t="s">
        <v>1843</v>
      </c>
      <c r="P19" t="str">
        <f t="shared" si="1"/>
        <v>Sale17</v>
      </c>
      <c r="Q19" t="str">
        <f t="shared" si="2"/>
        <v>SALE17</v>
      </c>
      <c r="S19" s="31">
        <v>45637</v>
      </c>
      <c r="T19" t="str">
        <f t="shared" si="3"/>
        <v>11-12-2024</v>
      </c>
      <c r="X19" s="34">
        <v>2</v>
      </c>
      <c r="Y19" s="34">
        <v>502.69</v>
      </c>
      <c r="Z19" s="2">
        <f t="shared" si="0"/>
        <v>502.69</v>
      </c>
    </row>
    <row r="20" spans="1:26">
      <c r="A20" s="2" t="s">
        <v>1844</v>
      </c>
      <c r="B20" s="25">
        <v>45517</v>
      </c>
      <c r="C20" s="2" t="s">
        <v>338</v>
      </c>
      <c r="D20" s="2" t="s">
        <v>1626</v>
      </c>
      <c r="E20" s="2" t="s">
        <v>1769</v>
      </c>
      <c r="F20" s="2">
        <v>2</v>
      </c>
      <c r="G20" s="2">
        <v>559.23</v>
      </c>
      <c r="H20" s="2">
        <v>0.25</v>
      </c>
      <c r="I20" s="2" t="s">
        <v>1829</v>
      </c>
      <c r="J20" s="2">
        <v>838.84500000000003</v>
      </c>
      <c r="K20" s="2">
        <f>IF(I20="", AVERAGEIF(Table6[Payment_Type],Table6[[#This Row],[Payment_Type]],Table6[Total_Amount]), J20)</f>
        <v>838.84500000000003</v>
      </c>
      <c r="O20" s="27" t="s">
        <v>1844</v>
      </c>
      <c r="P20" t="str">
        <f t="shared" si="1"/>
        <v>Sale18</v>
      </c>
      <c r="Q20" t="str">
        <f t="shared" si="2"/>
        <v>SALE18</v>
      </c>
      <c r="S20" s="30">
        <v>45517</v>
      </c>
      <c r="T20" t="str">
        <f t="shared" si="3"/>
        <v>13-08-2024</v>
      </c>
      <c r="X20" s="33">
        <v>2</v>
      </c>
      <c r="Y20" s="33">
        <v>559.23</v>
      </c>
      <c r="Z20" s="2">
        <f t="shared" si="0"/>
        <v>559.23</v>
      </c>
    </row>
    <row r="21" spans="1:26">
      <c r="A21" s="2" t="s">
        <v>1845</v>
      </c>
      <c r="B21" s="25">
        <v>45369</v>
      </c>
      <c r="C21" s="2" t="s">
        <v>767</v>
      </c>
      <c r="D21" s="2" t="s">
        <v>1668</v>
      </c>
      <c r="E21" s="2" t="s">
        <v>1797</v>
      </c>
      <c r="F21" s="2">
        <v>4</v>
      </c>
      <c r="G21" s="2"/>
      <c r="H21" s="2">
        <v>0.04</v>
      </c>
      <c r="I21" s="2" t="s">
        <v>1829</v>
      </c>
      <c r="J21" s="2">
        <v>1782.4512</v>
      </c>
      <c r="K21" s="2">
        <f>IF(I21="", AVERAGEIF(Table6[Payment_Type],Table6[[#This Row],[Payment_Type]],Table6[Total_Amount]), J21)</f>
        <v>1782.4512</v>
      </c>
      <c r="O21" s="28" t="s">
        <v>1845</v>
      </c>
      <c r="P21" t="str">
        <f t="shared" si="1"/>
        <v>Sale19</v>
      </c>
      <c r="Q21" t="str">
        <f t="shared" si="2"/>
        <v>SALE19</v>
      </c>
      <c r="S21" s="31">
        <v>45369</v>
      </c>
      <c r="T21" t="str">
        <f t="shared" si="3"/>
        <v>18-03-2024</v>
      </c>
      <c r="X21" s="34">
        <v>4</v>
      </c>
      <c r="Y21" s="34"/>
      <c r="Z21" s="2">
        <f t="shared" si="0"/>
        <v>513.98477215823721</v>
      </c>
    </row>
    <row r="22" spans="1:26">
      <c r="A22" s="2" t="s">
        <v>1846</v>
      </c>
      <c r="B22" s="25">
        <v>45843</v>
      </c>
      <c r="C22" s="2" t="s">
        <v>487</v>
      </c>
      <c r="D22" s="2" t="s">
        <v>1692</v>
      </c>
      <c r="E22" s="2" t="s">
        <v>1807</v>
      </c>
      <c r="F22" s="2">
        <v>3</v>
      </c>
      <c r="G22" s="2">
        <v>986.04</v>
      </c>
      <c r="H22" s="2">
        <v>0.27</v>
      </c>
      <c r="I22" s="2" t="s">
        <v>1829</v>
      </c>
      <c r="J22" s="2">
        <v>2159.4276</v>
      </c>
      <c r="K22" s="2">
        <f>IF(I22="", AVERAGEIF(Table6[Payment_Type],Table6[[#This Row],[Payment_Type]],Table6[Total_Amount]), J22)</f>
        <v>2159.4276</v>
      </c>
      <c r="O22" s="27" t="s">
        <v>1846</v>
      </c>
      <c r="P22" t="str">
        <f t="shared" si="1"/>
        <v>Sale20</v>
      </c>
      <c r="Q22" t="str">
        <f t="shared" si="2"/>
        <v>SALE20</v>
      </c>
      <c r="S22" s="30">
        <v>45843</v>
      </c>
      <c r="T22" t="str">
        <f t="shared" si="3"/>
        <v>05-07-2025</v>
      </c>
      <c r="X22" s="33">
        <v>3</v>
      </c>
      <c r="Y22" s="33">
        <v>986.04</v>
      </c>
      <c r="Z22" s="2">
        <f t="shared" si="0"/>
        <v>986.04</v>
      </c>
    </row>
    <row r="23" spans="1:26">
      <c r="A23" s="2" t="s">
        <v>1847</v>
      </c>
      <c r="B23" s="25">
        <v>45447</v>
      </c>
      <c r="C23" s="2" t="s">
        <v>1235</v>
      </c>
      <c r="D23" s="2" t="s">
        <v>1634</v>
      </c>
      <c r="E23" s="2" t="s">
        <v>1810</v>
      </c>
      <c r="F23" s="2">
        <v>1</v>
      </c>
      <c r="G23" s="2">
        <v>589.55999999999995</v>
      </c>
      <c r="H23" s="2">
        <v>0.22</v>
      </c>
      <c r="I23" s="2" t="s">
        <v>1824</v>
      </c>
      <c r="J23" s="2">
        <v>459.85680000000002</v>
      </c>
      <c r="K23" s="2">
        <f>IF(I23="", AVERAGEIF(Table6[Payment_Type],Table6[[#This Row],[Payment_Type]],Table6[Total_Amount]), J23)</f>
        <v>459.85680000000002</v>
      </c>
      <c r="O23" s="28" t="s">
        <v>1847</v>
      </c>
      <c r="P23" t="str">
        <f t="shared" si="1"/>
        <v>Sale21</v>
      </c>
      <c r="Q23" t="str">
        <f t="shared" si="2"/>
        <v>SALE21</v>
      </c>
      <c r="S23" s="31">
        <v>45447</v>
      </c>
      <c r="T23" t="str">
        <f t="shared" si="3"/>
        <v>04-06-2024</v>
      </c>
      <c r="X23" s="34">
        <v>1</v>
      </c>
      <c r="Y23" s="34">
        <v>589.55999999999995</v>
      </c>
      <c r="Z23" s="2">
        <f t="shared" si="0"/>
        <v>589.55999999999995</v>
      </c>
    </row>
    <row r="24" spans="1:26">
      <c r="A24" s="2" t="s">
        <v>1848</v>
      </c>
      <c r="B24" s="25">
        <v>45394</v>
      </c>
      <c r="C24" s="2" t="s">
        <v>1466</v>
      </c>
      <c r="D24" s="2" t="s">
        <v>1686</v>
      </c>
      <c r="E24" s="2" t="s">
        <v>1789</v>
      </c>
      <c r="F24" s="2">
        <v>3</v>
      </c>
      <c r="G24" s="2">
        <v>979.42</v>
      </c>
      <c r="H24" s="2">
        <v>0.03</v>
      </c>
      <c r="I24" s="2" t="s">
        <v>1826</v>
      </c>
      <c r="J24" s="2">
        <v>2850.1122</v>
      </c>
      <c r="K24" s="2">
        <f>IF(I24="", AVERAGEIF(Table6[Payment_Type],Table6[[#This Row],[Payment_Type]],Table6[Total_Amount]), J24)</f>
        <v>2850.1122</v>
      </c>
      <c r="O24" s="27" t="s">
        <v>1848</v>
      </c>
      <c r="P24" t="str">
        <f t="shared" si="1"/>
        <v>Sale22</v>
      </c>
      <c r="Q24" t="str">
        <f t="shared" si="2"/>
        <v>SALE22</v>
      </c>
      <c r="S24" s="30">
        <v>45394</v>
      </c>
      <c r="T24" t="str">
        <f t="shared" si="3"/>
        <v>12-04-2024</v>
      </c>
      <c r="X24" s="33">
        <v>3</v>
      </c>
      <c r="Y24" s="33">
        <v>979.42</v>
      </c>
      <c r="Z24" s="2">
        <f t="shared" si="0"/>
        <v>979.42</v>
      </c>
    </row>
    <row r="25" spans="1:26">
      <c r="A25" s="2" t="s">
        <v>1849</v>
      </c>
      <c r="B25" s="25">
        <v>45466</v>
      </c>
      <c r="C25" s="2" t="s">
        <v>1151</v>
      </c>
      <c r="D25" s="2" t="s">
        <v>1572</v>
      </c>
      <c r="E25" s="2" t="s">
        <v>1782</v>
      </c>
      <c r="F25" s="2">
        <v>1</v>
      </c>
      <c r="G25" s="2">
        <v>719.28</v>
      </c>
      <c r="H25" s="2">
        <v>0.08</v>
      </c>
      <c r="I25" s="2" t="s">
        <v>1824</v>
      </c>
      <c r="J25" s="2">
        <v>661.73760000000004</v>
      </c>
      <c r="K25" s="2">
        <f>IF(I25="", AVERAGEIF(Table6[Payment_Type],Table6[[#This Row],[Payment_Type]],Table6[Total_Amount]), J25)</f>
        <v>661.73760000000004</v>
      </c>
      <c r="O25" s="28" t="s">
        <v>1849</v>
      </c>
      <c r="P25" t="str">
        <f t="shared" si="1"/>
        <v>Sale23</v>
      </c>
      <c r="Q25" t="str">
        <f t="shared" si="2"/>
        <v>SALE23</v>
      </c>
      <c r="S25" s="31">
        <v>45466</v>
      </c>
      <c r="T25" t="str">
        <f t="shared" si="3"/>
        <v>23-06-2024</v>
      </c>
      <c r="X25" s="34">
        <v>1</v>
      </c>
      <c r="Y25" s="34">
        <v>719.28</v>
      </c>
      <c r="Z25" s="2">
        <f t="shared" si="0"/>
        <v>719.28</v>
      </c>
    </row>
    <row r="26" spans="1:26">
      <c r="A26" s="2" t="s">
        <v>1850</v>
      </c>
      <c r="B26" s="25">
        <v>45908</v>
      </c>
      <c r="C26" s="2" t="s">
        <v>613</v>
      </c>
      <c r="D26" s="2" t="s">
        <v>1682</v>
      </c>
      <c r="E26" s="2" t="s">
        <v>1776</v>
      </c>
      <c r="F26" s="2">
        <v>3</v>
      </c>
      <c r="G26" s="2">
        <v>77.599999999999994</v>
      </c>
      <c r="H26" s="2">
        <v>7.0000000000000007E-2</v>
      </c>
      <c r="I26" s="2" t="s">
        <v>1824</v>
      </c>
      <c r="J26" s="2">
        <v>216.50399999999999</v>
      </c>
      <c r="K26" s="2">
        <f>IF(I26="", AVERAGEIF(Table6[Payment_Type],Table6[[#This Row],[Payment_Type]],Table6[Total_Amount]), J26)</f>
        <v>216.50399999999999</v>
      </c>
      <c r="O26" s="27" t="s">
        <v>1850</v>
      </c>
      <c r="P26" t="str">
        <f t="shared" si="1"/>
        <v>Sale24</v>
      </c>
      <c r="Q26" t="str">
        <f t="shared" si="2"/>
        <v>SALE24</v>
      </c>
      <c r="S26" s="30">
        <v>45908</v>
      </c>
      <c r="T26" t="str">
        <f t="shared" si="3"/>
        <v>08-09-2025</v>
      </c>
      <c r="X26" s="33">
        <v>3</v>
      </c>
      <c r="Y26" s="33">
        <v>77.599999999999994</v>
      </c>
      <c r="Z26" s="2">
        <f t="shared" si="0"/>
        <v>77.599999999999994</v>
      </c>
    </row>
    <row r="27" spans="1:26">
      <c r="A27" s="2" t="s">
        <v>1851</v>
      </c>
      <c r="B27" s="25">
        <v>45552</v>
      </c>
      <c r="C27" s="2" t="s">
        <v>1190</v>
      </c>
      <c r="D27" s="2" t="s">
        <v>1555</v>
      </c>
      <c r="E27" s="2" t="s">
        <v>1766</v>
      </c>
      <c r="F27" s="2">
        <v>4</v>
      </c>
      <c r="G27" s="2">
        <v>852.71</v>
      </c>
      <c r="H27" s="2">
        <v>0.14000000000000001</v>
      </c>
      <c r="I27" s="2" t="s">
        <v>1826</v>
      </c>
      <c r="J27" s="2">
        <v>2933.3224</v>
      </c>
      <c r="K27" s="2">
        <f>IF(I27="", AVERAGEIF(Table6[Payment_Type],Table6[[#This Row],[Payment_Type]],Table6[Total_Amount]), J27)</f>
        <v>2933.3224</v>
      </c>
      <c r="O27" s="28" t="s">
        <v>1851</v>
      </c>
      <c r="P27" t="str">
        <f t="shared" si="1"/>
        <v>Sale25</v>
      </c>
      <c r="Q27" t="str">
        <f t="shared" si="2"/>
        <v>SALE25</v>
      </c>
      <c r="S27" s="31">
        <v>45552</v>
      </c>
      <c r="T27" t="str">
        <f t="shared" si="3"/>
        <v>17-09-2024</v>
      </c>
      <c r="X27" s="34">
        <v>4</v>
      </c>
      <c r="Y27" s="34">
        <v>852.71</v>
      </c>
      <c r="Z27" s="2">
        <f t="shared" si="0"/>
        <v>852.71</v>
      </c>
    </row>
    <row r="28" spans="1:26">
      <c r="A28" s="2" t="s">
        <v>1852</v>
      </c>
      <c r="B28" s="25">
        <v>45294</v>
      </c>
      <c r="C28" s="2" t="s">
        <v>693</v>
      </c>
      <c r="D28" s="2" t="s">
        <v>1744</v>
      </c>
      <c r="E28" s="2" t="s">
        <v>1782</v>
      </c>
      <c r="F28" s="2">
        <v>4</v>
      </c>
      <c r="G28" s="2">
        <v>156.16</v>
      </c>
      <c r="H28" s="2">
        <v>0</v>
      </c>
      <c r="I28" s="2" t="s">
        <v>1824</v>
      </c>
      <c r="J28" s="2">
        <v>599.65440000000001</v>
      </c>
      <c r="K28" s="2">
        <f>IF(I28="", AVERAGEIF(Table6[Payment_Type],Table6[[#This Row],[Payment_Type]],Table6[Total_Amount]), J28)</f>
        <v>599.65440000000001</v>
      </c>
      <c r="O28" s="27" t="s">
        <v>1852</v>
      </c>
      <c r="P28" t="str">
        <f t="shared" si="1"/>
        <v>Sale26</v>
      </c>
      <c r="Q28" t="str">
        <f t="shared" si="2"/>
        <v>SALE26</v>
      </c>
      <c r="S28" s="30">
        <v>45294</v>
      </c>
      <c r="T28" t="str">
        <f t="shared" si="3"/>
        <v>03-01-2024</v>
      </c>
      <c r="X28" s="33">
        <v>4</v>
      </c>
      <c r="Y28" s="33">
        <v>156.16</v>
      </c>
      <c r="Z28" s="2">
        <f t="shared" si="0"/>
        <v>156.16</v>
      </c>
    </row>
    <row r="29" spans="1:26">
      <c r="A29" s="2" t="s">
        <v>1853</v>
      </c>
      <c r="B29" s="25">
        <v>45710</v>
      </c>
      <c r="C29" s="2" t="s">
        <v>654</v>
      </c>
      <c r="D29" s="2" t="s">
        <v>1702</v>
      </c>
      <c r="E29" s="2" t="s">
        <v>1782</v>
      </c>
      <c r="F29" s="2">
        <v>3</v>
      </c>
      <c r="G29" s="2">
        <v>815.49</v>
      </c>
      <c r="H29" s="2">
        <v>0.17</v>
      </c>
      <c r="I29" s="2" t="s">
        <v>1824</v>
      </c>
      <c r="J29" s="2">
        <v>2030.5700999999999</v>
      </c>
      <c r="K29" s="2">
        <f>IF(I29="", AVERAGEIF(Table6[Payment_Type],Table6[[#This Row],[Payment_Type]],Table6[Total_Amount]), J29)</f>
        <v>2030.5700999999999</v>
      </c>
      <c r="O29" s="28" t="s">
        <v>1853</v>
      </c>
      <c r="P29" t="str">
        <f t="shared" si="1"/>
        <v>Sale27</v>
      </c>
      <c r="Q29" t="str">
        <f t="shared" si="2"/>
        <v>SALE27</v>
      </c>
      <c r="S29" s="31">
        <v>45710</v>
      </c>
      <c r="T29" t="str">
        <f t="shared" si="3"/>
        <v>22-02-2025</v>
      </c>
      <c r="X29" s="34">
        <v>3</v>
      </c>
      <c r="Y29" s="34">
        <v>815.49</v>
      </c>
      <c r="Z29" s="2">
        <f t="shared" si="0"/>
        <v>815.49</v>
      </c>
    </row>
    <row r="30" spans="1:26">
      <c r="A30" s="2" t="s">
        <v>1854</v>
      </c>
      <c r="B30" s="25">
        <v>45923</v>
      </c>
      <c r="C30" s="2" t="s">
        <v>499</v>
      </c>
      <c r="D30" s="2" t="s">
        <v>1574</v>
      </c>
      <c r="E30" s="2" t="s">
        <v>1761</v>
      </c>
      <c r="F30" s="2">
        <v>2</v>
      </c>
      <c r="G30" s="2">
        <v>74.209999999999994</v>
      </c>
      <c r="H30" s="2">
        <v>0.11</v>
      </c>
      <c r="I30" s="2" t="s">
        <v>1826</v>
      </c>
      <c r="J30" s="2">
        <v>132.09379999999999</v>
      </c>
      <c r="K30" s="2">
        <f>IF(I30="", AVERAGEIF(Table6[Payment_Type],Table6[[#This Row],[Payment_Type]],Table6[Total_Amount]), J30)</f>
        <v>132.09379999999999</v>
      </c>
      <c r="O30" s="27" t="s">
        <v>1854</v>
      </c>
      <c r="P30" t="str">
        <f t="shared" si="1"/>
        <v>Sale28</v>
      </c>
      <c r="Q30" t="str">
        <f t="shared" si="2"/>
        <v>SALE28</v>
      </c>
      <c r="S30" s="30">
        <v>45923</v>
      </c>
      <c r="T30" t="str">
        <f t="shared" si="3"/>
        <v>23-09-2025</v>
      </c>
      <c r="X30" s="33">
        <v>2</v>
      </c>
      <c r="Y30" s="33">
        <v>74.209999999999994</v>
      </c>
      <c r="Z30" s="2">
        <f t="shared" si="0"/>
        <v>74.209999999999994</v>
      </c>
    </row>
    <row r="31" spans="1:26">
      <c r="A31" s="2" t="s">
        <v>1855</v>
      </c>
      <c r="B31" s="25">
        <v>45302</v>
      </c>
      <c r="C31" s="2" t="s">
        <v>1092</v>
      </c>
      <c r="D31" s="2" t="s">
        <v>1746</v>
      </c>
      <c r="E31" s="2" t="s">
        <v>1766</v>
      </c>
      <c r="F31" s="2"/>
      <c r="G31" s="2">
        <v>451.67</v>
      </c>
      <c r="H31" s="2">
        <v>0.15</v>
      </c>
      <c r="I31" s="2" t="s">
        <v>1824</v>
      </c>
      <c r="J31" s="2">
        <v>1535.6780000000001</v>
      </c>
      <c r="K31" s="2">
        <f>IF(I31="", AVERAGEIF(Table6[Payment_Type],Table6[[#This Row],[Payment_Type]],Table6[Total_Amount]), J31)</f>
        <v>1535.6780000000001</v>
      </c>
      <c r="O31" s="28" t="s">
        <v>1855</v>
      </c>
      <c r="P31" t="str">
        <f t="shared" si="1"/>
        <v>Sale29</v>
      </c>
      <c r="Q31" t="str">
        <f t="shared" si="2"/>
        <v>SALE29</v>
      </c>
      <c r="S31" s="31">
        <v>45302</v>
      </c>
      <c r="T31" t="str">
        <f t="shared" si="3"/>
        <v>11-01-2024</v>
      </c>
      <c r="X31" s="34">
        <v>0</v>
      </c>
      <c r="Y31" s="34">
        <v>451.67</v>
      </c>
      <c r="Z31" s="2">
        <f t="shared" si="0"/>
        <v>451.67</v>
      </c>
    </row>
    <row r="32" spans="1:26">
      <c r="A32" s="2" t="s">
        <v>1856</v>
      </c>
      <c r="B32" s="25">
        <v>45217</v>
      </c>
      <c r="C32" s="2" t="s">
        <v>118</v>
      </c>
      <c r="D32" s="2" t="s">
        <v>1555</v>
      </c>
      <c r="E32" s="2" t="s">
        <v>1813</v>
      </c>
      <c r="F32" s="2">
        <v>1</v>
      </c>
      <c r="G32" s="2">
        <v>429.38</v>
      </c>
      <c r="H32" s="2">
        <v>0.13</v>
      </c>
      <c r="I32" s="2" t="s">
        <v>1826</v>
      </c>
      <c r="J32" s="2">
        <v>373.56060000000002</v>
      </c>
      <c r="K32" s="2">
        <f>IF(I32="", AVERAGEIF(Table6[Payment_Type],Table6[[#This Row],[Payment_Type]],Table6[Total_Amount]), J32)</f>
        <v>373.56060000000002</v>
      </c>
      <c r="O32" s="27" t="s">
        <v>1856</v>
      </c>
      <c r="P32" t="str">
        <f t="shared" si="1"/>
        <v>Sale30</v>
      </c>
      <c r="Q32" t="str">
        <f t="shared" si="2"/>
        <v>SALE30</v>
      </c>
      <c r="S32" s="30">
        <v>45217</v>
      </c>
      <c r="T32" t="str">
        <f t="shared" si="3"/>
        <v>18-10-2023</v>
      </c>
      <c r="X32" s="33">
        <v>1</v>
      </c>
      <c r="Y32" s="33">
        <v>429.38</v>
      </c>
      <c r="Z32" s="2">
        <f t="shared" si="0"/>
        <v>429.38</v>
      </c>
    </row>
    <row r="33" spans="1:26">
      <c r="A33" s="2" t="s">
        <v>1857</v>
      </c>
      <c r="B33" s="25">
        <v>45593</v>
      </c>
      <c r="C33" s="2" t="s">
        <v>1281</v>
      </c>
      <c r="D33" s="2" t="s">
        <v>1654</v>
      </c>
      <c r="E33" s="2" t="s">
        <v>1794</v>
      </c>
      <c r="F33" s="2">
        <v>2</v>
      </c>
      <c r="G33" s="2">
        <v>148.96</v>
      </c>
      <c r="H33" s="2">
        <v>0.03</v>
      </c>
      <c r="I33" s="2" t="s">
        <v>1829</v>
      </c>
      <c r="J33" s="2">
        <v>288.98239999999998</v>
      </c>
      <c r="K33" s="2">
        <f>IF(I33="", AVERAGEIF(Table6[Payment_Type],Table6[[#This Row],[Payment_Type]],Table6[Total_Amount]), J33)</f>
        <v>288.98239999999998</v>
      </c>
      <c r="O33" s="28" t="s">
        <v>1857</v>
      </c>
      <c r="P33" t="str">
        <f t="shared" si="1"/>
        <v>Sale31</v>
      </c>
      <c r="Q33" t="str">
        <f t="shared" si="2"/>
        <v>SALE31</v>
      </c>
      <c r="S33" s="31">
        <v>45593</v>
      </c>
      <c r="T33" t="str">
        <f t="shared" si="3"/>
        <v>28-10-2024</v>
      </c>
      <c r="X33" s="34">
        <v>2</v>
      </c>
      <c r="Y33" s="34">
        <v>148.96</v>
      </c>
      <c r="Z33" s="2">
        <f t="shared" si="0"/>
        <v>148.96</v>
      </c>
    </row>
    <row r="34" spans="1:26">
      <c r="A34" s="2" t="s">
        <v>1858</v>
      </c>
      <c r="B34" s="25">
        <v>45597</v>
      </c>
      <c r="C34" s="2" t="s">
        <v>1240</v>
      </c>
      <c r="D34" s="2" t="s">
        <v>1698</v>
      </c>
      <c r="E34" s="2" t="s">
        <v>1782</v>
      </c>
      <c r="F34" s="2">
        <v>4</v>
      </c>
      <c r="G34" s="2">
        <v>313.83</v>
      </c>
      <c r="H34" s="2">
        <v>0.08</v>
      </c>
      <c r="I34" s="2" t="s">
        <v>1824</v>
      </c>
      <c r="J34" s="2">
        <v>1154.8943999999999</v>
      </c>
      <c r="K34" s="2">
        <f>IF(I34="", AVERAGEIF(Table6[Payment_Type],Table6[[#This Row],[Payment_Type]],Table6[Total_Amount]), J34)</f>
        <v>1154.8943999999999</v>
      </c>
      <c r="O34" s="27" t="s">
        <v>1858</v>
      </c>
      <c r="P34" t="str">
        <f t="shared" si="1"/>
        <v>Sale32</v>
      </c>
      <c r="Q34" t="str">
        <f t="shared" si="2"/>
        <v>SALE32</v>
      </c>
      <c r="S34" s="30">
        <v>45597</v>
      </c>
      <c r="T34" t="str">
        <f t="shared" si="3"/>
        <v>01-11-2024</v>
      </c>
      <c r="X34" s="33">
        <v>4</v>
      </c>
      <c r="Y34" s="33">
        <v>313.83</v>
      </c>
      <c r="Z34" s="2">
        <f t="shared" si="0"/>
        <v>313.83</v>
      </c>
    </row>
    <row r="35" spans="1:26">
      <c r="A35" s="2" t="s">
        <v>1859</v>
      </c>
      <c r="B35" s="25">
        <v>45620</v>
      </c>
      <c r="C35" s="2" t="s">
        <v>1400</v>
      </c>
      <c r="D35" s="2" t="s">
        <v>1572</v>
      </c>
      <c r="E35" s="2" t="s">
        <v>1776</v>
      </c>
      <c r="F35" s="2">
        <v>2</v>
      </c>
      <c r="G35" s="2">
        <v>717.31</v>
      </c>
      <c r="H35" s="2">
        <v>0.15</v>
      </c>
      <c r="I35" s="2" t="s">
        <v>1824</v>
      </c>
      <c r="J35" s="2">
        <v>1219.4269999999999</v>
      </c>
      <c r="K35" s="2">
        <f>IF(I35="", AVERAGEIF(Table6[Payment_Type],Table6[[#This Row],[Payment_Type]],Table6[Total_Amount]), J35)</f>
        <v>1219.4269999999999</v>
      </c>
      <c r="O35" s="28" t="s">
        <v>1859</v>
      </c>
      <c r="P35" t="str">
        <f t="shared" si="1"/>
        <v>Sale33</v>
      </c>
      <c r="Q35" t="str">
        <f t="shared" si="2"/>
        <v>SALE33</v>
      </c>
      <c r="S35" s="31">
        <v>45620</v>
      </c>
      <c r="T35" t="str">
        <f t="shared" si="3"/>
        <v>24-11-2024</v>
      </c>
      <c r="X35" s="34">
        <v>2</v>
      </c>
      <c r="Y35" s="34">
        <v>717.31</v>
      </c>
      <c r="Z35" s="2">
        <f t="shared" si="0"/>
        <v>717.31</v>
      </c>
    </row>
    <row r="36" spans="1:26">
      <c r="A36" s="2" t="s">
        <v>1860</v>
      </c>
      <c r="B36" s="25">
        <v>45215</v>
      </c>
      <c r="C36" s="2" t="s">
        <v>1080</v>
      </c>
      <c r="D36" s="2" t="s">
        <v>1706</v>
      </c>
      <c r="E36" s="2" t="s">
        <v>1757</v>
      </c>
      <c r="F36" s="2"/>
      <c r="G36" s="2">
        <v>873.22</v>
      </c>
      <c r="H36" s="2">
        <v>0.18</v>
      </c>
      <c r="I36" s="2" t="s">
        <v>1824</v>
      </c>
      <c r="J36" s="2">
        <v>2148.1212</v>
      </c>
      <c r="K36" s="2">
        <f>IF(I36="", AVERAGEIF(Table6[Payment_Type],Table6[[#This Row],[Payment_Type]],Table6[Total_Amount]), J36)</f>
        <v>2148.1212</v>
      </c>
      <c r="O36" s="27" t="s">
        <v>1860</v>
      </c>
      <c r="P36" t="str">
        <f t="shared" si="1"/>
        <v>Sale34</v>
      </c>
      <c r="Q36" t="str">
        <f t="shared" si="2"/>
        <v>SALE34</v>
      </c>
      <c r="S36" s="30">
        <v>45215</v>
      </c>
      <c r="T36" t="str">
        <f t="shared" si="3"/>
        <v>16-10-2023</v>
      </c>
      <c r="X36" s="33">
        <v>0</v>
      </c>
      <c r="Y36" s="33">
        <v>873.22</v>
      </c>
      <c r="Z36" s="2">
        <f t="shared" si="0"/>
        <v>873.22</v>
      </c>
    </row>
    <row r="37" spans="1:26">
      <c r="A37" s="2" t="s">
        <v>1861</v>
      </c>
      <c r="B37" s="25">
        <v>45878</v>
      </c>
      <c r="C37" s="2" t="s">
        <v>708</v>
      </c>
      <c r="D37" s="2" t="s">
        <v>1580</v>
      </c>
      <c r="E37" s="2" t="s">
        <v>1766</v>
      </c>
      <c r="F37" s="2">
        <v>4</v>
      </c>
      <c r="G37" s="2">
        <v>109.36</v>
      </c>
      <c r="H37" s="2">
        <v>0.19</v>
      </c>
      <c r="I37" s="2" t="s">
        <v>1829</v>
      </c>
      <c r="J37" s="2">
        <v>354.32639999999998</v>
      </c>
      <c r="K37" s="2">
        <f>IF(I37="", AVERAGEIF(Table6[Payment_Type],Table6[[#This Row],[Payment_Type]],Table6[Total_Amount]), J37)</f>
        <v>354.32639999999998</v>
      </c>
      <c r="O37" s="28" t="s">
        <v>1861</v>
      </c>
      <c r="P37" t="str">
        <f t="shared" si="1"/>
        <v>Sale35</v>
      </c>
      <c r="Q37" t="str">
        <f t="shared" si="2"/>
        <v>SALE35</v>
      </c>
      <c r="S37" s="31">
        <v>45878</v>
      </c>
      <c r="T37" t="str">
        <f t="shared" si="3"/>
        <v>09-08-2025</v>
      </c>
      <c r="X37" s="34">
        <v>4</v>
      </c>
      <c r="Y37" s="34">
        <v>109.36</v>
      </c>
      <c r="Z37" s="2">
        <f t="shared" si="0"/>
        <v>109.36</v>
      </c>
    </row>
    <row r="38" spans="1:26">
      <c r="A38" s="2" t="s">
        <v>1862</v>
      </c>
      <c r="B38" s="25">
        <v>45635</v>
      </c>
      <c r="C38" s="2" t="s">
        <v>310</v>
      </c>
      <c r="D38" s="2" t="s">
        <v>1555</v>
      </c>
      <c r="E38" s="2" t="s">
        <v>1779</v>
      </c>
      <c r="F38" s="2">
        <v>3</v>
      </c>
      <c r="G38" s="2">
        <v>559.52</v>
      </c>
      <c r="H38" s="2">
        <v>0.16</v>
      </c>
      <c r="I38" s="2" t="s">
        <v>1826</v>
      </c>
      <c r="J38" s="2">
        <v>1409.9903999999999</v>
      </c>
      <c r="K38" s="2">
        <f>IF(I38="", AVERAGEIF(Table6[Payment_Type],Table6[[#This Row],[Payment_Type]],Table6[Total_Amount]), J38)</f>
        <v>1409.9903999999999</v>
      </c>
      <c r="O38" s="27" t="s">
        <v>1862</v>
      </c>
      <c r="P38" t="str">
        <f t="shared" si="1"/>
        <v>Sale36</v>
      </c>
      <c r="Q38" t="str">
        <f t="shared" si="2"/>
        <v>SALE36</v>
      </c>
      <c r="S38" s="30">
        <v>45635</v>
      </c>
      <c r="T38" t="str">
        <f t="shared" si="3"/>
        <v>09-12-2024</v>
      </c>
      <c r="X38" s="33">
        <v>3</v>
      </c>
      <c r="Y38" s="33">
        <v>559.52</v>
      </c>
      <c r="Z38" s="2">
        <f t="shared" si="0"/>
        <v>559.52</v>
      </c>
    </row>
    <row r="39" spans="1:26">
      <c r="A39" s="2" t="s">
        <v>1863</v>
      </c>
      <c r="B39" s="25">
        <v>45329</v>
      </c>
      <c r="C39" s="2" t="s">
        <v>1513</v>
      </c>
      <c r="D39" s="2" t="s">
        <v>1568</v>
      </c>
      <c r="E39" s="2" t="s">
        <v>1807</v>
      </c>
      <c r="F39" s="2">
        <v>3</v>
      </c>
      <c r="G39" s="2">
        <v>121.76</v>
      </c>
      <c r="H39" s="2">
        <v>0.27</v>
      </c>
      <c r="I39" s="2" t="s">
        <v>1826</v>
      </c>
      <c r="J39" s="2">
        <v>266.65440000000001</v>
      </c>
      <c r="K39" s="2">
        <f>IF(I39="", AVERAGEIF(Table6[Payment_Type],Table6[[#This Row],[Payment_Type]],Table6[Total_Amount]), J39)</f>
        <v>266.65440000000001</v>
      </c>
      <c r="O39" s="28" t="s">
        <v>1863</v>
      </c>
      <c r="P39" t="str">
        <f t="shared" si="1"/>
        <v>Sale37</v>
      </c>
      <c r="Q39" t="str">
        <f t="shared" si="2"/>
        <v>SALE37</v>
      </c>
      <c r="S39" s="31">
        <v>45329</v>
      </c>
      <c r="T39" t="str">
        <f t="shared" si="3"/>
        <v>07-02-2024</v>
      </c>
      <c r="X39" s="34">
        <v>3</v>
      </c>
      <c r="Y39" s="34">
        <v>121.76</v>
      </c>
      <c r="Z39" s="2">
        <f t="shared" si="0"/>
        <v>121.76</v>
      </c>
    </row>
    <row r="40" spans="1:26">
      <c r="A40" s="2" t="s">
        <v>1864</v>
      </c>
      <c r="B40" s="25">
        <v>45378</v>
      </c>
      <c r="C40" s="2" t="s">
        <v>622</v>
      </c>
      <c r="D40" s="2" t="s">
        <v>1614</v>
      </c>
      <c r="E40" s="2" t="s">
        <v>1797</v>
      </c>
      <c r="F40" s="2">
        <v>4</v>
      </c>
      <c r="G40" s="2">
        <v>735.32</v>
      </c>
      <c r="H40" s="2">
        <v>0.06</v>
      </c>
      <c r="I40" s="2" t="s">
        <v>1829</v>
      </c>
      <c r="J40" s="2">
        <v>2764.8031999999998</v>
      </c>
      <c r="K40" s="2">
        <f>IF(I40="", AVERAGEIF(Table6[Payment_Type],Table6[[#This Row],[Payment_Type]],Table6[Total_Amount]), J40)</f>
        <v>2764.8031999999998</v>
      </c>
      <c r="O40" s="27" t="s">
        <v>1864</v>
      </c>
      <c r="P40" t="str">
        <f t="shared" si="1"/>
        <v>Sale38</v>
      </c>
      <c r="Q40" t="str">
        <f t="shared" si="2"/>
        <v>SALE38</v>
      </c>
      <c r="S40" s="30">
        <v>45378</v>
      </c>
      <c r="T40" t="str">
        <f t="shared" si="3"/>
        <v>27-03-2024</v>
      </c>
      <c r="X40" s="33">
        <v>4</v>
      </c>
      <c r="Y40" s="33">
        <v>735.32</v>
      </c>
      <c r="Z40" s="2">
        <f t="shared" si="0"/>
        <v>735.32</v>
      </c>
    </row>
    <row r="41" spans="1:26">
      <c r="A41" s="2" t="s">
        <v>1865</v>
      </c>
      <c r="B41" s="25">
        <v>45264</v>
      </c>
      <c r="C41" s="2" t="s">
        <v>1337</v>
      </c>
      <c r="D41" s="2" t="s">
        <v>1736</v>
      </c>
      <c r="E41" s="2" t="s">
        <v>1766</v>
      </c>
      <c r="F41" s="2">
        <v>2</v>
      </c>
      <c r="G41" s="2">
        <v>600.73</v>
      </c>
      <c r="H41" s="2">
        <v>0.08</v>
      </c>
      <c r="I41" s="2" t="s">
        <v>1824</v>
      </c>
      <c r="J41" s="2">
        <v>1105.3432</v>
      </c>
      <c r="K41" s="2">
        <f>IF(I41="", AVERAGEIF(Table6[Payment_Type],Table6[[#This Row],[Payment_Type]],Table6[Total_Amount]), J41)</f>
        <v>1105.3432</v>
      </c>
      <c r="O41" s="28" t="s">
        <v>1865</v>
      </c>
      <c r="P41" t="str">
        <f t="shared" si="1"/>
        <v>Sale39</v>
      </c>
      <c r="Q41" t="str">
        <f t="shared" si="2"/>
        <v>SALE39</v>
      </c>
      <c r="S41" s="31">
        <v>45264</v>
      </c>
      <c r="T41" t="str">
        <f t="shared" si="3"/>
        <v>04-12-2023</v>
      </c>
      <c r="X41" s="34">
        <v>2</v>
      </c>
      <c r="Y41" s="34">
        <v>600.73</v>
      </c>
      <c r="Z41" s="2">
        <f t="shared" si="0"/>
        <v>600.73</v>
      </c>
    </row>
    <row r="42" spans="1:26">
      <c r="A42" s="2" t="s">
        <v>1866</v>
      </c>
      <c r="B42" s="25">
        <v>45486</v>
      </c>
      <c r="C42" s="2" t="s">
        <v>264</v>
      </c>
      <c r="D42" s="2" t="s">
        <v>1600</v>
      </c>
      <c r="E42" s="2" t="s">
        <v>1813</v>
      </c>
      <c r="F42" s="2">
        <v>2</v>
      </c>
      <c r="G42" s="2">
        <v>873.86</v>
      </c>
      <c r="H42" s="2">
        <v>7.0000000000000007E-2</v>
      </c>
      <c r="I42" s="2" t="s">
        <v>1829</v>
      </c>
      <c r="J42" s="2">
        <v>1625.3796</v>
      </c>
      <c r="K42" s="2">
        <f>IF(I42="", AVERAGEIF(Table6[Payment_Type],Table6[[#This Row],[Payment_Type]],Table6[Total_Amount]), J42)</f>
        <v>1625.3796</v>
      </c>
      <c r="O42" s="27" t="s">
        <v>1866</v>
      </c>
      <c r="P42" t="str">
        <f t="shared" si="1"/>
        <v>Sale40</v>
      </c>
      <c r="Q42" t="str">
        <f t="shared" si="2"/>
        <v>SALE40</v>
      </c>
      <c r="S42" s="30">
        <v>45486</v>
      </c>
      <c r="T42" t="str">
        <f t="shared" si="3"/>
        <v>13-07-2024</v>
      </c>
      <c r="X42" s="33">
        <v>2</v>
      </c>
      <c r="Y42" s="33">
        <v>873.86</v>
      </c>
      <c r="Z42" s="2">
        <f t="shared" si="0"/>
        <v>873.86</v>
      </c>
    </row>
    <row r="43" spans="1:26">
      <c r="A43" s="2" t="s">
        <v>1867</v>
      </c>
      <c r="B43" s="25">
        <v>45241</v>
      </c>
      <c r="C43" s="2" t="s">
        <v>954</v>
      </c>
      <c r="D43" s="2" t="s">
        <v>1594</v>
      </c>
      <c r="E43" s="2" t="s">
        <v>1782</v>
      </c>
      <c r="F43" s="2">
        <v>3</v>
      </c>
      <c r="G43" s="2">
        <v>342.47</v>
      </c>
      <c r="H43" s="2">
        <v>0.08</v>
      </c>
      <c r="I43" s="2" t="s">
        <v>1826</v>
      </c>
      <c r="J43" s="2">
        <v>945.21720000000016</v>
      </c>
      <c r="K43" s="2">
        <f>IF(I43="", AVERAGEIF(Table6[Payment_Type],Table6[[#This Row],[Payment_Type]],Table6[Total_Amount]), J43)</f>
        <v>945.21720000000016</v>
      </c>
      <c r="O43" s="28" t="s">
        <v>1867</v>
      </c>
      <c r="P43" t="str">
        <f t="shared" si="1"/>
        <v>Sale41</v>
      </c>
      <c r="Q43" t="str">
        <f t="shared" si="2"/>
        <v>SALE41</v>
      </c>
      <c r="S43" s="31">
        <v>45241</v>
      </c>
      <c r="T43" t="str">
        <f t="shared" si="3"/>
        <v>11-11-2023</v>
      </c>
      <c r="X43" s="34">
        <v>3</v>
      </c>
      <c r="Y43" s="34">
        <v>342.47</v>
      </c>
      <c r="Z43" s="2">
        <f t="shared" si="0"/>
        <v>342.47</v>
      </c>
    </row>
    <row r="44" spans="1:26">
      <c r="A44" s="2" t="s">
        <v>1868</v>
      </c>
      <c r="B44" s="25">
        <v>45649</v>
      </c>
      <c r="C44" s="2" t="s">
        <v>1053</v>
      </c>
      <c r="D44" s="2" t="s">
        <v>1606</v>
      </c>
      <c r="E44" s="2" t="s">
        <v>1786</v>
      </c>
      <c r="F44" s="2">
        <v>2</v>
      </c>
      <c r="G44" s="2">
        <v>915.15</v>
      </c>
      <c r="H44" s="2">
        <v>0.16</v>
      </c>
      <c r="I44" s="2" t="s">
        <v>1826</v>
      </c>
      <c r="J44" s="2">
        <v>1537.452</v>
      </c>
      <c r="K44" s="2">
        <f>IF(I44="", AVERAGEIF(Table6[Payment_Type],Table6[[#This Row],[Payment_Type]],Table6[Total_Amount]), J44)</f>
        <v>1537.452</v>
      </c>
      <c r="O44" s="27" t="s">
        <v>1868</v>
      </c>
      <c r="P44" t="str">
        <f t="shared" si="1"/>
        <v>Sale42</v>
      </c>
      <c r="Q44" t="str">
        <f t="shared" si="2"/>
        <v>SALE42</v>
      </c>
      <c r="S44" s="30">
        <v>45649</v>
      </c>
      <c r="T44" t="str">
        <f t="shared" si="3"/>
        <v>23-12-2024</v>
      </c>
      <c r="X44" s="33">
        <v>2</v>
      </c>
      <c r="Y44" s="33">
        <v>915.15</v>
      </c>
      <c r="Z44" s="2">
        <f t="shared" si="0"/>
        <v>915.15</v>
      </c>
    </row>
    <row r="45" spans="1:26">
      <c r="A45" s="2" t="s">
        <v>1869</v>
      </c>
      <c r="B45" s="25">
        <v>45677</v>
      </c>
      <c r="C45" s="2" t="s">
        <v>304</v>
      </c>
      <c r="D45" s="2" t="s">
        <v>1614</v>
      </c>
      <c r="E45" s="2" t="s">
        <v>1807</v>
      </c>
      <c r="F45" s="2"/>
      <c r="G45" s="2">
        <v>863.11</v>
      </c>
      <c r="H45" s="2">
        <v>0.28000000000000003</v>
      </c>
      <c r="I45" s="2" t="s">
        <v>1826</v>
      </c>
      <c r="J45" s="2">
        <v>1864.3176000000001</v>
      </c>
      <c r="K45" s="2">
        <f>IF(I45="", AVERAGEIF(Table6[Payment_Type],Table6[[#This Row],[Payment_Type]],Table6[Total_Amount]), J45)</f>
        <v>1864.3176000000001</v>
      </c>
      <c r="O45" s="28" t="s">
        <v>1869</v>
      </c>
      <c r="P45" t="str">
        <f t="shared" si="1"/>
        <v>Sale43</v>
      </c>
      <c r="Q45" t="str">
        <f t="shared" si="2"/>
        <v>SALE43</v>
      </c>
      <c r="S45" s="31">
        <v>45677</v>
      </c>
      <c r="T45" t="str">
        <f t="shared" si="3"/>
        <v>20-01-2025</v>
      </c>
      <c r="X45" s="34">
        <v>0</v>
      </c>
      <c r="Y45" s="34">
        <v>863.11</v>
      </c>
      <c r="Z45" s="2">
        <f t="shared" si="0"/>
        <v>863.11</v>
      </c>
    </row>
    <row r="46" spans="1:26">
      <c r="A46" s="2" t="s">
        <v>1870</v>
      </c>
      <c r="B46" s="25">
        <v>45538</v>
      </c>
      <c r="C46" s="2" t="s">
        <v>663</v>
      </c>
      <c r="D46" s="2" t="s">
        <v>1634</v>
      </c>
      <c r="E46" s="2" t="s">
        <v>1794</v>
      </c>
      <c r="F46" s="2">
        <v>2</v>
      </c>
      <c r="G46" s="2">
        <v>209.32</v>
      </c>
      <c r="H46" s="2">
        <v>0.23</v>
      </c>
      <c r="I46" s="2" t="s">
        <v>1829</v>
      </c>
      <c r="J46" s="2">
        <v>322.3528</v>
      </c>
      <c r="K46" s="2">
        <f>IF(I46="", AVERAGEIF(Table6[Payment_Type],Table6[[#This Row],[Payment_Type]],Table6[Total_Amount]), J46)</f>
        <v>322.3528</v>
      </c>
      <c r="O46" s="27" t="s">
        <v>1870</v>
      </c>
      <c r="P46" t="str">
        <f t="shared" si="1"/>
        <v>Sale44</v>
      </c>
      <c r="Q46" t="str">
        <f t="shared" si="2"/>
        <v>SALE44</v>
      </c>
      <c r="S46" s="30">
        <v>45538</v>
      </c>
      <c r="T46" t="str">
        <f t="shared" si="3"/>
        <v>03-09-2024</v>
      </c>
      <c r="X46" s="33">
        <v>2</v>
      </c>
      <c r="Y46" s="33">
        <v>209.32</v>
      </c>
      <c r="Z46" s="2">
        <f t="shared" si="0"/>
        <v>209.32</v>
      </c>
    </row>
    <row r="47" spans="1:26">
      <c r="A47" s="2" t="s">
        <v>1871</v>
      </c>
      <c r="B47" s="25">
        <v>45606</v>
      </c>
      <c r="C47" s="2" t="s">
        <v>1449</v>
      </c>
      <c r="D47" s="2" t="s">
        <v>1666</v>
      </c>
      <c r="E47" s="2" t="s">
        <v>1782</v>
      </c>
      <c r="F47" s="2">
        <v>4</v>
      </c>
      <c r="G47" s="2">
        <v>288.60000000000002</v>
      </c>
      <c r="H47" s="2">
        <v>0.09</v>
      </c>
      <c r="I47" s="2" t="s">
        <v>1826</v>
      </c>
      <c r="J47" s="2">
        <v>1050.5039999999999</v>
      </c>
      <c r="K47" s="2">
        <f>IF(I47="", AVERAGEIF(Table6[Payment_Type],Table6[[#This Row],[Payment_Type]],Table6[Total_Amount]), J47)</f>
        <v>1050.5039999999999</v>
      </c>
      <c r="O47" s="28" t="s">
        <v>1871</v>
      </c>
      <c r="P47" t="str">
        <f t="shared" si="1"/>
        <v>Sale45</v>
      </c>
      <c r="Q47" t="str">
        <f t="shared" si="2"/>
        <v>SALE45</v>
      </c>
      <c r="S47" s="31">
        <v>45606</v>
      </c>
      <c r="T47" t="str">
        <f t="shared" si="3"/>
        <v>10-11-2024</v>
      </c>
      <c r="X47" s="34">
        <v>4</v>
      </c>
      <c r="Y47" s="34">
        <v>288.60000000000002</v>
      </c>
      <c r="Z47" s="2">
        <f t="shared" si="0"/>
        <v>288.60000000000002</v>
      </c>
    </row>
    <row r="48" spans="1:26">
      <c r="A48" s="2" t="s">
        <v>1872</v>
      </c>
      <c r="B48" s="25">
        <v>45570</v>
      </c>
      <c r="C48" s="2" t="s">
        <v>258</v>
      </c>
      <c r="D48" s="2" t="s">
        <v>1704</v>
      </c>
      <c r="E48" s="2" t="s">
        <v>1804</v>
      </c>
      <c r="F48" s="2">
        <v>1</v>
      </c>
      <c r="G48" s="2">
        <v>418.69</v>
      </c>
      <c r="H48" s="2">
        <v>0.06</v>
      </c>
      <c r="I48" s="2" t="s">
        <v>1826</v>
      </c>
      <c r="J48" s="2">
        <v>393.5686</v>
      </c>
      <c r="K48" s="2">
        <f>IF(I48="", AVERAGEIF(Table6[Payment_Type],Table6[[#This Row],[Payment_Type]],Table6[Total_Amount]), J48)</f>
        <v>393.5686</v>
      </c>
      <c r="O48" s="27" t="s">
        <v>1872</v>
      </c>
      <c r="P48" t="str">
        <f t="shared" si="1"/>
        <v>Sale46</v>
      </c>
      <c r="Q48" t="str">
        <f t="shared" si="2"/>
        <v>SALE46</v>
      </c>
      <c r="S48" s="30">
        <v>45570</v>
      </c>
      <c r="T48" t="str">
        <f t="shared" si="3"/>
        <v>05-10-2024</v>
      </c>
      <c r="X48" s="33">
        <v>1</v>
      </c>
      <c r="Y48" s="33">
        <v>418.69</v>
      </c>
      <c r="Z48" s="2">
        <f t="shared" si="0"/>
        <v>418.69</v>
      </c>
    </row>
    <row r="49" spans="1:26">
      <c r="A49" s="2" t="s">
        <v>1873</v>
      </c>
      <c r="B49" s="25">
        <v>45466</v>
      </c>
      <c r="C49" s="2" t="s">
        <v>44</v>
      </c>
      <c r="D49" s="2" t="s">
        <v>1608</v>
      </c>
      <c r="E49" s="2" t="s">
        <v>1792</v>
      </c>
      <c r="F49" s="2">
        <v>1</v>
      </c>
      <c r="G49" s="2">
        <v>135.78</v>
      </c>
      <c r="H49" s="2">
        <v>0.14000000000000001</v>
      </c>
      <c r="I49" s="2" t="s">
        <v>1826</v>
      </c>
      <c r="J49" s="2">
        <v>116.77079999999999</v>
      </c>
      <c r="K49" s="2">
        <f>IF(I49="", AVERAGEIF(Table6[Payment_Type],Table6[[#This Row],[Payment_Type]],Table6[Total_Amount]), J49)</f>
        <v>116.77079999999999</v>
      </c>
      <c r="O49" s="28" t="s">
        <v>1873</v>
      </c>
      <c r="P49" t="str">
        <f t="shared" si="1"/>
        <v>Sale47</v>
      </c>
      <c r="Q49" t="str">
        <f t="shared" si="2"/>
        <v>SALE47</v>
      </c>
      <c r="S49" s="31">
        <v>45466</v>
      </c>
      <c r="T49" t="str">
        <f t="shared" si="3"/>
        <v>23-06-2024</v>
      </c>
      <c r="X49" s="34">
        <v>1</v>
      </c>
      <c r="Y49" s="34">
        <v>135.78</v>
      </c>
      <c r="Z49" s="2">
        <f t="shared" si="0"/>
        <v>135.78</v>
      </c>
    </row>
    <row r="50" spans="1:26">
      <c r="A50" s="2" t="s">
        <v>1874</v>
      </c>
      <c r="B50" s="25">
        <v>45218</v>
      </c>
      <c r="C50" s="2" t="s">
        <v>663</v>
      </c>
      <c r="D50" s="2" t="s">
        <v>1636</v>
      </c>
      <c r="E50" s="2" t="s">
        <v>1807</v>
      </c>
      <c r="F50" s="2">
        <v>1</v>
      </c>
      <c r="G50" s="2">
        <v>517.13</v>
      </c>
      <c r="H50" s="2">
        <v>0.28000000000000003</v>
      </c>
      <c r="I50" s="2" t="s">
        <v>1824</v>
      </c>
      <c r="J50" s="2">
        <v>372.33359999999999</v>
      </c>
      <c r="K50" s="2">
        <f>IF(I50="", AVERAGEIF(Table6[Payment_Type],Table6[[#This Row],[Payment_Type]],Table6[Total_Amount]), J50)</f>
        <v>372.33359999999999</v>
      </c>
      <c r="O50" s="27" t="s">
        <v>1874</v>
      </c>
      <c r="P50" t="str">
        <f t="shared" si="1"/>
        <v>Sale48</v>
      </c>
      <c r="Q50" t="str">
        <f t="shared" si="2"/>
        <v>SALE48</v>
      </c>
      <c r="S50" s="30">
        <v>45218</v>
      </c>
      <c r="T50" t="str">
        <f t="shared" si="3"/>
        <v>19-10-2023</v>
      </c>
      <c r="X50" s="33">
        <v>1</v>
      </c>
      <c r="Y50" s="33">
        <v>517.13</v>
      </c>
      <c r="Z50" s="2">
        <f t="shared" si="0"/>
        <v>517.13</v>
      </c>
    </row>
    <row r="51" spans="1:26">
      <c r="A51" s="2" t="s">
        <v>1875</v>
      </c>
      <c r="B51" s="25">
        <v>45607</v>
      </c>
      <c r="C51" s="2" t="s">
        <v>1304</v>
      </c>
      <c r="D51" s="2" t="s">
        <v>1590</v>
      </c>
      <c r="E51" s="2" t="s">
        <v>1804</v>
      </c>
      <c r="F51" s="2">
        <v>2</v>
      </c>
      <c r="G51" s="2">
        <v>384.66</v>
      </c>
      <c r="H51" s="2">
        <v>0.08</v>
      </c>
      <c r="I51" s="2" t="s">
        <v>1829</v>
      </c>
      <c r="J51" s="2">
        <v>707.77440000000013</v>
      </c>
      <c r="K51" s="2">
        <f>IF(I51="", AVERAGEIF(Table6[Payment_Type],Table6[[#This Row],[Payment_Type]],Table6[Total_Amount]), J51)</f>
        <v>707.77440000000013</v>
      </c>
      <c r="O51" s="28" t="s">
        <v>1875</v>
      </c>
      <c r="P51" t="str">
        <f t="shared" si="1"/>
        <v>Sale49</v>
      </c>
      <c r="Q51" t="str">
        <f t="shared" si="2"/>
        <v>SALE49</v>
      </c>
      <c r="S51" s="31">
        <v>45607</v>
      </c>
      <c r="T51" t="str">
        <f t="shared" si="3"/>
        <v>11-11-2024</v>
      </c>
      <c r="X51" s="34">
        <v>2</v>
      </c>
      <c r="Y51" s="34">
        <v>384.66</v>
      </c>
      <c r="Z51" s="2">
        <f t="shared" si="0"/>
        <v>384.66</v>
      </c>
    </row>
    <row r="52" spans="1:26">
      <c r="A52" s="2" t="s">
        <v>1876</v>
      </c>
      <c r="B52" s="25">
        <v>45291</v>
      </c>
      <c r="C52" s="2" t="s">
        <v>258</v>
      </c>
      <c r="D52" s="2" t="s">
        <v>1652</v>
      </c>
      <c r="E52" s="2" t="s">
        <v>1786</v>
      </c>
      <c r="F52" s="2">
        <v>3</v>
      </c>
      <c r="G52" s="2">
        <v>83.7</v>
      </c>
      <c r="H52" s="2">
        <v>0.24</v>
      </c>
      <c r="I52" s="2" t="s">
        <v>1826</v>
      </c>
      <c r="J52" s="2">
        <v>190.83600000000001</v>
      </c>
      <c r="K52" s="2">
        <f>IF(I52="", AVERAGEIF(Table6[Payment_Type],Table6[[#This Row],[Payment_Type]],Table6[Total_Amount]), J52)</f>
        <v>190.83600000000001</v>
      </c>
      <c r="O52" s="27" t="s">
        <v>1876</v>
      </c>
      <c r="P52" t="str">
        <f t="shared" si="1"/>
        <v>Sale50</v>
      </c>
      <c r="Q52" t="str">
        <f t="shared" si="2"/>
        <v>SALE50</v>
      </c>
      <c r="S52" s="30">
        <v>45291</v>
      </c>
      <c r="T52" t="str">
        <f t="shared" si="3"/>
        <v>31-12-2023</v>
      </c>
      <c r="X52" s="33">
        <v>3</v>
      </c>
      <c r="Y52" s="33">
        <v>83.7</v>
      </c>
      <c r="Z52" s="2">
        <f t="shared" si="0"/>
        <v>83.7</v>
      </c>
    </row>
    <row r="53" spans="1:26">
      <c r="A53" s="2" t="s">
        <v>1877</v>
      </c>
      <c r="B53" s="25">
        <v>45689</v>
      </c>
      <c r="C53" s="2" t="s">
        <v>481</v>
      </c>
      <c r="D53" s="2" t="s">
        <v>1686</v>
      </c>
      <c r="E53" s="2" t="s">
        <v>1779</v>
      </c>
      <c r="F53" s="2">
        <v>3</v>
      </c>
      <c r="G53" s="2">
        <v>76.569999999999993</v>
      </c>
      <c r="H53" s="2">
        <v>0.26</v>
      </c>
      <c r="I53" s="2" t="s">
        <v>1824</v>
      </c>
      <c r="J53" s="2">
        <v>169.9854</v>
      </c>
      <c r="K53" s="2">
        <f>IF(I53="", AVERAGEIF(Table6[Payment_Type],Table6[[#This Row],[Payment_Type]],Table6[Total_Amount]), J53)</f>
        <v>169.9854</v>
      </c>
      <c r="O53" s="28" t="s">
        <v>1877</v>
      </c>
      <c r="P53" t="str">
        <f t="shared" si="1"/>
        <v>Sale51</v>
      </c>
      <c r="Q53" t="str">
        <f t="shared" si="2"/>
        <v>SALE51</v>
      </c>
      <c r="S53" s="31">
        <v>45689</v>
      </c>
      <c r="T53" t="str">
        <f t="shared" si="3"/>
        <v>01-02-2025</v>
      </c>
      <c r="X53" s="34">
        <v>3</v>
      </c>
      <c r="Y53" s="34">
        <v>76.569999999999993</v>
      </c>
      <c r="Z53" s="2">
        <f t="shared" si="0"/>
        <v>76.569999999999993</v>
      </c>
    </row>
    <row r="54" spans="1:26">
      <c r="A54" s="2" t="s">
        <v>1878</v>
      </c>
      <c r="B54" s="25">
        <v>45894</v>
      </c>
      <c r="C54" s="2" t="s">
        <v>499</v>
      </c>
      <c r="D54" s="2" t="s">
        <v>1726</v>
      </c>
      <c r="E54" s="2" t="s">
        <v>1776</v>
      </c>
      <c r="F54" s="2">
        <v>3</v>
      </c>
      <c r="G54" s="2"/>
      <c r="H54" s="2">
        <v>0</v>
      </c>
      <c r="I54" s="2" t="s">
        <v>1824</v>
      </c>
      <c r="J54" s="2">
        <v>486.06330000000003</v>
      </c>
      <c r="K54" s="2">
        <f>IF(I54="", AVERAGEIF(Table6[Payment_Type],Table6[[#This Row],[Payment_Type]],Table6[Total_Amount]), J54)</f>
        <v>486.06330000000003</v>
      </c>
      <c r="O54" s="27" t="s">
        <v>1878</v>
      </c>
      <c r="P54" t="str">
        <f t="shared" si="1"/>
        <v>Sale52</v>
      </c>
      <c r="Q54" t="str">
        <f t="shared" si="2"/>
        <v>SALE52</v>
      </c>
      <c r="S54" s="30">
        <v>45894</v>
      </c>
      <c r="T54" t="str">
        <f t="shared" si="3"/>
        <v>25-08-2025</v>
      </c>
      <c r="X54" s="33">
        <v>3</v>
      </c>
      <c r="Y54" s="33"/>
      <c r="Z54" s="2">
        <f t="shared" si="0"/>
        <v>513.98477215823721</v>
      </c>
    </row>
    <row r="55" spans="1:26">
      <c r="A55" s="2" t="s">
        <v>1879</v>
      </c>
      <c r="B55" s="25">
        <v>45677</v>
      </c>
      <c r="C55" s="2" t="s">
        <v>1020</v>
      </c>
      <c r="D55" s="2" t="s">
        <v>1588</v>
      </c>
      <c r="E55" s="2" t="s">
        <v>1782</v>
      </c>
      <c r="F55" s="2">
        <v>1</v>
      </c>
      <c r="G55" s="2">
        <v>900.35</v>
      </c>
      <c r="H55" s="2">
        <v>0.13</v>
      </c>
      <c r="I55" s="2" t="s">
        <v>1829</v>
      </c>
      <c r="J55" s="2">
        <v>783.30449999999996</v>
      </c>
      <c r="K55" s="2">
        <f>IF(I55="", AVERAGEIF(Table6[Payment_Type],Table6[[#This Row],[Payment_Type]],Table6[Total_Amount]), J55)</f>
        <v>783.30449999999996</v>
      </c>
      <c r="O55" s="28" t="s">
        <v>1879</v>
      </c>
      <c r="P55" t="str">
        <f t="shared" si="1"/>
        <v>Sale53</v>
      </c>
      <c r="Q55" t="str">
        <f t="shared" si="2"/>
        <v>SALE53</v>
      </c>
      <c r="S55" s="31">
        <v>45677</v>
      </c>
      <c r="T55" t="str">
        <f t="shared" si="3"/>
        <v>20-01-2025</v>
      </c>
      <c r="X55" s="34">
        <v>1</v>
      </c>
      <c r="Y55" s="34">
        <v>900.35</v>
      </c>
      <c r="Z55" s="2">
        <f t="shared" si="0"/>
        <v>900.35</v>
      </c>
    </row>
    <row r="56" spans="1:26">
      <c r="A56" s="2" t="s">
        <v>1880</v>
      </c>
      <c r="B56" s="25">
        <v>45706</v>
      </c>
      <c r="C56" s="2" t="s">
        <v>341</v>
      </c>
      <c r="D56" s="2" t="s">
        <v>1628</v>
      </c>
      <c r="E56" s="2" t="s">
        <v>1789</v>
      </c>
      <c r="F56" s="2">
        <v>4</v>
      </c>
      <c r="G56" s="2">
        <v>428.09</v>
      </c>
      <c r="H56" s="2">
        <v>7.0000000000000007E-2</v>
      </c>
      <c r="I56" s="2" t="s">
        <v>1824</v>
      </c>
      <c r="J56" s="2">
        <v>1592.4947999999999</v>
      </c>
      <c r="K56" s="2">
        <f>IF(I56="", AVERAGEIF(Table6[Payment_Type],Table6[[#This Row],[Payment_Type]],Table6[Total_Amount]), J56)</f>
        <v>1592.4947999999999</v>
      </c>
      <c r="O56" s="27" t="s">
        <v>1880</v>
      </c>
      <c r="P56" t="str">
        <f t="shared" si="1"/>
        <v>Sale54</v>
      </c>
      <c r="Q56" t="str">
        <f t="shared" si="2"/>
        <v>SALE54</v>
      </c>
      <c r="S56" s="30">
        <v>45706</v>
      </c>
      <c r="T56" t="str">
        <f t="shared" si="3"/>
        <v>18-02-2025</v>
      </c>
      <c r="X56" s="33">
        <v>4</v>
      </c>
      <c r="Y56" s="33">
        <v>428.09</v>
      </c>
      <c r="Z56" s="2">
        <f t="shared" si="0"/>
        <v>428.09</v>
      </c>
    </row>
    <row r="57" spans="1:26">
      <c r="A57" s="2" t="s">
        <v>1881</v>
      </c>
      <c r="B57" s="25">
        <v>45589</v>
      </c>
      <c r="C57" s="2" t="s">
        <v>1292</v>
      </c>
      <c r="D57" s="2" t="s">
        <v>1646</v>
      </c>
      <c r="E57" s="2" t="s">
        <v>1792</v>
      </c>
      <c r="F57" s="2">
        <v>2</v>
      </c>
      <c r="G57" s="2">
        <v>559.71</v>
      </c>
      <c r="H57" s="2">
        <v>0.3</v>
      </c>
      <c r="I57" s="2" t="s">
        <v>1829</v>
      </c>
      <c r="J57" s="2">
        <v>783.59400000000005</v>
      </c>
      <c r="K57" s="2">
        <f>IF(I57="", AVERAGEIF(Table6[Payment_Type],Table6[[#This Row],[Payment_Type]],Table6[Total_Amount]), J57)</f>
        <v>783.59400000000005</v>
      </c>
      <c r="O57" s="28" t="s">
        <v>1881</v>
      </c>
      <c r="P57" t="str">
        <f t="shared" si="1"/>
        <v>Sale55</v>
      </c>
      <c r="Q57" t="str">
        <f t="shared" si="2"/>
        <v>SALE55</v>
      </c>
      <c r="S57" s="31">
        <v>45589</v>
      </c>
      <c r="T57" t="str">
        <f t="shared" si="3"/>
        <v>24-10-2024</v>
      </c>
      <c r="X57" s="34">
        <v>2</v>
      </c>
      <c r="Y57" s="34">
        <v>559.71</v>
      </c>
      <c r="Z57" s="2">
        <f t="shared" si="0"/>
        <v>559.71</v>
      </c>
    </row>
    <row r="58" spans="1:26">
      <c r="A58" s="2" t="s">
        <v>1882</v>
      </c>
      <c r="B58" s="25">
        <v>45282</v>
      </c>
      <c r="C58" s="2" t="s">
        <v>292</v>
      </c>
      <c r="D58" s="2" t="s">
        <v>1616</v>
      </c>
      <c r="E58" s="2" t="s">
        <v>1776</v>
      </c>
      <c r="F58" s="2">
        <v>2</v>
      </c>
      <c r="G58" s="2">
        <v>833.7</v>
      </c>
      <c r="H58" s="2">
        <v>0.06</v>
      </c>
      <c r="I58" s="2" t="s">
        <v>1826</v>
      </c>
      <c r="J58" s="2">
        <v>1567.356</v>
      </c>
      <c r="K58" s="2">
        <f>IF(I58="", AVERAGEIF(Table6[Payment_Type],Table6[[#This Row],[Payment_Type]],Table6[Total_Amount]), J58)</f>
        <v>1567.356</v>
      </c>
      <c r="O58" s="27" t="s">
        <v>1882</v>
      </c>
      <c r="P58" t="str">
        <f t="shared" si="1"/>
        <v>Sale56</v>
      </c>
      <c r="Q58" t="str">
        <f t="shared" si="2"/>
        <v>SALE56</v>
      </c>
      <c r="S58" s="30">
        <v>45282</v>
      </c>
      <c r="T58" t="str">
        <f t="shared" si="3"/>
        <v>22-12-2023</v>
      </c>
      <c r="X58" s="33">
        <v>2</v>
      </c>
      <c r="Y58" s="33">
        <v>833.7</v>
      </c>
      <c r="Z58" s="2">
        <f t="shared" si="0"/>
        <v>833.7</v>
      </c>
    </row>
    <row r="59" spans="1:26">
      <c r="A59" s="2" t="s">
        <v>1883</v>
      </c>
      <c r="B59" s="25">
        <v>45462</v>
      </c>
      <c r="C59" s="2" t="s">
        <v>1440</v>
      </c>
      <c r="D59" s="2" t="s">
        <v>1642</v>
      </c>
      <c r="E59" s="2" t="s">
        <v>1799</v>
      </c>
      <c r="F59" s="2">
        <v>2</v>
      </c>
      <c r="G59" s="2">
        <v>680.16</v>
      </c>
      <c r="H59" s="2">
        <v>0.28000000000000003</v>
      </c>
      <c r="I59" s="2" t="s">
        <v>1824</v>
      </c>
      <c r="J59" s="2">
        <v>979.43039999999996</v>
      </c>
      <c r="K59" s="2">
        <f>IF(I59="", AVERAGEIF(Table6[Payment_Type],Table6[[#This Row],[Payment_Type]],Table6[Total_Amount]), J59)</f>
        <v>979.43039999999996</v>
      </c>
      <c r="O59" s="28" t="s">
        <v>1883</v>
      </c>
      <c r="P59" t="str">
        <f t="shared" si="1"/>
        <v>Sale57</v>
      </c>
      <c r="Q59" t="str">
        <f t="shared" si="2"/>
        <v>SALE57</v>
      </c>
      <c r="S59" s="31">
        <v>45462</v>
      </c>
      <c r="T59" t="str">
        <f t="shared" si="3"/>
        <v>19-06-2024</v>
      </c>
      <c r="X59" s="34">
        <v>2</v>
      </c>
      <c r="Y59" s="34">
        <v>680.16</v>
      </c>
      <c r="Z59" s="2">
        <f t="shared" si="0"/>
        <v>680.16</v>
      </c>
    </row>
    <row r="60" spans="1:26">
      <c r="A60" s="2" t="s">
        <v>1884</v>
      </c>
      <c r="B60" s="25">
        <v>45633</v>
      </c>
      <c r="C60" s="2" t="s">
        <v>1257</v>
      </c>
      <c r="D60" s="2" t="s">
        <v>1578</v>
      </c>
      <c r="E60" s="2" t="s">
        <v>1779</v>
      </c>
      <c r="F60" s="2">
        <v>4</v>
      </c>
      <c r="G60" s="2">
        <v>733.42</v>
      </c>
      <c r="H60" s="2">
        <v>0</v>
      </c>
      <c r="I60" s="2" t="s">
        <v>1826</v>
      </c>
      <c r="J60" s="2">
        <v>2552.3015999999998</v>
      </c>
      <c r="K60" s="2">
        <f>IF(I60="", AVERAGEIF(Table6[Payment_Type],Table6[[#This Row],[Payment_Type]],Table6[Total_Amount]), J60)</f>
        <v>2552.3015999999998</v>
      </c>
      <c r="O60" s="27" t="s">
        <v>1884</v>
      </c>
      <c r="P60" t="str">
        <f t="shared" si="1"/>
        <v>Sale58</v>
      </c>
      <c r="Q60" t="str">
        <f t="shared" si="2"/>
        <v>SALE58</v>
      </c>
      <c r="S60" s="30">
        <v>45633</v>
      </c>
      <c r="T60" t="str">
        <f t="shared" si="3"/>
        <v>07-12-2024</v>
      </c>
      <c r="X60" s="33">
        <v>4</v>
      </c>
      <c r="Y60" s="33">
        <v>733.42</v>
      </c>
      <c r="Z60" s="2">
        <f t="shared" si="0"/>
        <v>733.42</v>
      </c>
    </row>
    <row r="61" spans="1:26">
      <c r="A61" s="2" t="s">
        <v>1885</v>
      </c>
      <c r="B61" s="25">
        <v>45257</v>
      </c>
      <c r="C61" s="2" t="s">
        <v>1148</v>
      </c>
      <c r="D61" s="2" t="s">
        <v>1726</v>
      </c>
      <c r="E61" s="2" t="s">
        <v>1792</v>
      </c>
      <c r="F61" s="2">
        <v>1</v>
      </c>
      <c r="G61" s="2">
        <v>996.33</v>
      </c>
      <c r="H61" s="2">
        <v>0.23</v>
      </c>
      <c r="I61" s="2" t="s">
        <v>1826</v>
      </c>
      <c r="J61" s="2">
        <v>767.17410000000007</v>
      </c>
      <c r="K61" s="2">
        <f>IF(I61="", AVERAGEIF(Table6[Payment_Type],Table6[[#This Row],[Payment_Type]],Table6[Total_Amount]), J61)</f>
        <v>767.17410000000007</v>
      </c>
      <c r="O61" s="28" t="s">
        <v>1885</v>
      </c>
      <c r="P61" t="str">
        <f t="shared" si="1"/>
        <v>Sale59</v>
      </c>
      <c r="Q61" t="str">
        <f t="shared" si="2"/>
        <v>SALE59</v>
      </c>
      <c r="S61" s="31">
        <v>45257</v>
      </c>
      <c r="T61" t="str">
        <f t="shared" si="3"/>
        <v>27-11-2023</v>
      </c>
      <c r="X61" s="34">
        <v>1</v>
      </c>
      <c r="Y61" s="34">
        <v>996.33</v>
      </c>
      <c r="Z61" s="2">
        <f t="shared" si="0"/>
        <v>996.33</v>
      </c>
    </row>
    <row r="62" spans="1:26">
      <c r="A62" s="2" t="s">
        <v>1886</v>
      </c>
      <c r="B62" s="25">
        <v>45854</v>
      </c>
      <c r="C62" s="2" t="s">
        <v>1269</v>
      </c>
      <c r="D62" s="2" t="s">
        <v>1610</v>
      </c>
      <c r="E62" s="2" t="s">
        <v>1789</v>
      </c>
      <c r="F62" s="2">
        <v>1</v>
      </c>
      <c r="G62" s="2">
        <v>198.83</v>
      </c>
      <c r="H62" s="2">
        <v>0.09</v>
      </c>
      <c r="I62" s="2" t="s">
        <v>1829</v>
      </c>
      <c r="J62" s="2">
        <v>180.93530000000001</v>
      </c>
      <c r="K62" s="2">
        <f>IF(I62="", AVERAGEIF(Table6[Payment_Type],Table6[[#This Row],[Payment_Type]],Table6[Total_Amount]), J62)</f>
        <v>180.93530000000001</v>
      </c>
      <c r="O62" s="27" t="s">
        <v>1886</v>
      </c>
      <c r="P62" t="str">
        <f t="shared" si="1"/>
        <v>Sale60</v>
      </c>
      <c r="Q62" t="str">
        <f t="shared" si="2"/>
        <v>SALE60</v>
      </c>
      <c r="S62" s="30">
        <v>45854</v>
      </c>
      <c r="T62" t="str">
        <f t="shared" si="3"/>
        <v>16-07-2025</v>
      </c>
      <c r="X62" s="33">
        <v>1</v>
      </c>
      <c r="Y62" s="33">
        <v>198.83</v>
      </c>
      <c r="Z62" s="2">
        <f t="shared" si="0"/>
        <v>198.83</v>
      </c>
    </row>
    <row r="63" spans="1:26">
      <c r="A63" s="2" t="s">
        <v>1887</v>
      </c>
      <c r="B63" s="25">
        <v>45716</v>
      </c>
      <c r="C63" s="2" t="s">
        <v>767</v>
      </c>
      <c r="D63" s="2" t="s">
        <v>1586</v>
      </c>
      <c r="E63" s="2" t="s">
        <v>1779</v>
      </c>
      <c r="F63" s="2">
        <v>1</v>
      </c>
      <c r="G63" s="2">
        <v>374.92</v>
      </c>
      <c r="H63" s="2">
        <v>0.18</v>
      </c>
      <c r="I63" s="2" t="s">
        <v>1826</v>
      </c>
      <c r="J63" s="2">
        <v>307.43439999999998</v>
      </c>
      <c r="K63" s="2">
        <f>IF(I63="", AVERAGEIF(Table6[Payment_Type],Table6[[#This Row],[Payment_Type]],Table6[Total_Amount]), J63)</f>
        <v>307.43439999999998</v>
      </c>
      <c r="O63" s="28" t="s">
        <v>1887</v>
      </c>
      <c r="P63" t="str">
        <f t="shared" si="1"/>
        <v>Sale61</v>
      </c>
      <c r="Q63" t="str">
        <f t="shared" si="2"/>
        <v>SALE61</v>
      </c>
      <c r="S63" s="31">
        <v>45716</v>
      </c>
      <c r="T63" t="str">
        <f t="shared" si="3"/>
        <v>28-02-2025</v>
      </c>
      <c r="X63" s="34">
        <v>1</v>
      </c>
      <c r="Y63" s="34">
        <v>374.92</v>
      </c>
      <c r="Z63" s="2">
        <f t="shared" si="0"/>
        <v>374.92</v>
      </c>
    </row>
    <row r="64" spans="1:26">
      <c r="A64" s="2" t="s">
        <v>1888</v>
      </c>
      <c r="B64" s="25">
        <v>45515</v>
      </c>
      <c r="C64" s="2" t="s">
        <v>1431</v>
      </c>
      <c r="D64" s="2" t="s">
        <v>1734</v>
      </c>
      <c r="E64" s="2" t="s">
        <v>1804</v>
      </c>
      <c r="F64" s="2">
        <v>1</v>
      </c>
      <c r="G64" s="2">
        <v>468.94</v>
      </c>
      <c r="H64" s="2">
        <v>0.12</v>
      </c>
      <c r="I64" s="2" t="s">
        <v>1824</v>
      </c>
      <c r="J64" s="2">
        <v>412.66719999999998</v>
      </c>
      <c r="K64" s="2">
        <f>IF(I64="", AVERAGEIF(Table6[Payment_Type],Table6[[#This Row],[Payment_Type]],Table6[Total_Amount]), J64)</f>
        <v>412.66719999999998</v>
      </c>
      <c r="O64" s="27" t="s">
        <v>1888</v>
      </c>
      <c r="P64" t="str">
        <f t="shared" si="1"/>
        <v>Sale62</v>
      </c>
      <c r="Q64" t="str">
        <f t="shared" si="2"/>
        <v>SALE62</v>
      </c>
      <c r="S64" s="30">
        <v>45515</v>
      </c>
      <c r="T64" t="str">
        <f t="shared" si="3"/>
        <v>11-08-2024</v>
      </c>
      <c r="X64" s="33">
        <v>1</v>
      </c>
      <c r="Y64" s="33">
        <v>468.94</v>
      </c>
      <c r="Z64" s="2">
        <f t="shared" si="0"/>
        <v>468.94</v>
      </c>
    </row>
    <row r="65" spans="1:26">
      <c r="A65" s="2" t="s">
        <v>1889</v>
      </c>
      <c r="B65" s="25">
        <v>45927</v>
      </c>
      <c r="C65" s="2" t="s">
        <v>435</v>
      </c>
      <c r="D65" s="2" t="s">
        <v>1726</v>
      </c>
      <c r="E65" s="2" t="s">
        <v>1794</v>
      </c>
      <c r="F65" s="2">
        <v>2</v>
      </c>
      <c r="G65" s="2">
        <v>121.37</v>
      </c>
      <c r="H65" s="2">
        <v>0.05</v>
      </c>
      <c r="I65" s="2" t="s">
        <v>1824</v>
      </c>
      <c r="J65" s="2">
        <v>230.60300000000001</v>
      </c>
      <c r="K65" s="2">
        <f>IF(I65="", AVERAGEIF(Table6[Payment_Type],Table6[[#This Row],[Payment_Type]],Table6[Total_Amount]), J65)</f>
        <v>230.60300000000001</v>
      </c>
      <c r="O65" s="28" t="s">
        <v>1889</v>
      </c>
      <c r="P65" t="str">
        <f t="shared" si="1"/>
        <v>Sale63</v>
      </c>
      <c r="Q65" t="str">
        <f t="shared" si="2"/>
        <v>SALE63</v>
      </c>
      <c r="S65" s="31">
        <v>45927</v>
      </c>
      <c r="T65" t="str">
        <f t="shared" si="3"/>
        <v>27-09-2025</v>
      </c>
      <c r="X65" s="34">
        <v>2</v>
      </c>
      <c r="Y65" s="34">
        <v>121.37</v>
      </c>
      <c r="Z65" s="2">
        <f t="shared" si="0"/>
        <v>121.37</v>
      </c>
    </row>
    <row r="66" spans="1:26">
      <c r="A66" s="2" t="s">
        <v>1890</v>
      </c>
      <c r="B66" s="25">
        <v>45914</v>
      </c>
      <c r="C66" s="2" t="s">
        <v>815</v>
      </c>
      <c r="D66" s="2" t="s">
        <v>1654</v>
      </c>
      <c r="E66" s="2" t="s">
        <v>1789</v>
      </c>
      <c r="F66" s="2">
        <v>3</v>
      </c>
      <c r="G66" s="2">
        <v>480.06</v>
      </c>
      <c r="H66" s="2">
        <v>0.01</v>
      </c>
      <c r="I66" s="2" t="s">
        <v>1824</v>
      </c>
      <c r="J66" s="2"/>
      <c r="K66" s="2">
        <f>IF(I66="", AVERAGEIF(Table6[Payment_Type],Table6[[#This Row],[Payment_Type]],Table6[Total_Amount]), J66)</f>
        <v>0</v>
      </c>
      <c r="O66" s="27" t="s">
        <v>1890</v>
      </c>
      <c r="P66" t="str">
        <f t="shared" si="1"/>
        <v>Sale64</v>
      </c>
      <c r="Q66" t="str">
        <f t="shared" si="2"/>
        <v>SALE64</v>
      </c>
      <c r="S66" s="30">
        <v>45914</v>
      </c>
      <c r="T66" t="str">
        <f t="shared" si="3"/>
        <v>14-09-2025</v>
      </c>
      <c r="X66" s="33">
        <v>3</v>
      </c>
      <c r="Y66" s="33">
        <v>480.06</v>
      </c>
      <c r="Z66" s="2">
        <f t="shared" ref="Z66:Z129" si="4">IF(ISBLANK(Y66), AVERAGE($Y$2:$Y$2001), Y66)</f>
        <v>480.06</v>
      </c>
    </row>
    <row r="67" spans="1:26">
      <c r="A67" s="2" t="s">
        <v>1891</v>
      </c>
      <c r="B67" s="25">
        <v>45290</v>
      </c>
      <c r="C67" s="2" t="s">
        <v>541</v>
      </c>
      <c r="D67" s="2" t="s">
        <v>1746</v>
      </c>
      <c r="E67" s="2" t="s">
        <v>1807</v>
      </c>
      <c r="F67" s="2">
        <v>2</v>
      </c>
      <c r="G67" s="2">
        <v>856.57</v>
      </c>
      <c r="H67" s="2">
        <v>0.24</v>
      </c>
      <c r="I67" s="2" t="s">
        <v>1824</v>
      </c>
      <c r="J67" s="2">
        <v>1301.9864</v>
      </c>
      <c r="K67" s="2">
        <f>IF(I67="", AVERAGEIF(Table6[Payment_Type],Table6[[#This Row],[Payment_Type]],Table6[Total_Amount]), J67)</f>
        <v>1301.9864</v>
      </c>
      <c r="O67" s="28" t="s">
        <v>1891</v>
      </c>
      <c r="P67" t="str">
        <f t="shared" ref="P67:P130" si="5">PROPER(O67)</f>
        <v>Sale65</v>
      </c>
      <c r="Q67" t="str">
        <f t="shared" ref="Q67:Q130" si="6">UPPER(O67)</f>
        <v>SALE65</v>
      </c>
      <c r="S67" s="31">
        <v>45290</v>
      </c>
      <c r="T67" t="str">
        <f t="shared" ref="T67:T130" si="7">TEXT(S67, "DD-MM-YYYY" )</f>
        <v>30-12-2023</v>
      </c>
      <c r="X67" s="34">
        <v>2</v>
      </c>
      <c r="Y67" s="34">
        <v>856.57</v>
      </c>
      <c r="Z67" s="2">
        <f t="shared" si="4"/>
        <v>856.57</v>
      </c>
    </row>
    <row r="68" spans="1:26">
      <c r="A68" s="2" t="s">
        <v>1892</v>
      </c>
      <c r="B68" s="25">
        <v>45213</v>
      </c>
      <c r="C68" s="2" t="s">
        <v>857</v>
      </c>
      <c r="D68" s="2" t="s">
        <v>1702</v>
      </c>
      <c r="E68" s="2" t="s">
        <v>1761</v>
      </c>
      <c r="F68" s="2">
        <v>4</v>
      </c>
      <c r="G68" s="2">
        <v>814.25</v>
      </c>
      <c r="H68" s="2">
        <v>0.18</v>
      </c>
      <c r="I68" s="2" t="s">
        <v>1824</v>
      </c>
      <c r="J68" s="2">
        <v>2670.74</v>
      </c>
      <c r="K68" s="2">
        <f>IF(I68="", AVERAGEIF(Table6[Payment_Type],Table6[[#This Row],[Payment_Type]],Table6[Total_Amount]), J68)</f>
        <v>2670.74</v>
      </c>
      <c r="O68" s="27" t="s">
        <v>1892</v>
      </c>
      <c r="P68" t="str">
        <f t="shared" si="5"/>
        <v>Sale66</v>
      </c>
      <c r="Q68" t="str">
        <f t="shared" si="6"/>
        <v>SALE66</v>
      </c>
      <c r="S68" s="30">
        <v>45213</v>
      </c>
      <c r="T68" t="str">
        <f t="shared" si="7"/>
        <v>14-10-2023</v>
      </c>
      <c r="X68" s="33">
        <v>4</v>
      </c>
      <c r="Y68" s="33">
        <v>814.25</v>
      </c>
      <c r="Z68" s="2">
        <f t="shared" si="4"/>
        <v>814.25</v>
      </c>
    </row>
    <row r="69" spans="1:26">
      <c r="A69" s="2" t="s">
        <v>1893</v>
      </c>
      <c r="B69" s="25">
        <v>45255</v>
      </c>
      <c r="C69" s="2" t="s">
        <v>1487</v>
      </c>
      <c r="D69" s="2" t="s">
        <v>1572</v>
      </c>
      <c r="E69" s="2" t="s">
        <v>1761</v>
      </c>
      <c r="F69" s="2">
        <v>1</v>
      </c>
      <c r="G69" s="2">
        <v>989.17</v>
      </c>
      <c r="H69" s="2">
        <v>0.2</v>
      </c>
      <c r="I69" s="2" t="s">
        <v>1826</v>
      </c>
      <c r="J69" s="2">
        <v>791.33600000000001</v>
      </c>
      <c r="K69" s="2">
        <f>IF(I69="", AVERAGEIF(Table6[Payment_Type],Table6[[#This Row],[Payment_Type]],Table6[Total_Amount]), J69)</f>
        <v>791.33600000000001</v>
      </c>
      <c r="O69" s="28" t="s">
        <v>1893</v>
      </c>
      <c r="P69" t="str">
        <f t="shared" si="5"/>
        <v>Sale67</v>
      </c>
      <c r="Q69" t="str">
        <f t="shared" si="6"/>
        <v>SALE67</v>
      </c>
      <c r="S69" s="31">
        <v>45255</v>
      </c>
      <c r="T69" t="str">
        <f t="shared" si="7"/>
        <v>25-11-2023</v>
      </c>
      <c r="X69" s="34">
        <v>1</v>
      </c>
      <c r="Y69" s="34">
        <v>989.17</v>
      </c>
      <c r="Z69" s="2">
        <f t="shared" si="4"/>
        <v>989.17</v>
      </c>
    </row>
    <row r="70" spans="1:26">
      <c r="A70" s="2" t="s">
        <v>1894</v>
      </c>
      <c r="B70" s="25">
        <v>45270</v>
      </c>
      <c r="C70" s="2" t="s">
        <v>1163</v>
      </c>
      <c r="D70" s="2" t="s">
        <v>1692</v>
      </c>
      <c r="E70" s="2" t="s">
        <v>1789</v>
      </c>
      <c r="F70" s="2">
        <v>4</v>
      </c>
      <c r="G70" s="2">
        <v>62.48</v>
      </c>
      <c r="H70" s="2">
        <v>0.18</v>
      </c>
      <c r="I70" s="2" t="s">
        <v>1824</v>
      </c>
      <c r="J70" s="2">
        <v>204.93440000000001</v>
      </c>
      <c r="K70" s="2">
        <f>IF(I70="", AVERAGEIF(Table6[Payment_Type],Table6[[#This Row],[Payment_Type]],Table6[Total_Amount]), J70)</f>
        <v>204.93440000000001</v>
      </c>
      <c r="O70" s="27" t="s">
        <v>1894</v>
      </c>
      <c r="P70" t="str">
        <f t="shared" si="5"/>
        <v>Sale68</v>
      </c>
      <c r="Q70" t="str">
        <f t="shared" si="6"/>
        <v>SALE68</v>
      </c>
      <c r="S70" s="30">
        <v>45270</v>
      </c>
      <c r="T70" t="str">
        <f t="shared" si="7"/>
        <v>10-12-2023</v>
      </c>
      <c r="X70" s="33">
        <v>4</v>
      </c>
      <c r="Y70" s="33">
        <v>62.48</v>
      </c>
      <c r="Z70" s="2">
        <f t="shared" si="4"/>
        <v>62.48</v>
      </c>
    </row>
    <row r="71" spans="1:26">
      <c r="A71" s="2" t="s">
        <v>1895</v>
      </c>
      <c r="B71" s="25">
        <v>45897</v>
      </c>
      <c r="C71" s="2" t="s">
        <v>1313</v>
      </c>
      <c r="D71" s="2" t="s">
        <v>1574</v>
      </c>
      <c r="E71" s="2" t="s">
        <v>1804</v>
      </c>
      <c r="F71" s="2">
        <v>4</v>
      </c>
      <c r="G71" s="2">
        <v>561.24</v>
      </c>
      <c r="H71" s="2">
        <v>0.24</v>
      </c>
      <c r="I71" s="2" t="s">
        <v>1824</v>
      </c>
      <c r="J71" s="2">
        <v>1706.1695999999999</v>
      </c>
      <c r="K71" s="2">
        <f>IF(I71="", AVERAGEIF(Table6[Payment_Type],Table6[[#This Row],[Payment_Type]],Table6[Total_Amount]), J71)</f>
        <v>1706.1695999999999</v>
      </c>
      <c r="O71" s="28" t="s">
        <v>1895</v>
      </c>
      <c r="P71" t="str">
        <f t="shared" si="5"/>
        <v>Sale69</v>
      </c>
      <c r="Q71" t="str">
        <f t="shared" si="6"/>
        <v>SALE69</v>
      </c>
      <c r="S71" s="31">
        <v>45897</v>
      </c>
      <c r="T71" t="str">
        <f t="shared" si="7"/>
        <v>28-08-2025</v>
      </c>
      <c r="X71" s="34">
        <v>4</v>
      </c>
      <c r="Y71" s="34">
        <v>561.24</v>
      </c>
      <c r="Z71" s="2">
        <f t="shared" si="4"/>
        <v>561.24</v>
      </c>
    </row>
    <row r="72" spans="1:26">
      <c r="A72" s="2" t="s">
        <v>1896</v>
      </c>
      <c r="B72" s="25">
        <v>45849</v>
      </c>
      <c r="C72" s="2" t="s">
        <v>218</v>
      </c>
      <c r="D72" s="2" t="s">
        <v>1668</v>
      </c>
      <c r="E72" s="2" t="s">
        <v>1773</v>
      </c>
      <c r="F72" s="2">
        <v>3</v>
      </c>
      <c r="G72" s="2">
        <v>92.24</v>
      </c>
      <c r="H72" s="2">
        <v>0.28000000000000003</v>
      </c>
      <c r="I72" s="2" t="s">
        <v>1829</v>
      </c>
      <c r="J72" s="2"/>
      <c r="K72" s="2">
        <f>IF(I72="", AVERAGEIF(Table6[Payment_Type],Table6[[#This Row],[Payment_Type]],Table6[Total_Amount]), J72)</f>
        <v>0</v>
      </c>
      <c r="O72" s="27" t="s">
        <v>1896</v>
      </c>
      <c r="P72" t="str">
        <f t="shared" si="5"/>
        <v>Sale70</v>
      </c>
      <c r="Q72" t="str">
        <f t="shared" si="6"/>
        <v>SALE70</v>
      </c>
      <c r="S72" s="30">
        <v>45849</v>
      </c>
      <c r="T72" t="str">
        <f t="shared" si="7"/>
        <v>11-07-2025</v>
      </c>
      <c r="X72" s="33">
        <v>3</v>
      </c>
      <c r="Y72" s="33">
        <v>92.24</v>
      </c>
      <c r="Z72" s="2">
        <f t="shared" si="4"/>
        <v>92.24</v>
      </c>
    </row>
    <row r="73" spans="1:26">
      <c r="A73" s="2" t="s">
        <v>1897</v>
      </c>
      <c r="B73" s="25">
        <v>45889</v>
      </c>
      <c r="C73" s="2" t="s">
        <v>559</v>
      </c>
      <c r="D73" s="2" t="s">
        <v>1692</v>
      </c>
      <c r="E73" s="2" t="s">
        <v>1757</v>
      </c>
      <c r="F73" s="2">
        <v>2</v>
      </c>
      <c r="G73" s="2">
        <v>668.3</v>
      </c>
      <c r="H73" s="2">
        <v>7.0000000000000007E-2</v>
      </c>
      <c r="I73" s="2" t="s">
        <v>1824</v>
      </c>
      <c r="J73" s="2">
        <v>1243.038</v>
      </c>
      <c r="K73" s="2">
        <f>IF(I73="", AVERAGEIF(Table6[Payment_Type],Table6[[#This Row],[Payment_Type]],Table6[Total_Amount]), J73)</f>
        <v>1243.038</v>
      </c>
      <c r="O73" s="28" t="s">
        <v>1897</v>
      </c>
      <c r="P73" t="str">
        <f t="shared" si="5"/>
        <v>Sale71</v>
      </c>
      <c r="Q73" t="str">
        <f t="shared" si="6"/>
        <v>SALE71</v>
      </c>
      <c r="S73" s="31">
        <v>45889</v>
      </c>
      <c r="T73" t="str">
        <f t="shared" si="7"/>
        <v>20-08-2025</v>
      </c>
      <c r="X73" s="34">
        <v>2</v>
      </c>
      <c r="Y73" s="34">
        <v>668.3</v>
      </c>
      <c r="Z73" s="2">
        <f t="shared" si="4"/>
        <v>668.3</v>
      </c>
    </row>
    <row r="74" spans="1:26">
      <c r="A74" s="2" t="s">
        <v>1898</v>
      </c>
      <c r="B74" s="25">
        <v>45533</v>
      </c>
      <c r="C74" s="2" t="s">
        <v>1272</v>
      </c>
      <c r="D74" s="2" t="s">
        <v>1624</v>
      </c>
      <c r="E74" s="2" t="s">
        <v>1773</v>
      </c>
      <c r="F74" s="2">
        <v>1</v>
      </c>
      <c r="G74" s="2">
        <v>553.82000000000005</v>
      </c>
      <c r="H74" s="2">
        <v>0.09</v>
      </c>
      <c r="I74" s="2" t="s">
        <v>1824</v>
      </c>
      <c r="J74" s="2">
        <v>503.97620000000012</v>
      </c>
      <c r="K74" s="2">
        <f>IF(I74="", AVERAGEIF(Table6[Payment_Type],Table6[[#This Row],[Payment_Type]],Table6[Total_Amount]), J74)</f>
        <v>503.97620000000012</v>
      </c>
      <c r="O74" s="27" t="s">
        <v>1898</v>
      </c>
      <c r="P74" t="str">
        <f t="shared" si="5"/>
        <v>Sale72</v>
      </c>
      <c r="Q74" t="str">
        <f t="shared" si="6"/>
        <v>SALE72</v>
      </c>
      <c r="S74" s="30">
        <v>45533</v>
      </c>
      <c r="T74" t="str">
        <f t="shared" si="7"/>
        <v>29-08-2024</v>
      </c>
      <c r="X74" s="33">
        <v>1</v>
      </c>
      <c r="Y74" s="33">
        <v>553.82000000000005</v>
      </c>
      <c r="Z74" s="2">
        <f t="shared" si="4"/>
        <v>553.82000000000005</v>
      </c>
    </row>
    <row r="75" spans="1:26">
      <c r="A75" s="2" t="s">
        <v>1899</v>
      </c>
      <c r="B75" s="25">
        <v>45626</v>
      </c>
      <c r="C75" s="2" t="s">
        <v>147</v>
      </c>
      <c r="D75" s="2" t="s">
        <v>1638</v>
      </c>
      <c r="E75" s="2" t="s">
        <v>1792</v>
      </c>
      <c r="F75" s="2">
        <v>2</v>
      </c>
      <c r="G75" s="2">
        <v>556.42999999999995</v>
      </c>
      <c r="H75" s="2">
        <v>0.13</v>
      </c>
      <c r="I75" s="2" t="s">
        <v>1824</v>
      </c>
      <c r="J75" s="2">
        <v>968.18819999999994</v>
      </c>
      <c r="K75" s="2">
        <f>IF(I75="", AVERAGEIF(Table6[Payment_Type],Table6[[#This Row],[Payment_Type]],Table6[Total_Amount]), J75)</f>
        <v>968.18819999999994</v>
      </c>
      <c r="O75" s="28" t="s">
        <v>1899</v>
      </c>
      <c r="P75" t="str">
        <f t="shared" si="5"/>
        <v>Sale73</v>
      </c>
      <c r="Q75" t="str">
        <f t="shared" si="6"/>
        <v>SALE73</v>
      </c>
      <c r="S75" s="31">
        <v>45626</v>
      </c>
      <c r="T75" t="str">
        <f t="shared" si="7"/>
        <v>30-11-2024</v>
      </c>
      <c r="X75" s="34">
        <v>2</v>
      </c>
      <c r="Y75" s="34">
        <v>556.42999999999995</v>
      </c>
      <c r="Z75" s="2">
        <f t="shared" si="4"/>
        <v>556.42999999999995</v>
      </c>
    </row>
    <row r="76" spans="1:26">
      <c r="A76" s="2" t="s">
        <v>1900</v>
      </c>
      <c r="B76" s="25">
        <v>45942</v>
      </c>
      <c r="C76" s="2" t="s">
        <v>869</v>
      </c>
      <c r="D76" s="2" t="s">
        <v>1588</v>
      </c>
      <c r="E76" s="2" t="s">
        <v>1782</v>
      </c>
      <c r="F76" s="2">
        <v>1</v>
      </c>
      <c r="G76" s="2">
        <v>184.98</v>
      </c>
      <c r="H76" s="2">
        <v>0.1</v>
      </c>
      <c r="I76" s="2" t="s">
        <v>1829</v>
      </c>
      <c r="J76" s="2">
        <v>166.482</v>
      </c>
      <c r="K76" s="2">
        <f>IF(I76="", AVERAGEIF(Table6[Payment_Type],Table6[[#This Row],[Payment_Type]],Table6[Total_Amount]), J76)</f>
        <v>166.482</v>
      </c>
      <c r="O76" s="27" t="s">
        <v>1900</v>
      </c>
      <c r="P76" t="str">
        <f t="shared" si="5"/>
        <v>Sale74</v>
      </c>
      <c r="Q76" t="str">
        <f t="shared" si="6"/>
        <v>SALE74</v>
      </c>
      <c r="S76" s="30">
        <v>45942</v>
      </c>
      <c r="T76" t="str">
        <f t="shared" si="7"/>
        <v>12-10-2025</v>
      </c>
      <c r="X76" s="33">
        <v>1</v>
      </c>
      <c r="Y76" s="33">
        <v>184.98</v>
      </c>
      <c r="Z76" s="2">
        <f t="shared" si="4"/>
        <v>184.98</v>
      </c>
    </row>
    <row r="77" spans="1:26">
      <c r="A77" s="2" t="s">
        <v>1901</v>
      </c>
      <c r="B77" s="25">
        <v>45500</v>
      </c>
      <c r="C77" s="2" t="s">
        <v>141</v>
      </c>
      <c r="D77" s="2" t="s">
        <v>1742</v>
      </c>
      <c r="E77" s="2" t="s">
        <v>1794</v>
      </c>
      <c r="F77" s="2">
        <v>4</v>
      </c>
      <c r="G77" s="2">
        <v>700.18</v>
      </c>
      <c r="H77" s="2">
        <v>0.23</v>
      </c>
      <c r="I77" s="2" t="s">
        <v>1824</v>
      </c>
      <c r="J77" s="2">
        <v>2156.5544</v>
      </c>
      <c r="K77" s="2">
        <f>IF(I77="", AVERAGEIF(Table6[Payment_Type],Table6[[#This Row],[Payment_Type]],Table6[Total_Amount]), J77)</f>
        <v>2156.5544</v>
      </c>
      <c r="O77" s="28" t="s">
        <v>1901</v>
      </c>
      <c r="P77" t="str">
        <f t="shared" si="5"/>
        <v>Sale75</v>
      </c>
      <c r="Q77" t="str">
        <f t="shared" si="6"/>
        <v>SALE75</v>
      </c>
      <c r="S77" s="31">
        <v>45500</v>
      </c>
      <c r="T77" t="str">
        <f t="shared" si="7"/>
        <v>27-07-2024</v>
      </c>
      <c r="X77" s="34">
        <v>4</v>
      </c>
      <c r="Y77" s="34">
        <v>700.18</v>
      </c>
      <c r="Z77" s="2">
        <f t="shared" si="4"/>
        <v>700.18</v>
      </c>
    </row>
    <row r="78" spans="1:26">
      <c r="A78" s="2" t="s">
        <v>1902</v>
      </c>
      <c r="B78" s="25">
        <v>45285</v>
      </c>
      <c r="C78" s="2" t="s">
        <v>85</v>
      </c>
      <c r="D78" s="2" t="s">
        <v>1700</v>
      </c>
      <c r="E78" s="2" t="s">
        <v>1789</v>
      </c>
      <c r="F78" s="2">
        <v>2</v>
      </c>
      <c r="G78" s="2">
        <v>686.31</v>
      </c>
      <c r="H78" s="2">
        <v>0.25</v>
      </c>
      <c r="I78" s="2" t="s">
        <v>1824</v>
      </c>
      <c r="J78" s="2">
        <v>1029.4649999999999</v>
      </c>
      <c r="K78" s="2">
        <f>IF(I78="", AVERAGEIF(Table6[Payment_Type],Table6[[#This Row],[Payment_Type]],Table6[Total_Amount]), J78)</f>
        <v>1029.4649999999999</v>
      </c>
      <c r="O78" s="27" t="s">
        <v>1902</v>
      </c>
      <c r="P78" t="str">
        <f t="shared" si="5"/>
        <v>Sale76</v>
      </c>
      <c r="Q78" t="str">
        <f t="shared" si="6"/>
        <v>SALE76</v>
      </c>
      <c r="S78" s="30">
        <v>45285</v>
      </c>
      <c r="T78" t="str">
        <f t="shared" si="7"/>
        <v>25-12-2023</v>
      </c>
      <c r="X78" s="33">
        <v>2</v>
      </c>
      <c r="Y78" s="33">
        <v>686.31</v>
      </c>
      <c r="Z78" s="2">
        <f t="shared" si="4"/>
        <v>686.31</v>
      </c>
    </row>
    <row r="79" spans="1:26">
      <c r="A79" s="2" t="s">
        <v>1903</v>
      </c>
      <c r="B79" s="25">
        <v>45800</v>
      </c>
      <c r="C79" s="2" t="s">
        <v>40</v>
      </c>
      <c r="D79" s="2" t="s">
        <v>1682</v>
      </c>
      <c r="E79" s="2" t="s">
        <v>1801</v>
      </c>
      <c r="F79" s="2">
        <v>1</v>
      </c>
      <c r="G79" s="2">
        <v>687.82</v>
      </c>
      <c r="H79" s="2">
        <v>0.27</v>
      </c>
      <c r="I79" s="2" t="s">
        <v>1829</v>
      </c>
      <c r="J79" s="2">
        <v>502.10860000000002</v>
      </c>
      <c r="K79" s="2">
        <f>IF(I79="", AVERAGEIF(Table6[Payment_Type],Table6[[#This Row],[Payment_Type]],Table6[Total_Amount]), J79)</f>
        <v>502.10860000000002</v>
      </c>
      <c r="O79" s="28" t="s">
        <v>1903</v>
      </c>
      <c r="P79" t="str">
        <f t="shared" si="5"/>
        <v>Sale77</v>
      </c>
      <c r="Q79" t="str">
        <f t="shared" si="6"/>
        <v>SALE77</v>
      </c>
      <c r="S79" s="31">
        <v>45800</v>
      </c>
      <c r="T79" t="str">
        <f t="shared" si="7"/>
        <v>23-05-2025</v>
      </c>
      <c r="X79" s="34">
        <v>1</v>
      </c>
      <c r="Y79" s="34">
        <v>687.82</v>
      </c>
      <c r="Z79" s="2">
        <f t="shared" si="4"/>
        <v>687.82</v>
      </c>
    </row>
    <row r="80" spans="1:26">
      <c r="A80" s="2" t="s">
        <v>1904</v>
      </c>
      <c r="B80" s="25">
        <v>45609</v>
      </c>
      <c r="C80" s="2" t="s">
        <v>716</v>
      </c>
      <c r="D80" s="2" t="s">
        <v>1714</v>
      </c>
      <c r="E80" s="2" t="s">
        <v>1782</v>
      </c>
      <c r="F80" s="2">
        <v>2</v>
      </c>
      <c r="G80" s="2">
        <v>900.55</v>
      </c>
      <c r="H80" s="2">
        <v>0.16</v>
      </c>
      <c r="I80" s="2" t="s">
        <v>1824</v>
      </c>
      <c r="J80" s="2">
        <v>1512.924</v>
      </c>
      <c r="K80" s="2">
        <f>IF(I80="", AVERAGEIF(Table6[Payment_Type],Table6[[#This Row],[Payment_Type]],Table6[Total_Amount]), J80)</f>
        <v>1512.924</v>
      </c>
      <c r="O80" s="27" t="s">
        <v>1904</v>
      </c>
      <c r="P80" t="str">
        <f t="shared" si="5"/>
        <v>Sale78</v>
      </c>
      <c r="Q80" t="str">
        <f t="shared" si="6"/>
        <v>SALE78</v>
      </c>
      <c r="S80" s="30">
        <v>45609</v>
      </c>
      <c r="T80" t="str">
        <f t="shared" si="7"/>
        <v>13-11-2024</v>
      </c>
      <c r="X80" s="33">
        <v>2</v>
      </c>
      <c r="Y80" s="33">
        <v>900.55</v>
      </c>
      <c r="Z80" s="2">
        <f t="shared" si="4"/>
        <v>900.55</v>
      </c>
    </row>
    <row r="81" spans="1:26">
      <c r="A81" s="2" t="s">
        <v>1905</v>
      </c>
      <c r="B81" s="25">
        <v>45268</v>
      </c>
      <c r="C81" s="2" t="s">
        <v>402</v>
      </c>
      <c r="D81" s="2" t="s">
        <v>1590</v>
      </c>
      <c r="E81" s="2" t="s">
        <v>1761</v>
      </c>
      <c r="F81" s="2">
        <v>1</v>
      </c>
      <c r="G81" s="2">
        <v>341.17</v>
      </c>
      <c r="H81" s="2">
        <v>0.15</v>
      </c>
      <c r="I81" s="2" t="s">
        <v>1824</v>
      </c>
      <c r="J81" s="2">
        <v>289.99450000000002</v>
      </c>
      <c r="K81" s="2">
        <f>IF(I81="", AVERAGEIF(Table6[Payment_Type],Table6[[#This Row],[Payment_Type]],Table6[Total_Amount]), J81)</f>
        <v>289.99450000000002</v>
      </c>
      <c r="O81" s="28" t="s">
        <v>1905</v>
      </c>
      <c r="P81" t="str">
        <f t="shared" si="5"/>
        <v>Sale79</v>
      </c>
      <c r="Q81" t="str">
        <f t="shared" si="6"/>
        <v>SALE79</v>
      </c>
      <c r="S81" s="31">
        <v>45268</v>
      </c>
      <c r="T81" t="str">
        <f t="shared" si="7"/>
        <v>08-12-2023</v>
      </c>
      <c r="X81" s="34">
        <v>1</v>
      </c>
      <c r="Y81" s="34">
        <v>341.17</v>
      </c>
      <c r="Z81" s="2">
        <f t="shared" si="4"/>
        <v>341.17</v>
      </c>
    </row>
    <row r="82" spans="1:26">
      <c r="A82" s="2" t="s">
        <v>1906</v>
      </c>
      <c r="B82" s="25">
        <v>45885</v>
      </c>
      <c r="C82" s="2" t="s">
        <v>582</v>
      </c>
      <c r="D82" s="2" t="s">
        <v>1652</v>
      </c>
      <c r="E82" s="2" t="s">
        <v>1782</v>
      </c>
      <c r="F82" s="2">
        <v>1</v>
      </c>
      <c r="G82" s="2">
        <v>442.27</v>
      </c>
      <c r="H82" s="2">
        <v>0.06</v>
      </c>
      <c r="I82" s="2" t="s">
        <v>1829</v>
      </c>
      <c r="J82" s="2">
        <v>415.73379999999997</v>
      </c>
      <c r="K82" s="2">
        <f>IF(I82="", AVERAGEIF(Table6[Payment_Type],Table6[[#This Row],[Payment_Type]],Table6[Total_Amount]), J82)</f>
        <v>415.73379999999997</v>
      </c>
      <c r="O82" s="27" t="s">
        <v>1906</v>
      </c>
      <c r="P82" t="str">
        <f t="shared" si="5"/>
        <v>Sale80</v>
      </c>
      <c r="Q82" t="str">
        <f t="shared" si="6"/>
        <v>SALE80</v>
      </c>
      <c r="S82" s="30">
        <v>45885</v>
      </c>
      <c r="T82" t="str">
        <f t="shared" si="7"/>
        <v>16-08-2025</v>
      </c>
      <c r="X82" s="33">
        <v>1</v>
      </c>
      <c r="Y82" s="33">
        <v>442.27</v>
      </c>
      <c r="Z82" s="2">
        <f t="shared" si="4"/>
        <v>442.27</v>
      </c>
    </row>
    <row r="83" spans="1:26">
      <c r="A83" s="2" t="s">
        <v>1907</v>
      </c>
      <c r="B83" s="25">
        <v>45616</v>
      </c>
      <c r="C83" s="2" t="s">
        <v>809</v>
      </c>
      <c r="D83" s="2" t="s">
        <v>1690</v>
      </c>
      <c r="E83" s="2" t="s">
        <v>1786</v>
      </c>
      <c r="F83" s="2">
        <v>1</v>
      </c>
      <c r="G83" s="2">
        <v>363.73</v>
      </c>
      <c r="H83" s="2">
        <v>0.25</v>
      </c>
      <c r="I83" s="2" t="s">
        <v>1826</v>
      </c>
      <c r="J83" s="2">
        <v>272.79750000000001</v>
      </c>
      <c r="K83" s="2">
        <f>IF(I83="", AVERAGEIF(Table6[Payment_Type],Table6[[#This Row],[Payment_Type]],Table6[Total_Amount]), J83)</f>
        <v>272.79750000000001</v>
      </c>
      <c r="O83" s="28" t="s">
        <v>1907</v>
      </c>
      <c r="P83" t="str">
        <f t="shared" si="5"/>
        <v>Sale81</v>
      </c>
      <c r="Q83" t="str">
        <f t="shared" si="6"/>
        <v>SALE81</v>
      </c>
      <c r="S83" s="31">
        <v>45616</v>
      </c>
      <c r="T83" t="str">
        <f t="shared" si="7"/>
        <v>20-11-2024</v>
      </c>
      <c r="X83" s="34">
        <v>1</v>
      </c>
      <c r="Y83" s="34">
        <v>363.73</v>
      </c>
      <c r="Z83" s="2">
        <f t="shared" si="4"/>
        <v>363.73</v>
      </c>
    </row>
    <row r="84" spans="1:26">
      <c r="A84" s="2" t="s">
        <v>1908</v>
      </c>
      <c r="B84" s="25">
        <v>45518</v>
      </c>
      <c r="C84" s="2" t="s">
        <v>1181</v>
      </c>
      <c r="D84" s="2" t="s">
        <v>1730</v>
      </c>
      <c r="E84" s="2" t="s">
        <v>1807</v>
      </c>
      <c r="F84" s="2">
        <v>2</v>
      </c>
      <c r="G84" s="2">
        <v>601.33000000000004</v>
      </c>
      <c r="H84" s="2">
        <v>0.16</v>
      </c>
      <c r="I84" s="2" t="s">
        <v>1826</v>
      </c>
      <c r="J84" s="2">
        <v>1010.2344000000001</v>
      </c>
      <c r="K84" s="2">
        <f>IF(I84="", AVERAGEIF(Table6[Payment_Type],Table6[[#This Row],[Payment_Type]],Table6[Total_Amount]), J84)</f>
        <v>1010.2344000000001</v>
      </c>
      <c r="O84" s="27" t="s">
        <v>1908</v>
      </c>
      <c r="P84" t="str">
        <f t="shared" si="5"/>
        <v>Sale82</v>
      </c>
      <c r="Q84" t="str">
        <f t="shared" si="6"/>
        <v>SALE82</v>
      </c>
      <c r="S84" s="30">
        <v>45518</v>
      </c>
      <c r="T84" t="str">
        <f t="shared" si="7"/>
        <v>14-08-2024</v>
      </c>
      <c r="X84" s="33">
        <v>2</v>
      </c>
      <c r="Y84" s="33">
        <v>601.33000000000004</v>
      </c>
      <c r="Z84" s="2">
        <f t="shared" si="4"/>
        <v>601.33000000000004</v>
      </c>
    </row>
    <row r="85" spans="1:26">
      <c r="A85" s="2" t="s">
        <v>1909</v>
      </c>
      <c r="B85" s="25">
        <v>45427</v>
      </c>
      <c r="C85" s="2" t="s">
        <v>1254</v>
      </c>
      <c r="D85" s="2" t="s">
        <v>1582</v>
      </c>
      <c r="E85" s="2" t="s">
        <v>1810</v>
      </c>
      <c r="F85" s="2">
        <v>4</v>
      </c>
      <c r="G85" s="2">
        <v>34.39</v>
      </c>
      <c r="H85" s="2">
        <v>0.03</v>
      </c>
      <c r="I85" s="2" t="s">
        <v>1826</v>
      </c>
      <c r="J85" s="2">
        <v>133.4332</v>
      </c>
      <c r="K85" s="2">
        <f>IF(I85="", AVERAGEIF(Table6[Payment_Type],Table6[[#This Row],[Payment_Type]],Table6[Total_Amount]), J85)</f>
        <v>133.4332</v>
      </c>
      <c r="O85" s="28" t="s">
        <v>1909</v>
      </c>
      <c r="P85" t="str">
        <f t="shared" si="5"/>
        <v>Sale83</v>
      </c>
      <c r="Q85" t="str">
        <f t="shared" si="6"/>
        <v>SALE83</v>
      </c>
      <c r="S85" s="31">
        <v>45427</v>
      </c>
      <c r="T85" t="str">
        <f t="shared" si="7"/>
        <v>15-05-2024</v>
      </c>
      <c r="X85" s="34">
        <v>4</v>
      </c>
      <c r="Y85" s="34">
        <v>34.39</v>
      </c>
      <c r="Z85" s="2">
        <f t="shared" si="4"/>
        <v>34.39</v>
      </c>
    </row>
    <row r="86" spans="1:26">
      <c r="A86" s="2" t="s">
        <v>1910</v>
      </c>
      <c r="B86" s="25">
        <v>45268</v>
      </c>
      <c r="C86" s="2" t="s">
        <v>1313</v>
      </c>
      <c r="D86" s="2" t="s">
        <v>1640</v>
      </c>
      <c r="E86" s="2" t="s">
        <v>1807</v>
      </c>
      <c r="F86" s="2">
        <v>1</v>
      </c>
      <c r="G86" s="2">
        <v>773.57</v>
      </c>
      <c r="H86" s="2">
        <v>0.05</v>
      </c>
      <c r="I86" s="2" t="s">
        <v>1829</v>
      </c>
      <c r="J86" s="2"/>
      <c r="K86" s="2">
        <f>IF(I86="", AVERAGEIF(Table6[Payment_Type],Table6[[#This Row],[Payment_Type]],Table6[Total_Amount]), J86)</f>
        <v>0</v>
      </c>
      <c r="O86" s="27" t="s">
        <v>1910</v>
      </c>
      <c r="P86" t="str">
        <f t="shared" si="5"/>
        <v>Sale84</v>
      </c>
      <c r="Q86" t="str">
        <f t="shared" si="6"/>
        <v>SALE84</v>
      </c>
      <c r="S86" s="30">
        <v>45268</v>
      </c>
      <c r="T86" t="str">
        <f t="shared" si="7"/>
        <v>08-12-2023</v>
      </c>
      <c r="X86" s="33">
        <v>1</v>
      </c>
      <c r="Y86" s="33">
        <v>773.57</v>
      </c>
      <c r="Z86" s="2">
        <f t="shared" si="4"/>
        <v>773.57</v>
      </c>
    </row>
    <row r="87" spans="1:26">
      <c r="A87" s="2" t="s">
        <v>1911</v>
      </c>
      <c r="B87" s="25">
        <v>45282</v>
      </c>
      <c r="C87" s="2" t="s">
        <v>205</v>
      </c>
      <c r="D87" s="2" t="s">
        <v>1724</v>
      </c>
      <c r="E87" s="2" t="s">
        <v>1779</v>
      </c>
      <c r="F87" s="2">
        <v>4</v>
      </c>
      <c r="G87" s="2">
        <v>127.1</v>
      </c>
      <c r="H87" s="2">
        <v>0.24</v>
      </c>
      <c r="I87" s="2" t="s">
        <v>1829</v>
      </c>
      <c r="J87" s="2">
        <v>386.38400000000001</v>
      </c>
      <c r="K87" s="2">
        <f>IF(I87="", AVERAGEIF(Table6[Payment_Type],Table6[[#This Row],[Payment_Type]],Table6[Total_Amount]), J87)</f>
        <v>386.38400000000001</v>
      </c>
      <c r="O87" s="28" t="s">
        <v>1911</v>
      </c>
      <c r="P87" t="str">
        <f t="shared" si="5"/>
        <v>Sale85</v>
      </c>
      <c r="Q87" t="str">
        <f t="shared" si="6"/>
        <v>SALE85</v>
      </c>
      <c r="S87" s="31">
        <v>45282</v>
      </c>
      <c r="T87" t="str">
        <f t="shared" si="7"/>
        <v>22-12-2023</v>
      </c>
      <c r="X87" s="34">
        <v>4</v>
      </c>
      <c r="Y87" s="34">
        <v>127.1</v>
      </c>
      <c r="Z87" s="2">
        <f t="shared" si="4"/>
        <v>127.1</v>
      </c>
    </row>
    <row r="88" spans="1:26">
      <c r="A88" s="2" t="s">
        <v>1912</v>
      </c>
      <c r="B88" s="25">
        <v>45545</v>
      </c>
      <c r="C88" s="2" t="s">
        <v>957</v>
      </c>
      <c r="D88" s="2" t="s">
        <v>1588</v>
      </c>
      <c r="E88" s="2" t="s">
        <v>1766</v>
      </c>
      <c r="F88" s="2">
        <v>3</v>
      </c>
      <c r="G88" s="2">
        <v>899.58</v>
      </c>
      <c r="H88" s="2">
        <v>0.28000000000000003</v>
      </c>
      <c r="I88" s="2" t="s">
        <v>1826</v>
      </c>
      <c r="J88" s="2">
        <v>1943.0927999999999</v>
      </c>
      <c r="K88" s="2">
        <f>IF(I88="", AVERAGEIF(Table6[Payment_Type],Table6[[#This Row],[Payment_Type]],Table6[Total_Amount]), J88)</f>
        <v>1943.0927999999999</v>
      </c>
      <c r="O88" s="27" t="s">
        <v>1912</v>
      </c>
      <c r="P88" t="str">
        <f t="shared" si="5"/>
        <v>Sale86</v>
      </c>
      <c r="Q88" t="str">
        <f t="shared" si="6"/>
        <v>SALE86</v>
      </c>
      <c r="S88" s="30">
        <v>45545</v>
      </c>
      <c r="T88" t="str">
        <f t="shared" si="7"/>
        <v>10-09-2024</v>
      </c>
      <c r="X88" s="33">
        <v>3</v>
      </c>
      <c r="Y88" s="33">
        <v>899.58</v>
      </c>
      <c r="Z88" s="2">
        <f t="shared" si="4"/>
        <v>899.58</v>
      </c>
    </row>
    <row r="89" spans="1:26">
      <c r="A89" s="2" t="s">
        <v>1913</v>
      </c>
      <c r="B89" s="25">
        <v>45755</v>
      </c>
      <c r="C89" s="2" t="s">
        <v>1029</v>
      </c>
      <c r="D89" s="2" t="s">
        <v>1546</v>
      </c>
      <c r="E89" s="2" t="s">
        <v>1789</v>
      </c>
      <c r="F89" s="2">
        <v>3</v>
      </c>
      <c r="G89" s="2">
        <v>964.39</v>
      </c>
      <c r="H89" s="2">
        <v>0.04</v>
      </c>
      <c r="I89" s="2" t="s">
        <v>1824</v>
      </c>
      <c r="J89" s="2">
        <v>2777.4432000000002</v>
      </c>
      <c r="K89" s="2">
        <f>IF(I89="", AVERAGEIF(Table6[Payment_Type],Table6[[#This Row],[Payment_Type]],Table6[Total_Amount]), J89)</f>
        <v>2777.4432000000002</v>
      </c>
      <c r="O89" s="28" t="s">
        <v>1913</v>
      </c>
      <c r="P89" t="str">
        <f t="shared" si="5"/>
        <v>Sale87</v>
      </c>
      <c r="Q89" t="str">
        <f t="shared" si="6"/>
        <v>SALE87</v>
      </c>
      <c r="S89" s="31">
        <v>45755</v>
      </c>
      <c r="T89" t="str">
        <f t="shared" si="7"/>
        <v>08-04-2025</v>
      </c>
      <c r="X89" s="34">
        <v>3</v>
      </c>
      <c r="Y89" s="34">
        <v>964.39</v>
      </c>
      <c r="Z89" s="2">
        <f t="shared" si="4"/>
        <v>964.39</v>
      </c>
    </row>
    <row r="90" spans="1:26">
      <c r="A90" s="2" t="s">
        <v>1914</v>
      </c>
      <c r="B90" s="25">
        <v>45588</v>
      </c>
      <c r="C90" s="2" t="s">
        <v>604</v>
      </c>
      <c r="D90" s="2" t="s">
        <v>1624</v>
      </c>
      <c r="E90" s="2" t="s">
        <v>1752</v>
      </c>
      <c r="F90" s="2">
        <v>2</v>
      </c>
      <c r="G90" s="2">
        <v>217.83</v>
      </c>
      <c r="H90" s="2">
        <v>0.14000000000000001</v>
      </c>
      <c r="I90" s="2" t="s">
        <v>1826</v>
      </c>
      <c r="J90" s="2">
        <v>374.66759999999999</v>
      </c>
      <c r="K90" s="2">
        <f>IF(I90="", AVERAGEIF(Table6[Payment_Type],Table6[[#This Row],[Payment_Type]],Table6[Total_Amount]), J90)</f>
        <v>374.66759999999999</v>
      </c>
      <c r="O90" s="27" t="s">
        <v>1914</v>
      </c>
      <c r="P90" t="str">
        <f t="shared" si="5"/>
        <v>Sale88</v>
      </c>
      <c r="Q90" t="str">
        <f t="shared" si="6"/>
        <v>SALE88</v>
      </c>
      <c r="S90" s="30">
        <v>45588</v>
      </c>
      <c r="T90" t="str">
        <f t="shared" si="7"/>
        <v>23-10-2024</v>
      </c>
      <c r="X90" s="33">
        <v>2</v>
      </c>
      <c r="Y90" s="33">
        <v>217.83</v>
      </c>
      <c r="Z90" s="2">
        <f t="shared" si="4"/>
        <v>217.83</v>
      </c>
    </row>
    <row r="91" spans="1:26">
      <c r="A91" s="2" t="s">
        <v>1915</v>
      </c>
      <c r="B91" s="25">
        <v>45848</v>
      </c>
      <c r="C91" s="2" t="s">
        <v>484</v>
      </c>
      <c r="D91" s="2" t="s">
        <v>1582</v>
      </c>
      <c r="E91" s="2" t="s">
        <v>1757</v>
      </c>
      <c r="F91" s="2">
        <v>4</v>
      </c>
      <c r="G91" s="2">
        <v>187.71</v>
      </c>
      <c r="H91" s="2">
        <v>0.06</v>
      </c>
      <c r="I91" s="2" t="s">
        <v>1829</v>
      </c>
      <c r="J91" s="2">
        <v>705.78959999999995</v>
      </c>
      <c r="K91" s="2">
        <f>IF(I91="", AVERAGEIF(Table6[Payment_Type],Table6[[#This Row],[Payment_Type]],Table6[Total_Amount]), J91)</f>
        <v>705.78959999999995</v>
      </c>
      <c r="O91" s="28" t="s">
        <v>1915</v>
      </c>
      <c r="P91" t="str">
        <f t="shared" si="5"/>
        <v>Sale89</v>
      </c>
      <c r="Q91" t="str">
        <f t="shared" si="6"/>
        <v>SALE89</v>
      </c>
      <c r="S91" s="31">
        <v>45848</v>
      </c>
      <c r="T91" t="str">
        <f t="shared" si="7"/>
        <v>10-07-2025</v>
      </c>
      <c r="X91" s="34">
        <v>4</v>
      </c>
      <c r="Y91" s="34">
        <v>187.71</v>
      </c>
      <c r="Z91" s="2">
        <f t="shared" si="4"/>
        <v>187.71</v>
      </c>
    </row>
    <row r="92" spans="1:26">
      <c r="A92" s="2" t="s">
        <v>1916</v>
      </c>
      <c r="B92" s="25">
        <v>45577</v>
      </c>
      <c r="C92" s="2" t="s">
        <v>52</v>
      </c>
      <c r="D92" s="2" t="s">
        <v>1614</v>
      </c>
      <c r="E92" s="2" t="s">
        <v>1810</v>
      </c>
      <c r="F92" s="2">
        <v>2</v>
      </c>
      <c r="G92" s="2">
        <v>350.12</v>
      </c>
      <c r="H92" s="2">
        <v>0.12</v>
      </c>
      <c r="I92" s="2" t="s">
        <v>1829</v>
      </c>
      <c r="J92" s="2">
        <v>616.21119999999996</v>
      </c>
      <c r="K92" s="2">
        <f>IF(I92="", AVERAGEIF(Table6[Payment_Type],Table6[[#This Row],[Payment_Type]],Table6[Total_Amount]), J92)</f>
        <v>616.21119999999996</v>
      </c>
      <c r="O92" s="27" t="s">
        <v>1916</v>
      </c>
      <c r="P92" t="str">
        <f t="shared" si="5"/>
        <v>Sale90</v>
      </c>
      <c r="Q92" t="str">
        <f t="shared" si="6"/>
        <v>SALE90</v>
      </c>
      <c r="S92" s="30">
        <v>45577</v>
      </c>
      <c r="T92" t="str">
        <f t="shared" si="7"/>
        <v>12-10-2024</v>
      </c>
      <c r="X92" s="33">
        <v>2</v>
      </c>
      <c r="Y92" s="33">
        <v>350.12</v>
      </c>
      <c r="Z92" s="2">
        <f t="shared" si="4"/>
        <v>350.12</v>
      </c>
    </row>
    <row r="93" spans="1:26">
      <c r="A93" s="2" t="s">
        <v>1917</v>
      </c>
      <c r="B93" s="25">
        <v>45312</v>
      </c>
      <c r="C93" s="2" t="s">
        <v>1263</v>
      </c>
      <c r="D93" s="2" t="s">
        <v>1580</v>
      </c>
      <c r="E93" s="2" t="s">
        <v>1757</v>
      </c>
      <c r="F93" s="2">
        <v>4</v>
      </c>
      <c r="G93" s="2">
        <v>102.19</v>
      </c>
      <c r="H93" s="2">
        <v>0.17</v>
      </c>
      <c r="I93" s="2" t="s">
        <v>1826</v>
      </c>
      <c r="J93" s="2">
        <v>339.27080000000001</v>
      </c>
      <c r="K93" s="2">
        <f>IF(I93="", AVERAGEIF(Table6[Payment_Type],Table6[[#This Row],[Payment_Type]],Table6[Total_Amount]), J93)</f>
        <v>339.27080000000001</v>
      </c>
      <c r="O93" s="28" t="s">
        <v>1917</v>
      </c>
      <c r="P93" t="str">
        <f t="shared" si="5"/>
        <v>Sale91</v>
      </c>
      <c r="Q93" t="str">
        <f t="shared" si="6"/>
        <v>SALE91</v>
      </c>
      <c r="S93" s="31">
        <v>45312</v>
      </c>
      <c r="T93" t="str">
        <f t="shared" si="7"/>
        <v>21-01-2024</v>
      </c>
      <c r="X93" s="34">
        <v>4</v>
      </c>
      <c r="Y93" s="34">
        <v>102.19</v>
      </c>
      <c r="Z93" s="2">
        <f t="shared" si="4"/>
        <v>102.19</v>
      </c>
    </row>
    <row r="94" spans="1:26">
      <c r="A94" s="2" t="s">
        <v>1918</v>
      </c>
      <c r="B94" s="25">
        <v>45350</v>
      </c>
      <c r="C94" s="2" t="s">
        <v>40</v>
      </c>
      <c r="D94" s="2" t="s">
        <v>1720</v>
      </c>
      <c r="E94" s="2" t="s">
        <v>1769</v>
      </c>
      <c r="F94" s="2">
        <v>1</v>
      </c>
      <c r="G94" s="2">
        <v>696.53</v>
      </c>
      <c r="H94" s="2">
        <v>0.17</v>
      </c>
      <c r="I94" s="2" t="s">
        <v>1824</v>
      </c>
      <c r="J94" s="2">
        <v>578.11989999999992</v>
      </c>
      <c r="K94" s="2">
        <f>IF(I94="", AVERAGEIF(Table6[Payment_Type],Table6[[#This Row],[Payment_Type]],Table6[Total_Amount]), J94)</f>
        <v>578.11989999999992</v>
      </c>
      <c r="O94" s="27" t="s">
        <v>1918</v>
      </c>
      <c r="P94" t="str">
        <f t="shared" si="5"/>
        <v>Sale92</v>
      </c>
      <c r="Q94" t="str">
        <f t="shared" si="6"/>
        <v>SALE92</v>
      </c>
      <c r="S94" s="30">
        <v>45350</v>
      </c>
      <c r="T94" t="str">
        <f t="shared" si="7"/>
        <v>28-02-2024</v>
      </c>
      <c r="X94" s="33">
        <v>1</v>
      </c>
      <c r="Y94" s="33">
        <v>696.53</v>
      </c>
      <c r="Z94" s="2">
        <f t="shared" si="4"/>
        <v>696.53</v>
      </c>
    </row>
    <row r="95" spans="1:26">
      <c r="A95" s="2" t="s">
        <v>1919</v>
      </c>
      <c r="B95" s="25">
        <v>45657</v>
      </c>
      <c r="C95" s="2" t="s">
        <v>241</v>
      </c>
      <c r="D95" s="2" t="s">
        <v>1586</v>
      </c>
      <c r="E95" s="2" t="s">
        <v>1769</v>
      </c>
      <c r="F95" s="2">
        <v>2</v>
      </c>
      <c r="G95" s="2">
        <v>327.52</v>
      </c>
      <c r="H95" s="2">
        <v>0.15</v>
      </c>
      <c r="I95" s="2" t="s">
        <v>1826</v>
      </c>
      <c r="J95" s="2">
        <v>556.78399999999999</v>
      </c>
      <c r="K95" s="2">
        <f>IF(I95="", AVERAGEIF(Table6[Payment_Type],Table6[[#This Row],[Payment_Type]],Table6[Total_Amount]), J95)</f>
        <v>556.78399999999999</v>
      </c>
      <c r="O95" s="28" t="s">
        <v>1919</v>
      </c>
      <c r="P95" t="str">
        <f t="shared" si="5"/>
        <v>Sale93</v>
      </c>
      <c r="Q95" t="str">
        <f t="shared" si="6"/>
        <v>SALE93</v>
      </c>
      <c r="S95" s="31">
        <v>45657</v>
      </c>
      <c r="T95" t="str">
        <f t="shared" si="7"/>
        <v>31-12-2024</v>
      </c>
      <c r="X95" s="34">
        <v>2</v>
      </c>
      <c r="Y95" s="34">
        <v>327.52</v>
      </c>
      <c r="Z95" s="2">
        <f t="shared" si="4"/>
        <v>327.52</v>
      </c>
    </row>
    <row r="96" spans="1:26">
      <c r="A96" s="2" t="s">
        <v>1920</v>
      </c>
      <c r="B96" s="25">
        <v>45530</v>
      </c>
      <c r="C96" s="2" t="s">
        <v>942</v>
      </c>
      <c r="D96" s="2" t="s">
        <v>1742</v>
      </c>
      <c r="E96" s="2" t="s">
        <v>1813</v>
      </c>
      <c r="F96" s="2">
        <v>2</v>
      </c>
      <c r="G96" s="2">
        <v>569.36</v>
      </c>
      <c r="H96" s="2">
        <v>0.01</v>
      </c>
      <c r="I96" s="2" t="s">
        <v>1826</v>
      </c>
      <c r="J96" s="2"/>
      <c r="K96" s="2">
        <f>IF(I96="", AVERAGEIF(Table6[Payment_Type],Table6[[#This Row],[Payment_Type]],Table6[Total_Amount]), J96)</f>
        <v>0</v>
      </c>
      <c r="O96" s="27" t="s">
        <v>1920</v>
      </c>
      <c r="P96" t="str">
        <f t="shared" si="5"/>
        <v>Sale94</v>
      </c>
      <c r="Q96" t="str">
        <f t="shared" si="6"/>
        <v>SALE94</v>
      </c>
      <c r="S96" s="30">
        <v>45530</v>
      </c>
      <c r="T96" t="str">
        <f t="shared" si="7"/>
        <v>26-08-2024</v>
      </c>
      <c r="X96" s="33">
        <v>2</v>
      </c>
      <c r="Y96" s="33">
        <v>569.36</v>
      </c>
      <c r="Z96" s="2">
        <f t="shared" si="4"/>
        <v>569.36</v>
      </c>
    </row>
    <row r="97" spans="1:26">
      <c r="A97" s="2" t="s">
        <v>1921</v>
      </c>
      <c r="B97" s="25">
        <v>45556</v>
      </c>
      <c r="C97" s="2" t="s">
        <v>1011</v>
      </c>
      <c r="D97" s="2" t="s">
        <v>1746</v>
      </c>
      <c r="E97" s="2" t="s">
        <v>1776</v>
      </c>
      <c r="F97" s="2">
        <v>2</v>
      </c>
      <c r="G97" s="2">
        <v>68.290000000000006</v>
      </c>
      <c r="H97" s="2">
        <v>0.14000000000000001</v>
      </c>
      <c r="I97" s="2" t="s">
        <v>1829</v>
      </c>
      <c r="J97" s="2">
        <v>117.4588</v>
      </c>
      <c r="K97" s="2">
        <f>IF(I97="", AVERAGEIF(Table6[Payment_Type],Table6[[#This Row],[Payment_Type]],Table6[Total_Amount]), J97)</f>
        <v>117.4588</v>
      </c>
      <c r="O97" s="28" t="s">
        <v>1921</v>
      </c>
      <c r="P97" t="str">
        <f t="shared" si="5"/>
        <v>Sale95</v>
      </c>
      <c r="Q97" t="str">
        <f t="shared" si="6"/>
        <v>SALE95</v>
      </c>
      <c r="S97" s="31">
        <v>45556</v>
      </c>
      <c r="T97" t="str">
        <f t="shared" si="7"/>
        <v>21-09-2024</v>
      </c>
      <c r="X97" s="34">
        <v>2</v>
      </c>
      <c r="Y97" s="34">
        <v>68.290000000000006</v>
      </c>
      <c r="Z97" s="2">
        <f t="shared" si="4"/>
        <v>68.290000000000006</v>
      </c>
    </row>
    <row r="98" spans="1:26">
      <c r="A98" s="2" t="s">
        <v>1922</v>
      </c>
      <c r="B98" s="25">
        <v>45523</v>
      </c>
      <c r="C98" s="2" t="s">
        <v>782</v>
      </c>
      <c r="D98" s="2" t="s">
        <v>1648</v>
      </c>
      <c r="E98" s="2" t="s">
        <v>1789</v>
      </c>
      <c r="F98" s="2">
        <v>1</v>
      </c>
      <c r="G98" s="2">
        <v>842.9</v>
      </c>
      <c r="H98" s="2">
        <v>0.06</v>
      </c>
      <c r="I98" s="2" t="s">
        <v>1829</v>
      </c>
      <c r="J98" s="2">
        <v>792.32599999999991</v>
      </c>
      <c r="K98" s="2">
        <f>IF(I98="", AVERAGEIF(Table6[Payment_Type],Table6[[#This Row],[Payment_Type]],Table6[Total_Amount]), J98)</f>
        <v>792.32599999999991</v>
      </c>
      <c r="O98" s="27" t="s">
        <v>1922</v>
      </c>
      <c r="P98" t="str">
        <f t="shared" si="5"/>
        <v>Sale96</v>
      </c>
      <c r="Q98" t="str">
        <f t="shared" si="6"/>
        <v>SALE96</v>
      </c>
      <c r="S98" s="30">
        <v>45523</v>
      </c>
      <c r="T98" t="str">
        <f t="shared" si="7"/>
        <v>19-08-2024</v>
      </c>
      <c r="X98" s="33">
        <v>1</v>
      </c>
      <c r="Y98" s="33">
        <v>842.9</v>
      </c>
      <c r="Z98" s="2">
        <f t="shared" si="4"/>
        <v>842.9</v>
      </c>
    </row>
    <row r="99" spans="1:26">
      <c r="A99" s="2" t="s">
        <v>1923</v>
      </c>
      <c r="B99" s="25">
        <v>45587</v>
      </c>
      <c r="C99" s="2" t="s">
        <v>911</v>
      </c>
      <c r="D99" s="2" t="s">
        <v>1551</v>
      </c>
      <c r="E99" s="2" t="s">
        <v>1766</v>
      </c>
      <c r="F99" s="2">
        <v>3</v>
      </c>
      <c r="G99" s="2">
        <v>751.94</v>
      </c>
      <c r="H99" s="2">
        <v>0.26</v>
      </c>
      <c r="I99" s="2" t="s">
        <v>1826</v>
      </c>
      <c r="J99" s="2">
        <v>1669.3068000000001</v>
      </c>
      <c r="K99" s="2">
        <f>IF(I99="", AVERAGEIF(Table6[Payment_Type],Table6[[#This Row],[Payment_Type]],Table6[Total_Amount]), J99)</f>
        <v>1669.3068000000001</v>
      </c>
      <c r="O99" s="28" t="s">
        <v>1923</v>
      </c>
      <c r="P99" t="str">
        <f t="shared" si="5"/>
        <v>Sale97</v>
      </c>
      <c r="Q99" t="str">
        <f t="shared" si="6"/>
        <v>SALE97</v>
      </c>
      <c r="S99" s="31">
        <v>45587</v>
      </c>
      <c r="T99" t="str">
        <f t="shared" si="7"/>
        <v>22-10-2024</v>
      </c>
      <c r="X99" s="34">
        <v>3</v>
      </c>
      <c r="Y99" s="34">
        <v>751.94</v>
      </c>
      <c r="Z99" s="2">
        <f t="shared" si="4"/>
        <v>751.94</v>
      </c>
    </row>
    <row r="100" spans="1:26">
      <c r="A100" s="2" t="s">
        <v>1924</v>
      </c>
      <c r="B100" s="25">
        <v>45580</v>
      </c>
      <c r="C100" s="2" t="s">
        <v>449</v>
      </c>
      <c r="D100" s="2" t="s">
        <v>1660</v>
      </c>
      <c r="E100" s="2" t="s">
        <v>1779</v>
      </c>
      <c r="F100" s="2">
        <v>4</v>
      </c>
      <c r="G100" s="2">
        <v>476.28</v>
      </c>
      <c r="H100" s="2">
        <v>0.17</v>
      </c>
      <c r="I100" s="2" t="s">
        <v>1824</v>
      </c>
      <c r="J100" s="2">
        <v>1581.2496000000001</v>
      </c>
      <c r="K100" s="2">
        <f>IF(I100="", AVERAGEIF(Table6[Payment_Type],Table6[[#This Row],[Payment_Type]],Table6[Total_Amount]), J100)</f>
        <v>1581.2496000000001</v>
      </c>
      <c r="O100" s="27" t="s">
        <v>1924</v>
      </c>
      <c r="P100" t="str">
        <f t="shared" si="5"/>
        <v>Sale98</v>
      </c>
      <c r="Q100" t="str">
        <f t="shared" si="6"/>
        <v>SALE98</v>
      </c>
      <c r="S100" s="30">
        <v>45580</v>
      </c>
      <c r="T100" t="str">
        <f t="shared" si="7"/>
        <v>15-10-2024</v>
      </c>
      <c r="X100" s="33">
        <v>4</v>
      </c>
      <c r="Y100" s="33">
        <v>476.28</v>
      </c>
      <c r="Z100" s="2">
        <f t="shared" si="4"/>
        <v>476.28</v>
      </c>
    </row>
    <row r="101" spans="1:26">
      <c r="A101" s="2" t="s">
        <v>1925</v>
      </c>
      <c r="B101" s="25">
        <v>45479</v>
      </c>
      <c r="C101" s="2" t="s">
        <v>1023</v>
      </c>
      <c r="D101" s="2" t="s">
        <v>1656</v>
      </c>
      <c r="E101" s="2" t="s">
        <v>1766</v>
      </c>
      <c r="F101" s="2">
        <v>3</v>
      </c>
      <c r="G101" s="2">
        <v>541.99</v>
      </c>
      <c r="H101" s="2">
        <v>0.24</v>
      </c>
      <c r="I101" s="2" t="s">
        <v>1829</v>
      </c>
      <c r="J101" s="2">
        <v>1235.7372</v>
      </c>
      <c r="K101" s="2">
        <f>IF(I101="", AVERAGEIF(Table6[Payment_Type],Table6[[#This Row],[Payment_Type]],Table6[Total_Amount]), J101)</f>
        <v>1235.7372</v>
      </c>
      <c r="O101" s="28" t="s">
        <v>1925</v>
      </c>
      <c r="P101" t="str">
        <f t="shared" si="5"/>
        <v>Sale99</v>
      </c>
      <c r="Q101" t="str">
        <f t="shared" si="6"/>
        <v>SALE99</v>
      </c>
      <c r="S101" s="31">
        <v>45479</v>
      </c>
      <c r="T101" t="str">
        <f t="shared" si="7"/>
        <v>06-07-2024</v>
      </c>
      <c r="X101" s="34">
        <v>3</v>
      </c>
      <c r="Y101" s="34">
        <v>541.99</v>
      </c>
      <c r="Z101" s="2">
        <f t="shared" si="4"/>
        <v>541.99</v>
      </c>
    </row>
    <row r="102" spans="1:26">
      <c r="A102" s="2" t="s">
        <v>1926</v>
      </c>
      <c r="B102" s="25">
        <v>45677</v>
      </c>
      <c r="C102" s="2" t="s">
        <v>1154</v>
      </c>
      <c r="D102" s="2" t="s">
        <v>1614</v>
      </c>
      <c r="E102" s="2" t="s">
        <v>1773</v>
      </c>
      <c r="F102" s="2">
        <v>2</v>
      </c>
      <c r="G102" s="2">
        <v>401.5</v>
      </c>
      <c r="H102" s="2">
        <v>0.18</v>
      </c>
      <c r="I102" s="2" t="s">
        <v>1824</v>
      </c>
      <c r="J102" s="2">
        <v>658.46</v>
      </c>
      <c r="K102" s="2">
        <f>IF(I102="", AVERAGEIF(Table6[Payment_Type],Table6[[#This Row],[Payment_Type]],Table6[Total_Amount]), J102)</f>
        <v>658.46</v>
      </c>
      <c r="O102" s="27" t="s">
        <v>1926</v>
      </c>
      <c r="P102" t="str">
        <f t="shared" si="5"/>
        <v>Sale100</v>
      </c>
      <c r="Q102" t="str">
        <f t="shared" si="6"/>
        <v>SALE100</v>
      </c>
      <c r="S102" s="30">
        <v>45677</v>
      </c>
      <c r="T102" t="str">
        <f t="shared" si="7"/>
        <v>20-01-2025</v>
      </c>
      <c r="X102" s="33">
        <v>2</v>
      </c>
      <c r="Y102" s="33">
        <v>401.5</v>
      </c>
      <c r="Z102" s="2">
        <f t="shared" si="4"/>
        <v>401.5</v>
      </c>
    </row>
    <row r="103" spans="1:26">
      <c r="A103" s="2" t="s">
        <v>1927</v>
      </c>
      <c r="B103" s="25">
        <v>45453</v>
      </c>
      <c r="C103" s="2" t="s">
        <v>304</v>
      </c>
      <c r="D103" s="2" t="s">
        <v>1598</v>
      </c>
      <c r="E103" s="2" t="s">
        <v>1797</v>
      </c>
      <c r="F103" s="2">
        <v>3</v>
      </c>
      <c r="G103" s="2">
        <v>359.56</v>
      </c>
      <c r="H103" s="2">
        <v>0.17</v>
      </c>
      <c r="I103" s="2" t="s">
        <v>1826</v>
      </c>
      <c r="J103" s="2">
        <v>895.30439999999999</v>
      </c>
      <c r="K103" s="2">
        <f>IF(I103="", AVERAGEIF(Table6[Payment_Type],Table6[[#This Row],[Payment_Type]],Table6[Total_Amount]), J103)</f>
        <v>895.30439999999999</v>
      </c>
      <c r="O103" s="28" t="s">
        <v>1927</v>
      </c>
      <c r="P103" t="str">
        <f t="shared" si="5"/>
        <v>Sale101</v>
      </c>
      <c r="Q103" t="str">
        <f t="shared" si="6"/>
        <v>SALE101</v>
      </c>
      <c r="S103" s="31">
        <v>45453</v>
      </c>
      <c r="T103" t="str">
        <f t="shared" si="7"/>
        <v>10-06-2024</v>
      </c>
      <c r="X103" s="34">
        <v>3</v>
      </c>
      <c r="Y103" s="34">
        <v>359.56</v>
      </c>
      <c r="Z103" s="2">
        <f t="shared" si="4"/>
        <v>359.56</v>
      </c>
    </row>
    <row r="104" spans="1:26">
      <c r="A104" s="2" t="s">
        <v>1928</v>
      </c>
      <c r="B104" s="25">
        <v>45552</v>
      </c>
      <c r="C104" s="2" t="s">
        <v>347</v>
      </c>
      <c r="D104" s="2" t="s">
        <v>1708</v>
      </c>
      <c r="E104" s="2" t="s">
        <v>1794</v>
      </c>
      <c r="F104" s="2">
        <v>2</v>
      </c>
      <c r="G104" s="2">
        <v>471.88</v>
      </c>
      <c r="H104" s="2">
        <v>0.24</v>
      </c>
      <c r="I104" s="2" t="s">
        <v>1826</v>
      </c>
      <c r="J104" s="2">
        <v>717.25760000000002</v>
      </c>
      <c r="K104" s="2">
        <f>IF(I104="", AVERAGEIF(Table6[Payment_Type],Table6[[#This Row],[Payment_Type]],Table6[Total_Amount]), J104)</f>
        <v>717.25760000000002</v>
      </c>
      <c r="O104" s="27" t="s">
        <v>1928</v>
      </c>
      <c r="P104" t="str">
        <f t="shared" si="5"/>
        <v>Sale102</v>
      </c>
      <c r="Q104" t="str">
        <f t="shared" si="6"/>
        <v>SALE102</v>
      </c>
      <c r="S104" s="30">
        <v>45552</v>
      </c>
      <c r="T104" t="str">
        <f t="shared" si="7"/>
        <v>17-09-2024</v>
      </c>
      <c r="X104" s="33">
        <v>2</v>
      </c>
      <c r="Y104" s="33">
        <v>471.88</v>
      </c>
      <c r="Z104" s="2">
        <f t="shared" si="4"/>
        <v>471.88</v>
      </c>
    </row>
    <row r="105" spans="1:26">
      <c r="A105" s="2" t="s">
        <v>1929</v>
      </c>
      <c r="B105" s="25">
        <v>45907</v>
      </c>
      <c r="C105" s="2" t="s">
        <v>601</v>
      </c>
      <c r="D105" s="2" t="s">
        <v>1616</v>
      </c>
      <c r="E105" s="2" t="s">
        <v>1769</v>
      </c>
      <c r="F105" s="2">
        <v>4</v>
      </c>
      <c r="G105" s="2">
        <v>925.19</v>
      </c>
      <c r="H105" s="2">
        <v>0.19</v>
      </c>
      <c r="I105" s="2" t="s">
        <v>1826</v>
      </c>
      <c r="J105" s="2">
        <v>2997.615600000001</v>
      </c>
      <c r="K105" s="2">
        <f>IF(I105="", AVERAGEIF(Table6[Payment_Type],Table6[[#This Row],[Payment_Type]],Table6[Total_Amount]), J105)</f>
        <v>2997.615600000001</v>
      </c>
      <c r="O105" s="28" t="s">
        <v>1929</v>
      </c>
      <c r="P105" t="str">
        <f t="shared" si="5"/>
        <v>Sale103</v>
      </c>
      <c r="Q105" t="str">
        <f t="shared" si="6"/>
        <v>SALE103</v>
      </c>
      <c r="S105" s="31">
        <v>45907</v>
      </c>
      <c r="T105" t="str">
        <f t="shared" si="7"/>
        <v>07-09-2025</v>
      </c>
      <c r="X105" s="34">
        <v>4</v>
      </c>
      <c r="Y105" s="34">
        <v>925.19</v>
      </c>
      <c r="Z105" s="2">
        <f t="shared" si="4"/>
        <v>925.19</v>
      </c>
    </row>
    <row r="106" spans="1:26">
      <c r="A106" s="2" t="s">
        <v>1930</v>
      </c>
      <c r="B106" s="25">
        <v>45330</v>
      </c>
      <c r="C106" s="2" t="s">
        <v>121</v>
      </c>
      <c r="D106" s="2" t="s">
        <v>1720</v>
      </c>
      <c r="E106" s="2" t="s">
        <v>1792</v>
      </c>
      <c r="F106" s="2">
        <v>2</v>
      </c>
      <c r="G106" s="2">
        <v>879.63</v>
      </c>
      <c r="H106" s="2">
        <v>7.0000000000000007E-2</v>
      </c>
      <c r="I106" s="2" t="s">
        <v>1829</v>
      </c>
      <c r="J106" s="2">
        <v>1636.1117999999999</v>
      </c>
      <c r="K106" s="2">
        <f>IF(I106="", AVERAGEIF(Table6[Payment_Type],Table6[[#This Row],[Payment_Type]],Table6[Total_Amount]), J106)</f>
        <v>1636.1117999999999</v>
      </c>
      <c r="O106" s="27" t="s">
        <v>1930</v>
      </c>
      <c r="P106" t="str">
        <f t="shared" si="5"/>
        <v>Sale104</v>
      </c>
      <c r="Q106" t="str">
        <f t="shared" si="6"/>
        <v>SALE104</v>
      </c>
      <c r="S106" s="30">
        <v>45330</v>
      </c>
      <c r="T106" t="str">
        <f t="shared" si="7"/>
        <v>08-02-2024</v>
      </c>
      <c r="X106" s="33">
        <v>2</v>
      </c>
      <c r="Y106" s="33">
        <v>879.63</v>
      </c>
      <c r="Z106" s="2">
        <f t="shared" si="4"/>
        <v>879.63</v>
      </c>
    </row>
    <row r="107" spans="1:26">
      <c r="A107" s="2" t="s">
        <v>1931</v>
      </c>
      <c r="B107" s="25">
        <v>45214</v>
      </c>
      <c r="C107" s="2" t="s">
        <v>20</v>
      </c>
      <c r="D107" s="2" t="s">
        <v>1706</v>
      </c>
      <c r="E107" s="2" t="s">
        <v>1807</v>
      </c>
      <c r="F107" s="2">
        <v>2</v>
      </c>
      <c r="G107" s="2">
        <v>418.23</v>
      </c>
      <c r="H107" s="2">
        <v>0.28000000000000003</v>
      </c>
      <c r="I107" s="2" t="s">
        <v>1824</v>
      </c>
      <c r="J107" s="2">
        <v>602.25120000000004</v>
      </c>
      <c r="K107" s="2">
        <f>IF(I107="", AVERAGEIF(Table6[Payment_Type],Table6[[#This Row],[Payment_Type]],Table6[Total_Amount]), J107)</f>
        <v>602.25120000000004</v>
      </c>
      <c r="O107" s="28" t="s">
        <v>1931</v>
      </c>
      <c r="P107" t="str">
        <f t="shared" si="5"/>
        <v>Sale105</v>
      </c>
      <c r="Q107" t="str">
        <f t="shared" si="6"/>
        <v>SALE105</v>
      </c>
      <c r="S107" s="31">
        <v>45214</v>
      </c>
      <c r="T107" t="str">
        <f t="shared" si="7"/>
        <v>15-10-2023</v>
      </c>
      <c r="X107" s="34">
        <v>2</v>
      </c>
      <c r="Y107" s="34">
        <v>418.23</v>
      </c>
      <c r="Z107" s="2">
        <f t="shared" si="4"/>
        <v>418.23</v>
      </c>
    </row>
    <row r="108" spans="1:26">
      <c r="A108" s="2" t="s">
        <v>1932</v>
      </c>
      <c r="B108" s="25">
        <v>45891</v>
      </c>
      <c r="C108" s="2" t="s">
        <v>857</v>
      </c>
      <c r="D108" s="2" t="s">
        <v>1586</v>
      </c>
      <c r="E108" s="2" t="s">
        <v>1810</v>
      </c>
      <c r="F108" s="2">
        <v>3</v>
      </c>
      <c r="G108" s="2">
        <v>551.72</v>
      </c>
      <c r="H108" s="2">
        <v>0.03</v>
      </c>
      <c r="I108" s="2" t="s">
        <v>1829</v>
      </c>
      <c r="J108" s="2">
        <v>1605.5052000000001</v>
      </c>
      <c r="K108" s="2">
        <f>IF(I108="", AVERAGEIF(Table6[Payment_Type],Table6[[#This Row],[Payment_Type]],Table6[Total_Amount]), J108)</f>
        <v>1605.5052000000001</v>
      </c>
      <c r="O108" s="27" t="s">
        <v>1932</v>
      </c>
      <c r="P108" t="str">
        <f t="shared" si="5"/>
        <v>Sale106</v>
      </c>
      <c r="Q108" t="str">
        <f t="shared" si="6"/>
        <v>SALE106</v>
      </c>
      <c r="S108" s="30">
        <v>45891</v>
      </c>
      <c r="T108" t="str">
        <f t="shared" si="7"/>
        <v>22-08-2025</v>
      </c>
      <c r="X108" s="33">
        <v>3</v>
      </c>
      <c r="Y108" s="33">
        <v>551.72</v>
      </c>
      <c r="Z108" s="2">
        <f t="shared" si="4"/>
        <v>551.72</v>
      </c>
    </row>
    <row r="109" spans="1:26">
      <c r="A109" s="2" t="s">
        <v>1933</v>
      </c>
      <c r="B109" s="25">
        <v>45323</v>
      </c>
      <c r="C109" s="2" t="s">
        <v>1062</v>
      </c>
      <c r="D109" s="2" t="s">
        <v>1720</v>
      </c>
      <c r="E109" s="2" t="s">
        <v>1779</v>
      </c>
      <c r="F109" s="2">
        <v>4</v>
      </c>
      <c r="G109" s="2">
        <v>525.61</v>
      </c>
      <c r="H109" s="2">
        <v>0.02</v>
      </c>
      <c r="I109" s="2" t="s">
        <v>1826</v>
      </c>
      <c r="J109" s="2">
        <v>2060.3912</v>
      </c>
      <c r="K109" s="2">
        <f>IF(I109="", AVERAGEIF(Table6[Payment_Type],Table6[[#This Row],[Payment_Type]],Table6[Total_Amount]), J109)</f>
        <v>2060.3912</v>
      </c>
      <c r="O109" s="28" t="s">
        <v>1933</v>
      </c>
      <c r="P109" t="str">
        <f t="shared" si="5"/>
        <v>Sale107</v>
      </c>
      <c r="Q109" t="str">
        <f t="shared" si="6"/>
        <v>SALE107</v>
      </c>
      <c r="S109" s="31">
        <v>45323</v>
      </c>
      <c r="T109" t="str">
        <f t="shared" si="7"/>
        <v>01-02-2024</v>
      </c>
      <c r="X109" s="34">
        <v>4</v>
      </c>
      <c r="Y109" s="34">
        <v>525.61</v>
      </c>
      <c r="Z109" s="2">
        <f t="shared" si="4"/>
        <v>525.61</v>
      </c>
    </row>
    <row r="110" spans="1:26">
      <c r="A110" s="2" t="s">
        <v>1934</v>
      </c>
      <c r="B110" s="25">
        <v>45785</v>
      </c>
      <c r="C110" s="2" t="s">
        <v>160</v>
      </c>
      <c r="D110" s="2" t="s">
        <v>1592</v>
      </c>
      <c r="E110" s="2" t="s">
        <v>1797</v>
      </c>
      <c r="F110" s="2">
        <v>3</v>
      </c>
      <c r="G110" s="2">
        <v>815.3</v>
      </c>
      <c r="H110" s="2">
        <v>0.03</v>
      </c>
      <c r="I110" s="2" t="s">
        <v>1824</v>
      </c>
      <c r="J110" s="2">
        <v>2372.5230000000001</v>
      </c>
      <c r="K110" s="2">
        <f>IF(I110="", AVERAGEIF(Table6[Payment_Type],Table6[[#This Row],[Payment_Type]],Table6[Total_Amount]), J110)</f>
        <v>2372.5230000000001</v>
      </c>
      <c r="O110" s="27" t="s">
        <v>1934</v>
      </c>
      <c r="P110" t="str">
        <f t="shared" si="5"/>
        <v>Sale108</v>
      </c>
      <c r="Q110" t="str">
        <f t="shared" si="6"/>
        <v>SALE108</v>
      </c>
      <c r="S110" s="30">
        <v>45785</v>
      </c>
      <c r="T110" t="str">
        <f t="shared" si="7"/>
        <v>08-05-2025</v>
      </c>
      <c r="X110" s="33">
        <v>3</v>
      </c>
      <c r="Y110" s="33">
        <v>815.3</v>
      </c>
      <c r="Z110" s="2">
        <f t="shared" si="4"/>
        <v>815.3</v>
      </c>
    </row>
    <row r="111" spans="1:26">
      <c r="A111" s="2" t="s">
        <v>1935</v>
      </c>
      <c r="B111" s="25">
        <v>45738</v>
      </c>
      <c r="C111" s="2" t="s">
        <v>696</v>
      </c>
      <c r="D111" s="2" t="s">
        <v>1730</v>
      </c>
      <c r="E111" s="2" t="s">
        <v>1752</v>
      </c>
      <c r="F111" s="2">
        <v>3</v>
      </c>
      <c r="G111" s="2">
        <v>376.46</v>
      </c>
      <c r="H111" s="2">
        <v>0.09</v>
      </c>
      <c r="I111" s="2" t="s">
        <v>1829</v>
      </c>
      <c r="J111" s="2">
        <v>1027.7357999999999</v>
      </c>
      <c r="K111" s="2">
        <f>IF(I111="", AVERAGEIF(Table6[Payment_Type],Table6[[#This Row],[Payment_Type]],Table6[Total_Amount]), J111)</f>
        <v>1027.7357999999999</v>
      </c>
      <c r="O111" s="28" t="s">
        <v>1935</v>
      </c>
      <c r="P111" t="str">
        <f t="shared" si="5"/>
        <v>Sale109</v>
      </c>
      <c r="Q111" t="str">
        <f t="shared" si="6"/>
        <v>SALE109</v>
      </c>
      <c r="S111" s="31">
        <v>45738</v>
      </c>
      <c r="T111" t="str">
        <f t="shared" si="7"/>
        <v>22-03-2025</v>
      </c>
      <c r="X111" s="34">
        <v>3</v>
      </c>
      <c r="Y111" s="34">
        <v>376.46</v>
      </c>
      <c r="Z111" s="2">
        <f t="shared" si="4"/>
        <v>376.46</v>
      </c>
    </row>
    <row r="112" spans="1:26">
      <c r="A112" s="2" t="s">
        <v>1936</v>
      </c>
      <c r="B112" s="25">
        <v>45851</v>
      </c>
      <c r="C112" s="2" t="s">
        <v>40</v>
      </c>
      <c r="D112" s="2" t="s">
        <v>1632</v>
      </c>
      <c r="E112" s="2" t="s">
        <v>1782</v>
      </c>
      <c r="F112" s="2">
        <v>4</v>
      </c>
      <c r="G112" s="2">
        <v>239.83</v>
      </c>
      <c r="H112" s="2">
        <v>0.08</v>
      </c>
      <c r="I112" s="2" t="s">
        <v>1824</v>
      </c>
      <c r="J112" s="2">
        <v>882.57440000000008</v>
      </c>
      <c r="K112" s="2">
        <f>IF(I112="", AVERAGEIF(Table6[Payment_Type],Table6[[#This Row],[Payment_Type]],Table6[Total_Amount]), J112)</f>
        <v>882.57440000000008</v>
      </c>
      <c r="O112" s="27" t="s">
        <v>1936</v>
      </c>
      <c r="P112" t="str">
        <f t="shared" si="5"/>
        <v>Sale110</v>
      </c>
      <c r="Q112" t="str">
        <f t="shared" si="6"/>
        <v>SALE110</v>
      </c>
      <c r="S112" s="30">
        <v>45851</v>
      </c>
      <c r="T112" t="str">
        <f t="shared" si="7"/>
        <v>13-07-2025</v>
      </c>
      <c r="X112" s="33">
        <v>4</v>
      </c>
      <c r="Y112" s="33">
        <v>239.83</v>
      </c>
      <c r="Z112" s="2">
        <f t="shared" si="4"/>
        <v>239.83</v>
      </c>
    </row>
    <row r="113" spans="1:26">
      <c r="A113" s="2" t="s">
        <v>1937</v>
      </c>
      <c r="B113" s="25">
        <v>45798</v>
      </c>
      <c r="C113" s="2" t="s">
        <v>414</v>
      </c>
      <c r="D113" s="2" t="s">
        <v>1728</v>
      </c>
      <c r="E113" s="2" t="s">
        <v>1766</v>
      </c>
      <c r="F113" s="2">
        <v>2</v>
      </c>
      <c r="G113" s="2">
        <v>845.71</v>
      </c>
      <c r="H113" s="2">
        <v>0.01</v>
      </c>
      <c r="I113" s="2" t="s">
        <v>1826</v>
      </c>
      <c r="J113" s="2">
        <v>1674.5057999999999</v>
      </c>
      <c r="K113" s="2">
        <f>IF(I113="", AVERAGEIF(Table6[Payment_Type],Table6[[#This Row],[Payment_Type]],Table6[Total_Amount]), J113)</f>
        <v>1674.5057999999999</v>
      </c>
      <c r="O113" s="28" t="s">
        <v>1937</v>
      </c>
      <c r="P113" t="str">
        <f t="shared" si="5"/>
        <v>Sale111</v>
      </c>
      <c r="Q113" t="str">
        <f t="shared" si="6"/>
        <v>SALE111</v>
      </c>
      <c r="S113" s="31">
        <v>45798</v>
      </c>
      <c r="T113" t="str">
        <f t="shared" si="7"/>
        <v>21-05-2025</v>
      </c>
      <c r="X113" s="34">
        <v>2</v>
      </c>
      <c r="Y113" s="34">
        <v>845.71</v>
      </c>
      <c r="Z113" s="2">
        <f t="shared" si="4"/>
        <v>845.71</v>
      </c>
    </row>
    <row r="114" spans="1:26">
      <c r="A114" s="2" t="s">
        <v>1938</v>
      </c>
      <c r="B114" s="25">
        <v>45705</v>
      </c>
      <c r="C114" s="2" t="s">
        <v>314</v>
      </c>
      <c r="D114" s="2" t="s">
        <v>1700</v>
      </c>
      <c r="E114" s="2" t="s">
        <v>1797</v>
      </c>
      <c r="F114" s="2">
        <v>3</v>
      </c>
      <c r="G114" s="2">
        <v>948.69</v>
      </c>
      <c r="H114" s="2">
        <v>0.28999999999999998</v>
      </c>
      <c r="I114" s="2" t="s">
        <v>1824</v>
      </c>
      <c r="J114" s="2">
        <v>2020.7097000000001</v>
      </c>
      <c r="K114" s="2">
        <f>IF(I114="", AVERAGEIF(Table6[Payment_Type],Table6[[#This Row],[Payment_Type]],Table6[Total_Amount]), J114)</f>
        <v>2020.7097000000001</v>
      </c>
      <c r="O114" s="27" t="s">
        <v>1938</v>
      </c>
      <c r="P114" t="str">
        <f t="shared" si="5"/>
        <v>Sale112</v>
      </c>
      <c r="Q114" t="str">
        <f t="shared" si="6"/>
        <v>SALE112</v>
      </c>
      <c r="S114" s="30">
        <v>45705</v>
      </c>
      <c r="T114" t="str">
        <f t="shared" si="7"/>
        <v>17-02-2025</v>
      </c>
      <c r="X114" s="33">
        <v>3</v>
      </c>
      <c r="Y114" s="33">
        <v>948.69</v>
      </c>
      <c r="Z114" s="2">
        <f t="shared" si="4"/>
        <v>948.69</v>
      </c>
    </row>
    <row r="115" spans="1:26">
      <c r="A115" s="2" t="s">
        <v>1939</v>
      </c>
      <c r="B115" s="25">
        <v>45413</v>
      </c>
      <c r="C115" s="2" t="s">
        <v>1440</v>
      </c>
      <c r="D115" s="2" t="s">
        <v>1602</v>
      </c>
      <c r="E115" s="2" t="s">
        <v>1789</v>
      </c>
      <c r="F115" s="2">
        <v>1</v>
      </c>
      <c r="G115" s="2">
        <v>281.97000000000003</v>
      </c>
      <c r="H115" s="2">
        <v>0.2</v>
      </c>
      <c r="I115" s="2" t="s">
        <v>1826</v>
      </c>
      <c r="J115" s="2">
        <v>225.57599999999999</v>
      </c>
      <c r="K115" s="2">
        <f>IF(I115="", AVERAGEIF(Table6[Payment_Type],Table6[[#This Row],[Payment_Type]],Table6[Total_Amount]), J115)</f>
        <v>225.57599999999999</v>
      </c>
      <c r="O115" s="28" t="s">
        <v>1939</v>
      </c>
      <c r="P115" t="str">
        <f t="shared" si="5"/>
        <v>Sale113</v>
      </c>
      <c r="Q115" t="str">
        <f t="shared" si="6"/>
        <v>SALE113</v>
      </c>
      <c r="S115" s="31">
        <v>45413</v>
      </c>
      <c r="T115" t="str">
        <f t="shared" si="7"/>
        <v>01-05-2024</v>
      </c>
      <c r="X115" s="34">
        <v>1</v>
      </c>
      <c r="Y115" s="34">
        <v>281.97000000000003</v>
      </c>
      <c r="Z115" s="2">
        <f t="shared" si="4"/>
        <v>281.97000000000003</v>
      </c>
    </row>
    <row r="116" spans="1:26">
      <c r="A116" s="2" t="s">
        <v>1940</v>
      </c>
      <c r="B116" s="25">
        <v>45482</v>
      </c>
      <c r="C116" s="2" t="s">
        <v>511</v>
      </c>
      <c r="D116" s="2" t="s">
        <v>1730</v>
      </c>
      <c r="E116" s="2" t="s">
        <v>1769</v>
      </c>
      <c r="F116" s="2">
        <v>2</v>
      </c>
      <c r="G116" s="2">
        <v>731.01</v>
      </c>
      <c r="H116" s="2">
        <v>0.05</v>
      </c>
      <c r="I116" s="2" t="s">
        <v>1826</v>
      </c>
      <c r="J116" s="2">
        <v>1388.9190000000001</v>
      </c>
      <c r="K116" s="2">
        <f>IF(I116="", AVERAGEIF(Table6[Payment_Type],Table6[[#This Row],[Payment_Type]],Table6[Total_Amount]), J116)</f>
        <v>1388.9190000000001</v>
      </c>
      <c r="O116" s="27" t="s">
        <v>1940</v>
      </c>
      <c r="P116" t="str">
        <f t="shared" si="5"/>
        <v>Sale114</v>
      </c>
      <c r="Q116" t="str">
        <f t="shared" si="6"/>
        <v>SALE114</v>
      </c>
      <c r="S116" s="30">
        <v>45482</v>
      </c>
      <c r="T116" t="str">
        <f t="shared" si="7"/>
        <v>09-07-2024</v>
      </c>
      <c r="X116" s="33">
        <v>2</v>
      </c>
      <c r="Y116" s="33">
        <v>731.01</v>
      </c>
      <c r="Z116" s="2">
        <f t="shared" si="4"/>
        <v>731.01</v>
      </c>
    </row>
    <row r="117" spans="1:26">
      <c r="A117" s="2" t="s">
        <v>1941</v>
      </c>
      <c r="B117" s="25">
        <v>45925</v>
      </c>
      <c r="C117" s="2" t="s">
        <v>821</v>
      </c>
      <c r="D117" s="2" t="s">
        <v>1718</v>
      </c>
      <c r="E117" s="2" t="s">
        <v>1779</v>
      </c>
      <c r="F117" s="2">
        <v>4</v>
      </c>
      <c r="G117" s="2">
        <v>930.85</v>
      </c>
      <c r="H117" s="2">
        <v>0.13</v>
      </c>
      <c r="I117" s="2" t="s">
        <v>1826</v>
      </c>
      <c r="J117" s="2">
        <v>3239.3580000000002</v>
      </c>
      <c r="K117" s="2">
        <f>IF(I117="", AVERAGEIF(Table6[Payment_Type],Table6[[#This Row],[Payment_Type]],Table6[Total_Amount]), J117)</f>
        <v>3239.3580000000002</v>
      </c>
      <c r="O117" s="28" t="s">
        <v>1941</v>
      </c>
      <c r="P117" t="str">
        <f t="shared" si="5"/>
        <v>Sale115</v>
      </c>
      <c r="Q117" t="str">
        <f t="shared" si="6"/>
        <v>SALE115</v>
      </c>
      <c r="S117" s="31">
        <v>45925</v>
      </c>
      <c r="T117" t="str">
        <f t="shared" si="7"/>
        <v>25-09-2025</v>
      </c>
      <c r="X117" s="34">
        <v>4</v>
      </c>
      <c r="Y117" s="34">
        <v>930.85</v>
      </c>
      <c r="Z117" s="2">
        <f t="shared" si="4"/>
        <v>930.85</v>
      </c>
    </row>
    <row r="118" spans="1:26">
      <c r="A118" s="2" t="s">
        <v>1942</v>
      </c>
      <c r="B118" s="25">
        <v>45420</v>
      </c>
      <c r="C118" s="2" t="s">
        <v>1301</v>
      </c>
      <c r="D118" s="2" t="s">
        <v>1551</v>
      </c>
      <c r="E118" s="2" t="s">
        <v>1782</v>
      </c>
      <c r="F118" s="2">
        <v>4</v>
      </c>
      <c r="G118" s="2">
        <v>770.77</v>
      </c>
      <c r="H118" s="2">
        <v>0.22</v>
      </c>
      <c r="I118" s="2" t="s">
        <v>1824</v>
      </c>
      <c r="J118" s="2">
        <v>2404.8024</v>
      </c>
      <c r="K118" s="2">
        <f>IF(I118="", AVERAGEIF(Table6[Payment_Type],Table6[[#This Row],[Payment_Type]],Table6[Total_Amount]), J118)</f>
        <v>2404.8024</v>
      </c>
      <c r="O118" s="27" t="s">
        <v>1942</v>
      </c>
      <c r="P118" t="str">
        <f t="shared" si="5"/>
        <v>Sale116</v>
      </c>
      <c r="Q118" t="str">
        <f t="shared" si="6"/>
        <v>SALE116</v>
      </c>
      <c r="S118" s="30">
        <v>45420</v>
      </c>
      <c r="T118" t="str">
        <f t="shared" si="7"/>
        <v>08-05-2024</v>
      </c>
      <c r="X118" s="33">
        <v>4</v>
      </c>
      <c r="Y118" s="33">
        <v>770.77</v>
      </c>
      <c r="Z118" s="2">
        <f t="shared" si="4"/>
        <v>770.77</v>
      </c>
    </row>
    <row r="119" spans="1:26">
      <c r="A119" s="2" t="s">
        <v>1943</v>
      </c>
      <c r="B119" s="25">
        <v>45554</v>
      </c>
      <c r="C119" s="2" t="s">
        <v>247</v>
      </c>
      <c r="D119" s="2" t="s">
        <v>1640</v>
      </c>
      <c r="E119" s="2" t="s">
        <v>1769</v>
      </c>
      <c r="F119" s="2">
        <v>3</v>
      </c>
      <c r="G119" s="2">
        <v>479.63</v>
      </c>
      <c r="H119" s="2">
        <v>0.3</v>
      </c>
      <c r="I119" s="2" t="s">
        <v>1826</v>
      </c>
      <c r="J119" s="2">
        <v>1007.223</v>
      </c>
      <c r="K119" s="2">
        <f>IF(I119="", AVERAGEIF(Table6[Payment_Type],Table6[[#This Row],[Payment_Type]],Table6[Total_Amount]), J119)</f>
        <v>1007.223</v>
      </c>
      <c r="O119" s="28" t="s">
        <v>1943</v>
      </c>
      <c r="P119" t="str">
        <f t="shared" si="5"/>
        <v>Sale117</v>
      </c>
      <c r="Q119" t="str">
        <f t="shared" si="6"/>
        <v>SALE117</v>
      </c>
      <c r="S119" s="31">
        <v>45554</v>
      </c>
      <c r="T119" t="str">
        <f t="shared" si="7"/>
        <v>19-09-2024</v>
      </c>
      <c r="X119" s="34">
        <v>3</v>
      </c>
      <c r="Y119" s="34">
        <v>479.63</v>
      </c>
      <c r="Z119" s="2">
        <f t="shared" si="4"/>
        <v>479.63</v>
      </c>
    </row>
    <row r="120" spans="1:26">
      <c r="A120" s="2" t="s">
        <v>1944</v>
      </c>
      <c r="B120" s="25">
        <v>45405</v>
      </c>
      <c r="C120" s="2" t="s">
        <v>372</v>
      </c>
      <c r="D120" s="2" t="s">
        <v>1626</v>
      </c>
      <c r="E120" s="2" t="s">
        <v>1792</v>
      </c>
      <c r="F120" s="2">
        <v>1</v>
      </c>
      <c r="G120" s="2">
        <v>165</v>
      </c>
      <c r="H120" s="2">
        <v>0.3</v>
      </c>
      <c r="I120" s="2" t="s">
        <v>1829</v>
      </c>
      <c r="J120" s="2">
        <v>115.5</v>
      </c>
      <c r="K120" s="2">
        <f>IF(I120="", AVERAGEIF(Table6[Payment_Type],Table6[[#This Row],[Payment_Type]],Table6[Total_Amount]), J120)</f>
        <v>115.5</v>
      </c>
      <c r="O120" s="27" t="s">
        <v>1944</v>
      </c>
      <c r="P120" t="str">
        <f t="shared" si="5"/>
        <v>Sale118</v>
      </c>
      <c r="Q120" t="str">
        <f t="shared" si="6"/>
        <v>SALE118</v>
      </c>
      <c r="S120" s="30">
        <v>45405</v>
      </c>
      <c r="T120" t="str">
        <f t="shared" si="7"/>
        <v>23-04-2024</v>
      </c>
      <c r="X120" s="33">
        <v>1</v>
      </c>
      <c r="Y120" s="33">
        <v>165</v>
      </c>
      <c r="Z120" s="2">
        <f t="shared" si="4"/>
        <v>165</v>
      </c>
    </row>
    <row r="121" spans="1:26">
      <c r="A121" s="2" t="s">
        <v>1945</v>
      </c>
      <c r="B121" s="25">
        <v>45503</v>
      </c>
      <c r="C121" s="2" t="s">
        <v>529</v>
      </c>
      <c r="D121" s="2" t="s">
        <v>1586</v>
      </c>
      <c r="E121" s="2" t="s">
        <v>1782</v>
      </c>
      <c r="F121" s="2">
        <v>2</v>
      </c>
      <c r="G121" s="2">
        <v>151.51</v>
      </c>
      <c r="H121" s="2">
        <v>0.28999999999999998</v>
      </c>
      <c r="I121" s="2" t="s">
        <v>1829</v>
      </c>
      <c r="J121" s="2">
        <v>215.14420000000001</v>
      </c>
      <c r="K121" s="2">
        <f>IF(I121="", AVERAGEIF(Table6[Payment_Type],Table6[[#This Row],[Payment_Type]],Table6[Total_Amount]), J121)</f>
        <v>215.14420000000001</v>
      </c>
      <c r="O121" s="28" t="s">
        <v>1945</v>
      </c>
      <c r="P121" t="str">
        <f t="shared" si="5"/>
        <v>Sale119</v>
      </c>
      <c r="Q121" t="str">
        <f t="shared" si="6"/>
        <v>SALE119</v>
      </c>
      <c r="S121" s="31">
        <v>45503</v>
      </c>
      <c r="T121" t="str">
        <f t="shared" si="7"/>
        <v>30-07-2024</v>
      </c>
      <c r="X121" s="34">
        <v>2</v>
      </c>
      <c r="Y121" s="34">
        <v>151.51</v>
      </c>
      <c r="Z121" s="2">
        <f t="shared" si="4"/>
        <v>151.51</v>
      </c>
    </row>
    <row r="122" spans="1:26">
      <c r="A122" s="2" t="s">
        <v>1946</v>
      </c>
      <c r="B122" s="25">
        <v>45274</v>
      </c>
      <c r="C122" s="2" t="s">
        <v>743</v>
      </c>
      <c r="D122" s="2" t="s">
        <v>1610</v>
      </c>
      <c r="E122" s="2" t="s">
        <v>1807</v>
      </c>
      <c r="F122" s="2">
        <v>2</v>
      </c>
      <c r="G122" s="2">
        <v>872.93</v>
      </c>
      <c r="H122" s="2">
        <v>0.28999999999999998</v>
      </c>
      <c r="I122" s="2" t="s">
        <v>1829</v>
      </c>
      <c r="J122" s="2">
        <v>1239.5606</v>
      </c>
      <c r="K122" s="2">
        <f>IF(I122="", AVERAGEIF(Table6[Payment_Type],Table6[[#This Row],[Payment_Type]],Table6[Total_Amount]), J122)</f>
        <v>1239.5606</v>
      </c>
      <c r="O122" s="27" t="s">
        <v>1946</v>
      </c>
      <c r="P122" t="str">
        <f t="shared" si="5"/>
        <v>Sale120</v>
      </c>
      <c r="Q122" t="str">
        <f t="shared" si="6"/>
        <v>SALE120</v>
      </c>
      <c r="S122" s="30">
        <v>45274</v>
      </c>
      <c r="T122" t="str">
        <f t="shared" si="7"/>
        <v>14-12-2023</v>
      </c>
      <c r="X122" s="33">
        <v>2</v>
      </c>
      <c r="Y122" s="33">
        <v>872.93</v>
      </c>
      <c r="Z122" s="2">
        <f t="shared" si="4"/>
        <v>872.93</v>
      </c>
    </row>
    <row r="123" spans="1:26">
      <c r="A123" s="2" t="s">
        <v>1947</v>
      </c>
      <c r="B123" s="25">
        <v>45558</v>
      </c>
      <c r="C123" s="2" t="s">
        <v>842</v>
      </c>
      <c r="D123" s="2" t="s">
        <v>1592</v>
      </c>
      <c r="E123" s="2" t="s">
        <v>1789</v>
      </c>
      <c r="F123" s="2">
        <v>3</v>
      </c>
      <c r="G123" s="2">
        <v>432.4</v>
      </c>
      <c r="H123" s="2">
        <v>0.04</v>
      </c>
      <c r="I123" s="2" t="s">
        <v>1824</v>
      </c>
      <c r="J123" s="2">
        <v>1245.3119999999999</v>
      </c>
      <c r="K123" s="2">
        <f>IF(I123="", AVERAGEIF(Table6[Payment_Type],Table6[[#This Row],[Payment_Type]],Table6[Total_Amount]), J123)</f>
        <v>1245.3119999999999</v>
      </c>
      <c r="O123" s="28" t="s">
        <v>1947</v>
      </c>
      <c r="P123" t="str">
        <f t="shared" si="5"/>
        <v>Sale121</v>
      </c>
      <c r="Q123" t="str">
        <f t="shared" si="6"/>
        <v>SALE121</v>
      </c>
      <c r="S123" s="31">
        <v>45558</v>
      </c>
      <c r="T123" t="str">
        <f t="shared" si="7"/>
        <v>23-09-2024</v>
      </c>
      <c r="X123" s="34">
        <v>3</v>
      </c>
      <c r="Y123" s="34">
        <v>432.4</v>
      </c>
      <c r="Z123" s="2">
        <f t="shared" si="4"/>
        <v>432.4</v>
      </c>
    </row>
    <row r="124" spans="1:26">
      <c r="A124" s="2" t="s">
        <v>1948</v>
      </c>
      <c r="B124" s="25">
        <v>45886</v>
      </c>
      <c r="C124" s="2" t="s">
        <v>1062</v>
      </c>
      <c r="D124" s="2" t="s">
        <v>1648</v>
      </c>
      <c r="E124" s="2" t="s">
        <v>1779</v>
      </c>
      <c r="F124" s="2">
        <v>2</v>
      </c>
      <c r="G124" s="2">
        <v>197.76</v>
      </c>
      <c r="H124" s="2">
        <v>0.04</v>
      </c>
      <c r="I124" s="2" t="s">
        <v>1824</v>
      </c>
      <c r="J124" s="2">
        <v>379.69920000000002</v>
      </c>
      <c r="K124" s="2">
        <f>IF(I124="", AVERAGEIF(Table6[Payment_Type],Table6[[#This Row],[Payment_Type]],Table6[Total_Amount]), J124)</f>
        <v>379.69920000000002</v>
      </c>
      <c r="O124" s="27" t="s">
        <v>1948</v>
      </c>
      <c r="P124" t="str">
        <f t="shared" si="5"/>
        <v>Sale122</v>
      </c>
      <c r="Q124" t="str">
        <f t="shared" si="6"/>
        <v>SALE122</v>
      </c>
      <c r="S124" s="30">
        <v>45886</v>
      </c>
      <c r="T124" t="str">
        <f t="shared" si="7"/>
        <v>17-08-2025</v>
      </c>
      <c r="X124" s="33">
        <v>2</v>
      </c>
      <c r="Y124" s="33">
        <v>197.76</v>
      </c>
      <c r="Z124" s="2">
        <f t="shared" si="4"/>
        <v>197.76</v>
      </c>
    </row>
    <row r="125" spans="1:26">
      <c r="A125" s="2" t="s">
        <v>1949</v>
      </c>
      <c r="B125" s="25">
        <v>45674</v>
      </c>
      <c r="C125" s="2" t="s">
        <v>1466</v>
      </c>
      <c r="D125" s="2" t="s">
        <v>1628</v>
      </c>
      <c r="E125" s="2" t="s">
        <v>1761</v>
      </c>
      <c r="F125" s="2">
        <v>3</v>
      </c>
      <c r="G125" s="2">
        <v>334.6</v>
      </c>
      <c r="H125" s="2">
        <v>0.11</v>
      </c>
      <c r="I125" s="2" t="s">
        <v>1826</v>
      </c>
      <c r="J125" s="2">
        <v>893.38200000000006</v>
      </c>
      <c r="K125" s="2">
        <f>IF(I125="", AVERAGEIF(Table6[Payment_Type],Table6[[#This Row],[Payment_Type]],Table6[Total_Amount]), J125)</f>
        <v>893.38200000000006</v>
      </c>
      <c r="O125" s="28" t="s">
        <v>1949</v>
      </c>
      <c r="P125" t="str">
        <f t="shared" si="5"/>
        <v>Sale123</v>
      </c>
      <c r="Q125" t="str">
        <f t="shared" si="6"/>
        <v>SALE123</v>
      </c>
      <c r="S125" s="31">
        <v>45674</v>
      </c>
      <c r="T125" t="str">
        <f t="shared" si="7"/>
        <v>17-01-2025</v>
      </c>
      <c r="X125" s="34">
        <v>3</v>
      </c>
      <c r="Y125" s="34">
        <v>334.6</v>
      </c>
      <c r="Z125" s="2">
        <f t="shared" si="4"/>
        <v>334.6</v>
      </c>
    </row>
    <row r="126" spans="1:26">
      <c r="A126" s="2" t="s">
        <v>1950</v>
      </c>
      <c r="B126" s="25">
        <v>45777</v>
      </c>
      <c r="C126" s="2" t="s">
        <v>314</v>
      </c>
      <c r="D126" s="2" t="s">
        <v>1576</v>
      </c>
      <c r="E126" s="2" t="s">
        <v>1766</v>
      </c>
      <c r="F126" s="2">
        <v>2</v>
      </c>
      <c r="G126" s="2">
        <v>44.35</v>
      </c>
      <c r="H126" s="2">
        <v>0.2</v>
      </c>
      <c r="I126" s="2" t="s">
        <v>1829</v>
      </c>
      <c r="J126" s="2">
        <v>70.960000000000008</v>
      </c>
      <c r="K126" s="2">
        <f>IF(I126="", AVERAGEIF(Table6[Payment_Type],Table6[[#This Row],[Payment_Type]],Table6[Total_Amount]), J126)</f>
        <v>70.960000000000008</v>
      </c>
      <c r="O126" s="27" t="s">
        <v>1950</v>
      </c>
      <c r="P126" t="str">
        <f t="shared" si="5"/>
        <v>Sale124</v>
      </c>
      <c r="Q126" t="str">
        <f t="shared" si="6"/>
        <v>SALE124</v>
      </c>
      <c r="S126" s="30">
        <v>45777</v>
      </c>
      <c r="T126" t="str">
        <f t="shared" si="7"/>
        <v>30-04-2025</v>
      </c>
      <c r="X126" s="33">
        <v>2</v>
      </c>
      <c r="Y126" s="33">
        <v>44.35</v>
      </c>
      <c r="Z126" s="2">
        <f t="shared" si="4"/>
        <v>44.35</v>
      </c>
    </row>
    <row r="127" spans="1:26">
      <c r="A127" s="2" t="s">
        <v>1951</v>
      </c>
      <c r="B127" s="25">
        <v>45598</v>
      </c>
      <c r="C127" s="2" t="s">
        <v>1530</v>
      </c>
      <c r="D127" s="2" t="s">
        <v>1562</v>
      </c>
      <c r="E127" s="2" t="s">
        <v>1776</v>
      </c>
      <c r="F127" s="2">
        <v>1</v>
      </c>
      <c r="G127" s="2">
        <v>846.31</v>
      </c>
      <c r="H127" s="2">
        <v>0.05</v>
      </c>
      <c r="I127" s="2" t="s">
        <v>1826</v>
      </c>
      <c r="J127" s="2">
        <v>803.9944999999999</v>
      </c>
      <c r="K127" s="2">
        <f>IF(I127="", AVERAGEIF(Table6[Payment_Type],Table6[[#This Row],[Payment_Type]],Table6[Total_Amount]), J127)</f>
        <v>803.9944999999999</v>
      </c>
      <c r="O127" s="28" t="s">
        <v>1951</v>
      </c>
      <c r="P127" t="str">
        <f t="shared" si="5"/>
        <v>Sale125</v>
      </c>
      <c r="Q127" t="str">
        <f t="shared" si="6"/>
        <v>SALE125</v>
      </c>
      <c r="S127" s="31">
        <v>45598</v>
      </c>
      <c r="T127" t="str">
        <f t="shared" si="7"/>
        <v>02-11-2024</v>
      </c>
      <c r="X127" s="34">
        <v>1</v>
      </c>
      <c r="Y127" s="34">
        <v>846.31</v>
      </c>
      <c r="Z127" s="2">
        <f t="shared" si="4"/>
        <v>846.31</v>
      </c>
    </row>
    <row r="128" spans="1:26">
      <c r="A128" s="2" t="s">
        <v>1952</v>
      </c>
      <c r="B128" s="25">
        <v>45884</v>
      </c>
      <c r="C128" s="2" t="s">
        <v>449</v>
      </c>
      <c r="D128" s="2" t="s">
        <v>1618</v>
      </c>
      <c r="E128" s="2" t="s">
        <v>1794</v>
      </c>
      <c r="F128" s="2">
        <v>1</v>
      </c>
      <c r="G128" s="2">
        <v>996.48</v>
      </c>
      <c r="H128" s="2">
        <v>7.0000000000000007E-2</v>
      </c>
      <c r="I128" s="2" t="s">
        <v>1829</v>
      </c>
      <c r="J128" s="2">
        <v>926.7263999999999</v>
      </c>
      <c r="K128" s="2">
        <f>IF(I128="", AVERAGEIF(Table6[Payment_Type],Table6[[#This Row],[Payment_Type]],Table6[Total_Amount]), J128)</f>
        <v>926.7263999999999</v>
      </c>
      <c r="O128" s="27" t="s">
        <v>1952</v>
      </c>
      <c r="P128" t="str">
        <f t="shared" si="5"/>
        <v>Sale126</v>
      </c>
      <c r="Q128" t="str">
        <f t="shared" si="6"/>
        <v>SALE126</v>
      </c>
      <c r="S128" s="30">
        <v>45884</v>
      </c>
      <c r="T128" t="str">
        <f t="shared" si="7"/>
        <v>15-08-2025</v>
      </c>
      <c r="X128" s="33">
        <v>1</v>
      </c>
      <c r="Y128" s="33">
        <v>996.48</v>
      </c>
      <c r="Z128" s="2">
        <f t="shared" si="4"/>
        <v>996.48</v>
      </c>
    </row>
    <row r="129" spans="1:26">
      <c r="A129" s="2" t="s">
        <v>1953</v>
      </c>
      <c r="B129" s="25">
        <v>45916</v>
      </c>
      <c r="C129" s="2" t="s">
        <v>881</v>
      </c>
      <c r="D129" s="2" t="s">
        <v>1734</v>
      </c>
      <c r="E129" s="2" t="s">
        <v>1776</v>
      </c>
      <c r="F129" s="2">
        <v>3</v>
      </c>
      <c r="G129" s="2">
        <v>949.19</v>
      </c>
      <c r="H129" s="2">
        <v>0.03</v>
      </c>
      <c r="I129" s="2" t="s">
        <v>1829</v>
      </c>
      <c r="J129" s="2">
        <v>2762.1428999999998</v>
      </c>
      <c r="K129" s="2">
        <f>IF(I129="", AVERAGEIF(Table6[Payment_Type],Table6[[#This Row],[Payment_Type]],Table6[Total_Amount]), J129)</f>
        <v>2762.1428999999998</v>
      </c>
      <c r="O129" s="28" t="s">
        <v>1953</v>
      </c>
      <c r="P129" t="str">
        <f t="shared" si="5"/>
        <v>Sale127</v>
      </c>
      <c r="Q129" t="str">
        <f t="shared" si="6"/>
        <v>SALE127</v>
      </c>
      <c r="S129" s="31">
        <v>45916</v>
      </c>
      <c r="T129" t="str">
        <f t="shared" si="7"/>
        <v>16-09-2025</v>
      </c>
      <c r="X129" s="34">
        <v>3</v>
      </c>
      <c r="Y129" s="34">
        <v>949.19</v>
      </c>
      <c r="Z129" s="2">
        <f t="shared" si="4"/>
        <v>949.19</v>
      </c>
    </row>
    <row r="130" spans="1:26">
      <c r="A130" s="2" t="s">
        <v>1954</v>
      </c>
      <c r="B130" s="25">
        <v>45347</v>
      </c>
      <c r="C130" s="2" t="s">
        <v>1238</v>
      </c>
      <c r="D130" s="2" t="s">
        <v>1736</v>
      </c>
      <c r="E130" s="2" t="s">
        <v>1786</v>
      </c>
      <c r="F130" s="2">
        <v>2</v>
      </c>
      <c r="G130" s="2">
        <v>724.97</v>
      </c>
      <c r="H130" s="2">
        <v>0.1</v>
      </c>
      <c r="I130" s="2" t="s">
        <v>1824</v>
      </c>
      <c r="J130" s="2">
        <v>1304.9459999999999</v>
      </c>
      <c r="K130" s="2">
        <f>IF(I130="", AVERAGEIF(Table6[Payment_Type],Table6[[#This Row],[Payment_Type]],Table6[Total_Amount]), J130)</f>
        <v>1304.9459999999999</v>
      </c>
      <c r="O130" s="27" t="s">
        <v>1954</v>
      </c>
      <c r="P130" t="str">
        <f t="shared" si="5"/>
        <v>Sale128</v>
      </c>
      <c r="Q130" t="str">
        <f t="shared" si="6"/>
        <v>SALE128</v>
      </c>
      <c r="S130" s="30">
        <v>45347</v>
      </c>
      <c r="T130" t="str">
        <f t="shared" si="7"/>
        <v>25-02-2024</v>
      </c>
      <c r="X130" s="33">
        <v>2</v>
      </c>
      <c r="Y130" s="33">
        <v>724.97</v>
      </c>
      <c r="Z130" s="2">
        <f t="shared" ref="Z130:Z193" si="8">IF(ISBLANK(Y130), AVERAGE($Y$2:$Y$2001), Y130)</f>
        <v>724.97</v>
      </c>
    </row>
    <row r="131" spans="1:26">
      <c r="A131" s="2" t="s">
        <v>1955</v>
      </c>
      <c r="B131" s="25">
        <v>45723</v>
      </c>
      <c r="C131" s="2" t="s">
        <v>993</v>
      </c>
      <c r="D131" s="2" t="s">
        <v>1546</v>
      </c>
      <c r="E131" s="2" t="s">
        <v>1804</v>
      </c>
      <c r="F131" s="2">
        <v>1</v>
      </c>
      <c r="G131" s="2">
        <v>783.25</v>
      </c>
      <c r="H131" s="2">
        <v>0.3</v>
      </c>
      <c r="I131" s="2" t="s">
        <v>1824</v>
      </c>
      <c r="J131" s="2">
        <v>548.27499999999998</v>
      </c>
      <c r="K131" s="2">
        <f>IF(I131="", AVERAGEIF(Table6[Payment_Type],Table6[[#This Row],[Payment_Type]],Table6[Total_Amount]), J131)</f>
        <v>548.27499999999998</v>
      </c>
      <c r="O131" s="28" t="s">
        <v>1955</v>
      </c>
      <c r="P131" t="str">
        <f t="shared" ref="P131:P194" si="9">PROPER(O131)</f>
        <v>Sale129</v>
      </c>
      <c r="Q131" t="str">
        <f t="shared" ref="Q131:Q194" si="10">UPPER(O131)</f>
        <v>SALE129</v>
      </c>
      <c r="S131" s="31">
        <v>45723</v>
      </c>
      <c r="T131" t="str">
        <f t="shared" ref="T131:T194" si="11">TEXT(S131, "DD-MM-YYYY" )</f>
        <v>07-03-2025</v>
      </c>
      <c r="X131" s="34">
        <v>1</v>
      </c>
      <c r="Y131" s="34">
        <v>783.25</v>
      </c>
      <c r="Z131" s="2">
        <f t="shared" si="8"/>
        <v>783.25</v>
      </c>
    </row>
    <row r="132" spans="1:26">
      <c r="A132" s="2" t="s">
        <v>1956</v>
      </c>
      <c r="B132" s="25">
        <v>45495</v>
      </c>
      <c r="C132" s="2" t="s">
        <v>1077</v>
      </c>
      <c r="D132" s="2" t="s">
        <v>1582</v>
      </c>
      <c r="E132" s="2" t="s">
        <v>1766</v>
      </c>
      <c r="F132" s="2">
        <v>1</v>
      </c>
      <c r="G132" s="2">
        <v>942.38</v>
      </c>
      <c r="H132" s="2">
        <v>0.17</v>
      </c>
      <c r="I132" s="2" t="s">
        <v>1824</v>
      </c>
      <c r="J132" s="2">
        <v>782.17539999999997</v>
      </c>
      <c r="K132" s="2">
        <f>IF(I132="", AVERAGEIF(Table6[Payment_Type],Table6[[#This Row],[Payment_Type]],Table6[Total_Amount]), J132)</f>
        <v>782.17539999999997</v>
      </c>
      <c r="O132" s="27" t="s">
        <v>1956</v>
      </c>
      <c r="P132" t="str">
        <f t="shared" si="9"/>
        <v>Sale130</v>
      </c>
      <c r="Q132" t="str">
        <f t="shared" si="10"/>
        <v>SALE130</v>
      </c>
      <c r="S132" s="30">
        <v>45495</v>
      </c>
      <c r="T132" t="str">
        <f t="shared" si="11"/>
        <v>22-07-2024</v>
      </c>
      <c r="X132" s="33">
        <v>1</v>
      </c>
      <c r="Y132" s="33">
        <v>942.38</v>
      </c>
      <c r="Z132" s="2">
        <f t="shared" si="8"/>
        <v>942.38</v>
      </c>
    </row>
    <row r="133" spans="1:26">
      <c r="A133" s="2" t="s">
        <v>1957</v>
      </c>
      <c r="B133" s="25">
        <v>45444</v>
      </c>
      <c r="C133" s="2" t="s">
        <v>1524</v>
      </c>
      <c r="D133" s="2" t="s">
        <v>1650</v>
      </c>
      <c r="E133" s="2" t="s">
        <v>1792</v>
      </c>
      <c r="F133" s="2">
        <v>3</v>
      </c>
      <c r="G133" s="2">
        <v>298.35000000000002</v>
      </c>
      <c r="H133" s="2">
        <v>0.05</v>
      </c>
      <c r="I133" s="2" t="s">
        <v>1829</v>
      </c>
      <c r="J133" s="2">
        <v>850.29750000000001</v>
      </c>
      <c r="K133" s="2">
        <f>IF(I133="", AVERAGEIF(Table6[Payment_Type],Table6[[#This Row],[Payment_Type]],Table6[Total_Amount]), J133)</f>
        <v>850.29750000000001</v>
      </c>
      <c r="O133" s="28" t="s">
        <v>1957</v>
      </c>
      <c r="P133" t="str">
        <f t="shared" si="9"/>
        <v>Sale131</v>
      </c>
      <c r="Q133" t="str">
        <f t="shared" si="10"/>
        <v>SALE131</v>
      </c>
      <c r="S133" s="31">
        <v>45444</v>
      </c>
      <c r="T133" t="str">
        <f t="shared" si="11"/>
        <v>01-06-2024</v>
      </c>
      <c r="X133" s="34">
        <v>3</v>
      </c>
      <c r="Y133" s="34">
        <v>298.35000000000002</v>
      </c>
      <c r="Z133" s="2">
        <f t="shared" si="8"/>
        <v>298.35000000000002</v>
      </c>
    </row>
    <row r="134" spans="1:26">
      <c r="A134" s="2" t="s">
        <v>1958</v>
      </c>
      <c r="B134" s="25">
        <v>45662</v>
      </c>
      <c r="C134" s="2" t="s">
        <v>547</v>
      </c>
      <c r="D134" s="2" t="s">
        <v>1644</v>
      </c>
      <c r="E134" s="2" t="s">
        <v>1794</v>
      </c>
      <c r="F134" s="2">
        <v>4</v>
      </c>
      <c r="G134" s="2">
        <v>950.04</v>
      </c>
      <c r="H134" s="2">
        <v>0.13</v>
      </c>
      <c r="I134" s="2" t="s">
        <v>1826</v>
      </c>
      <c r="J134" s="2">
        <v>3306.1392000000001</v>
      </c>
      <c r="K134" s="2">
        <f>IF(I134="", AVERAGEIF(Table6[Payment_Type],Table6[[#This Row],[Payment_Type]],Table6[Total_Amount]), J134)</f>
        <v>3306.1392000000001</v>
      </c>
      <c r="O134" s="27" t="s">
        <v>1958</v>
      </c>
      <c r="P134" t="str">
        <f t="shared" si="9"/>
        <v>Sale132</v>
      </c>
      <c r="Q134" t="str">
        <f t="shared" si="10"/>
        <v>SALE132</v>
      </c>
      <c r="S134" s="30">
        <v>45662</v>
      </c>
      <c r="T134" t="str">
        <f t="shared" si="11"/>
        <v>05-01-2025</v>
      </c>
      <c r="X134" s="33">
        <v>4</v>
      </c>
      <c r="Y134" s="33">
        <v>950.04</v>
      </c>
      <c r="Z134" s="2">
        <f t="shared" si="8"/>
        <v>950.04</v>
      </c>
    </row>
    <row r="135" spans="1:26">
      <c r="A135" s="2" t="s">
        <v>1959</v>
      </c>
      <c r="B135" s="25">
        <v>45910</v>
      </c>
      <c r="C135" s="2" t="s">
        <v>1035</v>
      </c>
      <c r="D135" s="2" t="s">
        <v>1662</v>
      </c>
      <c r="E135" s="2" t="s">
        <v>1769</v>
      </c>
      <c r="F135" s="2">
        <v>2</v>
      </c>
      <c r="G135" s="2">
        <v>267.19</v>
      </c>
      <c r="H135" s="2">
        <v>7.0000000000000007E-2</v>
      </c>
      <c r="I135" s="2" t="s">
        <v>1824</v>
      </c>
      <c r="J135" s="2">
        <v>496.97340000000003</v>
      </c>
      <c r="K135" s="2">
        <f>IF(I135="", AVERAGEIF(Table6[Payment_Type],Table6[[#This Row],[Payment_Type]],Table6[Total_Amount]), J135)</f>
        <v>496.97340000000003</v>
      </c>
      <c r="O135" s="28" t="s">
        <v>1959</v>
      </c>
      <c r="P135" t="str">
        <f t="shared" si="9"/>
        <v>Sale133</v>
      </c>
      <c r="Q135" t="str">
        <f t="shared" si="10"/>
        <v>SALE133</v>
      </c>
      <c r="S135" s="31">
        <v>45910</v>
      </c>
      <c r="T135" t="str">
        <f t="shared" si="11"/>
        <v>10-09-2025</v>
      </c>
      <c r="X135" s="34">
        <v>2</v>
      </c>
      <c r="Y135" s="34">
        <v>267.19</v>
      </c>
      <c r="Z135" s="2">
        <f t="shared" si="8"/>
        <v>267.19</v>
      </c>
    </row>
    <row r="136" spans="1:26">
      <c r="A136" s="2" t="s">
        <v>1960</v>
      </c>
      <c r="B136" s="25">
        <v>45827</v>
      </c>
      <c r="C136" s="2" t="s">
        <v>657</v>
      </c>
      <c r="D136" s="2" t="s">
        <v>1722</v>
      </c>
      <c r="E136" s="2" t="s">
        <v>1801</v>
      </c>
      <c r="F136" s="2">
        <v>4</v>
      </c>
      <c r="G136" s="2">
        <v>72.63</v>
      </c>
      <c r="H136" s="2">
        <v>0.06</v>
      </c>
      <c r="I136" s="2" t="s">
        <v>1826</v>
      </c>
      <c r="J136" s="2">
        <v>273.08879999999999</v>
      </c>
      <c r="K136" s="2">
        <f>IF(I136="", AVERAGEIF(Table6[Payment_Type],Table6[[#This Row],[Payment_Type]],Table6[Total_Amount]), J136)</f>
        <v>273.08879999999999</v>
      </c>
      <c r="O136" s="27" t="s">
        <v>1960</v>
      </c>
      <c r="P136" t="str">
        <f t="shared" si="9"/>
        <v>Sale134</v>
      </c>
      <c r="Q136" t="str">
        <f t="shared" si="10"/>
        <v>SALE134</v>
      </c>
      <c r="S136" s="30">
        <v>45827</v>
      </c>
      <c r="T136" t="str">
        <f t="shared" si="11"/>
        <v>19-06-2025</v>
      </c>
      <c r="X136" s="33">
        <v>4</v>
      </c>
      <c r="Y136" s="33">
        <v>72.63</v>
      </c>
      <c r="Z136" s="2">
        <f t="shared" si="8"/>
        <v>72.63</v>
      </c>
    </row>
    <row r="137" spans="1:26">
      <c r="A137" s="2" t="s">
        <v>1961</v>
      </c>
      <c r="B137" s="25">
        <v>45544</v>
      </c>
      <c r="C137" s="2" t="s">
        <v>1325</v>
      </c>
      <c r="D137" s="2" t="s">
        <v>1654</v>
      </c>
      <c r="E137" s="2" t="s">
        <v>1773</v>
      </c>
      <c r="F137" s="2">
        <v>3</v>
      </c>
      <c r="G137" s="2">
        <v>576.52</v>
      </c>
      <c r="H137" s="2">
        <v>0.22</v>
      </c>
      <c r="I137" s="2" t="s">
        <v>1829</v>
      </c>
      <c r="J137" s="2">
        <v>1349.0568000000001</v>
      </c>
      <c r="K137" s="2">
        <f>IF(I137="", AVERAGEIF(Table6[Payment_Type],Table6[[#This Row],[Payment_Type]],Table6[Total_Amount]), J137)</f>
        <v>1349.0568000000001</v>
      </c>
      <c r="O137" s="28" t="s">
        <v>1961</v>
      </c>
      <c r="P137" t="str">
        <f t="shared" si="9"/>
        <v>Sale135</v>
      </c>
      <c r="Q137" t="str">
        <f t="shared" si="10"/>
        <v>SALE135</v>
      </c>
      <c r="S137" s="31">
        <v>45544</v>
      </c>
      <c r="T137" t="str">
        <f t="shared" si="11"/>
        <v>09-09-2024</v>
      </c>
      <c r="X137" s="34">
        <v>3</v>
      </c>
      <c r="Y137" s="34">
        <v>576.52</v>
      </c>
      <c r="Z137" s="2">
        <f t="shared" si="8"/>
        <v>576.52</v>
      </c>
    </row>
    <row r="138" spans="1:26">
      <c r="A138" s="2" t="s">
        <v>1962</v>
      </c>
      <c r="B138" s="25">
        <v>45751</v>
      </c>
      <c r="C138" s="2" t="s">
        <v>1095</v>
      </c>
      <c r="D138" s="2" t="s">
        <v>1690</v>
      </c>
      <c r="E138" s="2" t="s">
        <v>1786</v>
      </c>
      <c r="F138" s="2">
        <v>3</v>
      </c>
      <c r="G138" s="2">
        <v>849.36</v>
      </c>
      <c r="H138" s="2">
        <v>0.03</v>
      </c>
      <c r="I138" s="2" t="s">
        <v>1824</v>
      </c>
      <c r="J138" s="2">
        <v>2471.6376</v>
      </c>
      <c r="K138" s="2">
        <f>IF(I138="", AVERAGEIF(Table6[Payment_Type],Table6[[#This Row],[Payment_Type]],Table6[Total_Amount]), J138)</f>
        <v>2471.6376</v>
      </c>
      <c r="O138" s="27" t="s">
        <v>1962</v>
      </c>
      <c r="P138" t="str">
        <f t="shared" si="9"/>
        <v>Sale136</v>
      </c>
      <c r="Q138" t="str">
        <f t="shared" si="10"/>
        <v>SALE136</v>
      </c>
      <c r="S138" s="30">
        <v>45751</v>
      </c>
      <c r="T138" t="str">
        <f t="shared" si="11"/>
        <v>04-04-2025</v>
      </c>
      <c r="X138" s="33">
        <v>3</v>
      </c>
      <c r="Y138" s="33">
        <v>849.36</v>
      </c>
      <c r="Z138" s="2">
        <f t="shared" si="8"/>
        <v>849.36</v>
      </c>
    </row>
    <row r="139" spans="1:26">
      <c r="A139" s="2" t="s">
        <v>1963</v>
      </c>
      <c r="B139" s="25">
        <v>45392</v>
      </c>
      <c r="C139" s="2" t="s">
        <v>1458</v>
      </c>
      <c r="D139" s="2" t="s">
        <v>1648</v>
      </c>
      <c r="E139" s="2" t="s">
        <v>1776</v>
      </c>
      <c r="F139" s="2">
        <v>1</v>
      </c>
      <c r="G139" s="2">
        <v>245.85</v>
      </c>
      <c r="H139" s="2">
        <v>0.18</v>
      </c>
      <c r="I139" s="2" t="s">
        <v>1829</v>
      </c>
      <c r="J139" s="2">
        <v>201.59700000000001</v>
      </c>
      <c r="K139" s="2">
        <f>IF(I139="", AVERAGEIF(Table6[Payment_Type],Table6[[#This Row],[Payment_Type]],Table6[Total_Amount]), J139)</f>
        <v>201.59700000000001</v>
      </c>
      <c r="O139" s="28" t="s">
        <v>1963</v>
      </c>
      <c r="P139" t="str">
        <f t="shared" si="9"/>
        <v>Sale137</v>
      </c>
      <c r="Q139" t="str">
        <f t="shared" si="10"/>
        <v>SALE137</v>
      </c>
      <c r="S139" s="31">
        <v>45392</v>
      </c>
      <c r="T139" t="str">
        <f t="shared" si="11"/>
        <v>10-04-2024</v>
      </c>
      <c r="X139" s="34">
        <v>1</v>
      </c>
      <c r="Y139" s="34">
        <v>245.85</v>
      </c>
      <c r="Z139" s="2">
        <f t="shared" si="8"/>
        <v>245.85</v>
      </c>
    </row>
    <row r="140" spans="1:26">
      <c r="A140" s="2" t="s">
        <v>1964</v>
      </c>
      <c r="B140" s="25">
        <v>45589</v>
      </c>
      <c r="C140" s="2" t="s">
        <v>589</v>
      </c>
      <c r="D140" s="2" t="s">
        <v>1742</v>
      </c>
      <c r="E140" s="2" t="s">
        <v>1789</v>
      </c>
      <c r="F140" s="2">
        <v>3</v>
      </c>
      <c r="G140" s="2">
        <v>237.68</v>
      </c>
      <c r="H140" s="2">
        <v>0.1</v>
      </c>
      <c r="I140" s="2" t="s">
        <v>1829</v>
      </c>
      <c r="J140" s="2">
        <v>641.73599999999999</v>
      </c>
      <c r="K140" s="2">
        <f>IF(I140="", AVERAGEIF(Table6[Payment_Type],Table6[[#This Row],[Payment_Type]],Table6[Total_Amount]), J140)</f>
        <v>641.73599999999999</v>
      </c>
      <c r="O140" s="27" t="s">
        <v>1964</v>
      </c>
      <c r="P140" t="str">
        <f t="shared" si="9"/>
        <v>Sale138</v>
      </c>
      <c r="Q140" t="str">
        <f t="shared" si="10"/>
        <v>SALE138</v>
      </c>
      <c r="S140" s="30">
        <v>45589</v>
      </c>
      <c r="T140" t="str">
        <f t="shared" si="11"/>
        <v>24-10-2024</v>
      </c>
      <c r="X140" s="33">
        <v>3</v>
      </c>
      <c r="Y140" s="33">
        <v>237.68</v>
      </c>
      <c r="Z140" s="2">
        <f t="shared" si="8"/>
        <v>237.68</v>
      </c>
    </row>
    <row r="141" spans="1:26">
      <c r="A141" s="2" t="s">
        <v>1965</v>
      </c>
      <c r="B141" s="25">
        <v>45756</v>
      </c>
      <c r="C141" s="2" t="s">
        <v>1059</v>
      </c>
      <c r="D141" s="2" t="s">
        <v>1690</v>
      </c>
      <c r="E141" s="2" t="s">
        <v>1799</v>
      </c>
      <c r="F141" s="2">
        <v>4</v>
      </c>
      <c r="G141" s="2">
        <v>715.85</v>
      </c>
      <c r="H141" s="2">
        <v>0.25</v>
      </c>
      <c r="I141" s="2" t="s">
        <v>1826</v>
      </c>
      <c r="J141" s="2">
        <v>2147.5500000000002</v>
      </c>
      <c r="K141" s="2">
        <f>IF(I141="", AVERAGEIF(Table6[Payment_Type],Table6[[#This Row],[Payment_Type]],Table6[Total_Amount]), J141)</f>
        <v>2147.5500000000002</v>
      </c>
      <c r="O141" s="28" t="s">
        <v>1965</v>
      </c>
      <c r="P141" t="str">
        <f t="shared" si="9"/>
        <v>Sale139</v>
      </c>
      <c r="Q141" t="str">
        <f t="shared" si="10"/>
        <v>SALE139</v>
      </c>
      <c r="S141" s="31">
        <v>45756</v>
      </c>
      <c r="T141" t="str">
        <f t="shared" si="11"/>
        <v>09-04-2025</v>
      </c>
      <c r="X141" s="34">
        <v>4</v>
      </c>
      <c r="Y141" s="34">
        <v>715.85</v>
      </c>
      <c r="Z141" s="2">
        <f t="shared" si="8"/>
        <v>715.85</v>
      </c>
    </row>
    <row r="142" spans="1:26">
      <c r="A142" s="2" t="s">
        <v>1966</v>
      </c>
      <c r="B142" s="25">
        <v>45255</v>
      </c>
      <c r="C142" s="2" t="s">
        <v>568</v>
      </c>
      <c r="D142" s="2" t="s">
        <v>1728</v>
      </c>
      <c r="E142" s="2" t="s">
        <v>1773</v>
      </c>
      <c r="F142" s="2">
        <v>2</v>
      </c>
      <c r="G142" s="2">
        <v>478.85</v>
      </c>
      <c r="H142" s="2">
        <v>0.01</v>
      </c>
      <c r="I142" s="2" t="s">
        <v>1829</v>
      </c>
      <c r="J142" s="2">
        <v>948.12300000000005</v>
      </c>
      <c r="K142" s="2">
        <f>IF(I142="", AVERAGEIF(Table6[Payment_Type],Table6[[#This Row],[Payment_Type]],Table6[Total_Amount]), J142)</f>
        <v>948.12300000000005</v>
      </c>
      <c r="O142" s="27" t="s">
        <v>1966</v>
      </c>
      <c r="P142" t="str">
        <f t="shared" si="9"/>
        <v>Sale140</v>
      </c>
      <c r="Q142" t="str">
        <f t="shared" si="10"/>
        <v>SALE140</v>
      </c>
      <c r="S142" s="30">
        <v>45255</v>
      </c>
      <c r="T142" t="str">
        <f t="shared" si="11"/>
        <v>25-11-2023</v>
      </c>
      <c r="X142" s="33">
        <v>2</v>
      </c>
      <c r="Y142" s="33">
        <v>478.85</v>
      </c>
      <c r="Z142" s="2">
        <f t="shared" si="8"/>
        <v>478.85</v>
      </c>
    </row>
    <row r="143" spans="1:26">
      <c r="A143" s="2" t="s">
        <v>1967</v>
      </c>
      <c r="B143" s="25">
        <v>45718</v>
      </c>
      <c r="C143" s="2" t="s">
        <v>396</v>
      </c>
      <c r="D143" s="2" t="s">
        <v>1642</v>
      </c>
      <c r="E143" s="2" t="s">
        <v>1752</v>
      </c>
      <c r="F143" s="2">
        <v>1</v>
      </c>
      <c r="G143" s="2">
        <v>503.95</v>
      </c>
      <c r="H143" s="2">
        <v>0.26</v>
      </c>
      <c r="I143" s="2" t="s">
        <v>1829</v>
      </c>
      <c r="J143" s="2">
        <v>372.923</v>
      </c>
      <c r="K143" s="2">
        <f>IF(I143="", AVERAGEIF(Table6[Payment_Type],Table6[[#This Row],[Payment_Type]],Table6[Total_Amount]), J143)</f>
        <v>372.923</v>
      </c>
      <c r="O143" s="28" t="s">
        <v>1967</v>
      </c>
      <c r="P143" t="str">
        <f t="shared" si="9"/>
        <v>Sale141</v>
      </c>
      <c r="Q143" t="str">
        <f t="shared" si="10"/>
        <v>SALE141</v>
      </c>
      <c r="S143" s="31">
        <v>45718</v>
      </c>
      <c r="T143" t="str">
        <f t="shared" si="11"/>
        <v>02-03-2025</v>
      </c>
      <c r="X143" s="34">
        <v>1</v>
      </c>
      <c r="Y143" s="34">
        <v>503.95</v>
      </c>
      <c r="Z143" s="2">
        <f t="shared" si="8"/>
        <v>503.95</v>
      </c>
    </row>
    <row r="144" spans="1:26">
      <c r="A144" s="2" t="s">
        <v>1968</v>
      </c>
      <c r="B144" s="25">
        <v>45573</v>
      </c>
      <c r="C144" s="2" t="s">
        <v>1243</v>
      </c>
      <c r="D144" s="2" t="s">
        <v>1680</v>
      </c>
      <c r="E144" s="2" t="s">
        <v>1794</v>
      </c>
      <c r="F144" s="2">
        <v>2</v>
      </c>
      <c r="G144" s="2">
        <v>975.48</v>
      </c>
      <c r="H144" s="2">
        <v>0.26</v>
      </c>
      <c r="I144" s="2" t="s">
        <v>1829</v>
      </c>
      <c r="J144" s="2">
        <v>1443.7103999999999</v>
      </c>
      <c r="K144" s="2">
        <f>IF(I144="", AVERAGEIF(Table6[Payment_Type],Table6[[#This Row],[Payment_Type]],Table6[Total_Amount]), J144)</f>
        <v>1443.7103999999999</v>
      </c>
      <c r="O144" s="27" t="s">
        <v>1968</v>
      </c>
      <c r="P144" t="str">
        <f t="shared" si="9"/>
        <v>Sale142</v>
      </c>
      <c r="Q144" t="str">
        <f t="shared" si="10"/>
        <v>SALE142</v>
      </c>
      <c r="S144" s="30">
        <v>45573</v>
      </c>
      <c r="T144" t="str">
        <f t="shared" si="11"/>
        <v>08-10-2024</v>
      </c>
      <c r="X144" s="33">
        <v>2</v>
      </c>
      <c r="Y144" s="33">
        <v>975.48</v>
      </c>
      <c r="Z144" s="2">
        <f t="shared" si="8"/>
        <v>975.48</v>
      </c>
    </row>
    <row r="145" spans="1:26">
      <c r="A145" s="2" t="s">
        <v>1969</v>
      </c>
      <c r="B145" s="25">
        <v>45884</v>
      </c>
      <c r="C145" s="2" t="s">
        <v>1249</v>
      </c>
      <c r="D145" s="2" t="s">
        <v>1616</v>
      </c>
      <c r="E145" s="2" t="s">
        <v>1804</v>
      </c>
      <c r="F145" s="2">
        <v>4</v>
      </c>
      <c r="G145" s="2">
        <v>450.12</v>
      </c>
      <c r="H145" s="2">
        <v>0.28999999999999998</v>
      </c>
      <c r="I145" s="2" t="s">
        <v>1829</v>
      </c>
      <c r="J145" s="2">
        <v>1278.3407999999999</v>
      </c>
      <c r="K145" s="2">
        <f>IF(I145="", AVERAGEIF(Table6[Payment_Type],Table6[[#This Row],[Payment_Type]],Table6[Total_Amount]), J145)</f>
        <v>1278.3407999999999</v>
      </c>
      <c r="O145" s="28" t="s">
        <v>1969</v>
      </c>
      <c r="P145" t="str">
        <f t="shared" si="9"/>
        <v>Sale143</v>
      </c>
      <c r="Q145" t="str">
        <f t="shared" si="10"/>
        <v>SALE143</v>
      </c>
      <c r="S145" s="31">
        <v>45884</v>
      </c>
      <c r="T145" t="str">
        <f t="shared" si="11"/>
        <v>15-08-2025</v>
      </c>
      <c r="X145" s="34">
        <v>4</v>
      </c>
      <c r="Y145" s="34">
        <v>450.12</v>
      </c>
      <c r="Z145" s="2">
        <f t="shared" si="8"/>
        <v>450.12</v>
      </c>
    </row>
    <row r="146" spans="1:26">
      <c r="A146" s="2" t="s">
        <v>1970</v>
      </c>
      <c r="B146" s="25">
        <v>45448</v>
      </c>
      <c r="C146" s="2" t="s">
        <v>1349</v>
      </c>
      <c r="D146" s="2" t="s">
        <v>1620</v>
      </c>
      <c r="E146" s="2" t="s">
        <v>1782</v>
      </c>
      <c r="F146" s="2">
        <v>3</v>
      </c>
      <c r="G146" s="2">
        <v>237.24</v>
      </c>
      <c r="H146" s="2">
        <v>0.24</v>
      </c>
      <c r="I146" s="2" t="s">
        <v>1826</v>
      </c>
      <c r="J146" s="2">
        <v>540.90719999999999</v>
      </c>
      <c r="K146" s="2">
        <f>IF(I146="", AVERAGEIF(Table6[Payment_Type],Table6[[#This Row],[Payment_Type]],Table6[Total_Amount]), J146)</f>
        <v>540.90719999999999</v>
      </c>
      <c r="O146" s="27" t="s">
        <v>1970</v>
      </c>
      <c r="P146" t="str">
        <f t="shared" si="9"/>
        <v>Sale144</v>
      </c>
      <c r="Q146" t="str">
        <f t="shared" si="10"/>
        <v>SALE144</v>
      </c>
      <c r="S146" s="30">
        <v>45448</v>
      </c>
      <c r="T146" t="str">
        <f t="shared" si="11"/>
        <v>05-06-2024</v>
      </c>
      <c r="X146" s="33">
        <v>3</v>
      </c>
      <c r="Y146" s="33">
        <v>237.24</v>
      </c>
      <c r="Z146" s="2">
        <f t="shared" si="8"/>
        <v>237.24</v>
      </c>
    </row>
    <row r="147" spans="1:26">
      <c r="A147" s="2" t="s">
        <v>1971</v>
      </c>
      <c r="B147" s="25">
        <v>45522</v>
      </c>
      <c r="C147" s="2" t="s">
        <v>1417</v>
      </c>
      <c r="D147" s="2" t="s">
        <v>1656</v>
      </c>
      <c r="E147" s="2" t="s">
        <v>1801</v>
      </c>
      <c r="F147" s="2">
        <v>2</v>
      </c>
      <c r="G147" s="2">
        <v>536.84</v>
      </c>
      <c r="H147" s="2">
        <v>0.09</v>
      </c>
      <c r="I147" s="2" t="s">
        <v>1829</v>
      </c>
      <c r="J147" s="2">
        <v>977.04880000000014</v>
      </c>
      <c r="K147" s="2">
        <f>IF(I147="", AVERAGEIF(Table6[Payment_Type],Table6[[#This Row],[Payment_Type]],Table6[Total_Amount]), J147)</f>
        <v>977.04880000000014</v>
      </c>
      <c r="O147" s="28" t="s">
        <v>1971</v>
      </c>
      <c r="P147" t="str">
        <f t="shared" si="9"/>
        <v>Sale145</v>
      </c>
      <c r="Q147" t="str">
        <f t="shared" si="10"/>
        <v>SALE145</v>
      </c>
      <c r="S147" s="31">
        <v>45522</v>
      </c>
      <c r="T147" t="str">
        <f t="shared" si="11"/>
        <v>18-08-2024</v>
      </c>
      <c r="X147" s="34">
        <v>2</v>
      </c>
      <c r="Y147" s="34">
        <v>536.84</v>
      </c>
      <c r="Z147" s="2">
        <f t="shared" si="8"/>
        <v>536.84</v>
      </c>
    </row>
    <row r="148" spans="1:26">
      <c r="A148" s="2" t="s">
        <v>1972</v>
      </c>
      <c r="B148" s="25">
        <v>45626</v>
      </c>
      <c r="C148" s="2" t="s">
        <v>1371</v>
      </c>
      <c r="D148" s="2" t="s">
        <v>1620</v>
      </c>
      <c r="E148" s="2" t="s">
        <v>1813</v>
      </c>
      <c r="F148" s="2">
        <v>3</v>
      </c>
      <c r="G148" s="2">
        <v>584.41</v>
      </c>
      <c r="H148" s="2">
        <v>0</v>
      </c>
      <c r="I148" s="2" t="s">
        <v>1829</v>
      </c>
      <c r="J148" s="2">
        <v>1753.23</v>
      </c>
      <c r="K148" s="2">
        <f>IF(I148="", AVERAGEIF(Table6[Payment_Type],Table6[[#This Row],[Payment_Type]],Table6[Total_Amount]), J148)</f>
        <v>1753.23</v>
      </c>
      <c r="O148" s="27" t="s">
        <v>1972</v>
      </c>
      <c r="P148" t="str">
        <f t="shared" si="9"/>
        <v>Sale146</v>
      </c>
      <c r="Q148" t="str">
        <f t="shared" si="10"/>
        <v>SALE146</v>
      </c>
      <c r="S148" s="30">
        <v>45626</v>
      </c>
      <c r="T148" t="str">
        <f t="shared" si="11"/>
        <v>30-11-2024</v>
      </c>
      <c r="X148" s="33">
        <v>3</v>
      </c>
      <c r="Y148" s="33">
        <v>584.41</v>
      </c>
      <c r="Z148" s="2">
        <f t="shared" si="8"/>
        <v>584.41</v>
      </c>
    </row>
    <row r="149" spans="1:26">
      <c r="A149" s="2" t="s">
        <v>1973</v>
      </c>
      <c r="B149" s="25">
        <v>45617</v>
      </c>
      <c r="C149" s="2" t="s">
        <v>932</v>
      </c>
      <c r="D149" s="2" t="s">
        <v>1712</v>
      </c>
      <c r="E149" s="2" t="s">
        <v>1813</v>
      </c>
      <c r="F149" s="2">
        <v>1</v>
      </c>
      <c r="G149" s="2">
        <v>653.87</v>
      </c>
      <c r="H149" s="2">
        <v>0.14000000000000001</v>
      </c>
      <c r="I149" s="2" t="s">
        <v>1826</v>
      </c>
      <c r="J149" s="2">
        <v>562.32820000000004</v>
      </c>
      <c r="K149" s="2">
        <f>IF(I149="", AVERAGEIF(Table6[Payment_Type],Table6[[#This Row],[Payment_Type]],Table6[Total_Amount]), J149)</f>
        <v>562.32820000000004</v>
      </c>
      <c r="O149" s="28" t="s">
        <v>1973</v>
      </c>
      <c r="P149" t="str">
        <f t="shared" si="9"/>
        <v>Sale147</v>
      </c>
      <c r="Q149" t="str">
        <f t="shared" si="10"/>
        <v>SALE147</v>
      </c>
      <c r="S149" s="31">
        <v>45617</v>
      </c>
      <c r="T149" t="str">
        <f t="shared" si="11"/>
        <v>21-11-2024</v>
      </c>
      <c r="X149" s="34">
        <v>1</v>
      </c>
      <c r="Y149" s="34">
        <v>653.87</v>
      </c>
      <c r="Z149" s="2">
        <f t="shared" si="8"/>
        <v>653.87</v>
      </c>
    </row>
    <row r="150" spans="1:26">
      <c r="A150" s="2" t="s">
        <v>1974</v>
      </c>
      <c r="B150" s="25">
        <v>45878</v>
      </c>
      <c r="C150" s="2" t="s">
        <v>1516</v>
      </c>
      <c r="D150" s="2" t="s">
        <v>1722</v>
      </c>
      <c r="E150" s="2" t="s">
        <v>1752</v>
      </c>
      <c r="F150" s="2">
        <v>1</v>
      </c>
      <c r="G150" s="2">
        <v>652.03</v>
      </c>
      <c r="H150" s="2">
        <v>0.27</v>
      </c>
      <c r="I150" s="2" t="s">
        <v>1824</v>
      </c>
      <c r="J150" s="2">
        <v>475.9819</v>
      </c>
      <c r="K150" s="2">
        <f>IF(I150="", AVERAGEIF(Table6[Payment_Type],Table6[[#This Row],[Payment_Type]],Table6[Total_Amount]), J150)</f>
        <v>475.9819</v>
      </c>
      <c r="O150" s="27" t="s">
        <v>1974</v>
      </c>
      <c r="P150" t="str">
        <f t="shared" si="9"/>
        <v>Sale148</v>
      </c>
      <c r="Q150" t="str">
        <f t="shared" si="10"/>
        <v>SALE148</v>
      </c>
      <c r="S150" s="30">
        <v>45878</v>
      </c>
      <c r="T150" t="str">
        <f t="shared" si="11"/>
        <v>09-08-2025</v>
      </c>
      <c r="X150" s="33">
        <v>1</v>
      </c>
      <c r="Y150" s="33">
        <v>652.03</v>
      </c>
      <c r="Z150" s="2">
        <f t="shared" si="8"/>
        <v>652.03</v>
      </c>
    </row>
    <row r="151" spans="1:26">
      <c r="A151" s="2" t="s">
        <v>1975</v>
      </c>
      <c r="B151" s="25">
        <v>45502</v>
      </c>
      <c r="C151" s="2" t="s">
        <v>335</v>
      </c>
      <c r="D151" s="2" t="s">
        <v>1555</v>
      </c>
      <c r="E151" s="2" t="s">
        <v>1794</v>
      </c>
      <c r="F151" s="2">
        <v>3</v>
      </c>
      <c r="G151" s="2">
        <v>513.36</v>
      </c>
      <c r="H151" s="2">
        <v>7.0000000000000007E-2</v>
      </c>
      <c r="I151" s="2" t="s">
        <v>1829</v>
      </c>
      <c r="J151" s="2">
        <v>1432.2744</v>
      </c>
      <c r="K151" s="2">
        <f>IF(I151="", AVERAGEIF(Table6[Payment_Type],Table6[[#This Row],[Payment_Type]],Table6[Total_Amount]), J151)</f>
        <v>1432.2744</v>
      </c>
      <c r="O151" s="28" t="s">
        <v>1975</v>
      </c>
      <c r="P151" t="str">
        <f t="shared" si="9"/>
        <v>Sale149</v>
      </c>
      <c r="Q151" t="str">
        <f t="shared" si="10"/>
        <v>SALE149</v>
      </c>
      <c r="S151" s="31">
        <v>45502</v>
      </c>
      <c r="T151" t="str">
        <f t="shared" si="11"/>
        <v>29-07-2024</v>
      </c>
      <c r="X151" s="34">
        <v>3</v>
      </c>
      <c r="Y151" s="34">
        <v>513.36</v>
      </c>
      <c r="Z151" s="2">
        <f t="shared" si="8"/>
        <v>513.36</v>
      </c>
    </row>
    <row r="152" spans="1:26">
      <c r="A152" s="2" t="s">
        <v>1976</v>
      </c>
      <c r="B152" s="25">
        <v>45433</v>
      </c>
      <c r="C152" s="2" t="s">
        <v>251</v>
      </c>
      <c r="D152" s="2" t="s">
        <v>1652</v>
      </c>
      <c r="E152" s="2" t="s">
        <v>1773</v>
      </c>
      <c r="F152" s="2">
        <v>4</v>
      </c>
      <c r="G152" s="2">
        <v>355.64</v>
      </c>
      <c r="H152" s="2">
        <v>0.16</v>
      </c>
      <c r="I152" s="2" t="s">
        <v>1829</v>
      </c>
      <c r="J152" s="2">
        <v>1194.9503999999999</v>
      </c>
      <c r="K152" s="2">
        <f>IF(I152="", AVERAGEIF(Table6[Payment_Type],Table6[[#This Row],[Payment_Type]],Table6[Total_Amount]), J152)</f>
        <v>1194.9503999999999</v>
      </c>
      <c r="O152" s="27" t="s">
        <v>1976</v>
      </c>
      <c r="P152" t="str">
        <f t="shared" si="9"/>
        <v>Sale150</v>
      </c>
      <c r="Q152" t="str">
        <f t="shared" si="10"/>
        <v>SALE150</v>
      </c>
      <c r="S152" s="30">
        <v>45433</v>
      </c>
      <c r="T152" t="str">
        <f t="shared" si="11"/>
        <v>21-05-2024</v>
      </c>
      <c r="X152" s="33">
        <v>4</v>
      </c>
      <c r="Y152" s="33">
        <v>355.64</v>
      </c>
      <c r="Z152" s="2">
        <f t="shared" si="8"/>
        <v>355.64</v>
      </c>
    </row>
    <row r="153" spans="1:26">
      <c r="A153" s="2" t="s">
        <v>1977</v>
      </c>
      <c r="B153" s="25">
        <v>45594</v>
      </c>
      <c r="C153" s="2" t="s">
        <v>97</v>
      </c>
      <c r="D153" s="2" t="s">
        <v>1574</v>
      </c>
      <c r="E153" s="2" t="s">
        <v>1782</v>
      </c>
      <c r="F153" s="2">
        <v>4</v>
      </c>
      <c r="G153" s="2">
        <v>535.4</v>
      </c>
      <c r="H153" s="2">
        <v>0.26</v>
      </c>
      <c r="I153" s="2" t="s">
        <v>1826</v>
      </c>
      <c r="J153" s="2">
        <v>1584.7840000000001</v>
      </c>
      <c r="K153" s="2">
        <f>IF(I153="", AVERAGEIF(Table6[Payment_Type],Table6[[#This Row],[Payment_Type]],Table6[Total_Amount]), J153)</f>
        <v>1584.7840000000001</v>
      </c>
      <c r="O153" s="28" t="s">
        <v>1977</v>
      </c>
      <c r="P153" t="str">
        <f t="shared" si="9"/>
        <v>Sale151</v>
      </c>
      <c r="Q153" t="str">
        <f t="shared" si="10"/>
        <v>SALE151</v>
      </c>
      <c r="S153" s="31">
        <v>45594</v>
      </c>
      <c r="T153" t="str">
        <f t="shared" si="11"/>
        <v>29-10-2024</v>
      </c>
      <c r="X153" s="34">
        <v>4</v>
      </c>
      <c r="Y153" s="34">
        <v>535.4</v>
      </c>
      <c r="Z153" s="2">
        <f t="shared" si="8"/>
        <v>535.4</v>
      </c>
    </row>
    <row r="154" spans="1:26">
      <c r="A154" s="2" t="s">
        <v>1978</v>
      </c>
      <c r="B154" s="25">
        <v>45798</v>
      </c>
      <c r="C154" s="2" t="s">
        <v>779</v>
      </c>
      <c r="D154" s="2" t="s">
        <v>1686</v>
      </c>
      <c r="E154" s="2" t="s">
        <v>1813</v>
      </c>
      <c r="F154" s="2">
        <v>2</v>
      </c>
      <c r="G154" s="2">
        <v>108.74</v>
      </c>
      <c r="H154" s="2">
        <v>0.11</v>
      </c>
      <c r="I154" s="2" t="s">
        <v>1826</v>
      </c>
      <c r="J154" s="2">
        <v>193.55719999999999</v>
      </c>
      <c r="K154" s="2">
        <f>IF(I154="", AVERAGEIF(Table6[Payment_Type],Table6[[#This Row],[Payment_Type]],Table6[Total_Amount]), J154)</f>
        <v>193.55719999999999</v>
      </c>
      <c r="O154" s="27" t="s">
        <v>1978</v>
      </c>
      <c r="P154" t="str">
        <f t="shared" si="9"/>
        <v>Sale152</v>
      </c>
      <c r="Q154" t="str">
        <f t="shared" si="10"/>
        <v>SALE152</v>
      </c>
      <c r="S154" s="30">
        <v>45798</v>
      </c>
      <c r="T154" t="str">
        <f t="shared" si="11"/>
        <v>21-05-2025</v>
      </c>
      <c r="X154" s="33">
        <v>2</v>
      </c>
      <c r="Y154" s="33">
        <v>108.74</v>
      </c>
      <c r="Z154" s="2">
        <f t="shared" si="8"/>
        <v>108.74</v>
      </c>
    </row>
    <row r="155" spans="1:26">
      <c r="A155" s="2" t="s">
        <v>1979</v>
      </c>
      <c r="B155" s="25">
        <v>45579</v>
      </c>
      <c r="C155" s="2" t="s">
        <v>990</v>
      </c>
      <c r="D155" s="2" t="s">
        <v>1570</v>
      </c>
      <c r="E155" s="2" t="s">
        <v>1813</v>
      </c>
      <c r="F155" s="2">
        <v>3</v>
      </c>
      <c r="G155" s="2">
        <v>591.98</v>
      </c>
      <c r="H155" s="2">
        <v>0.16</v>
      </c>
      <c r="I155" s="2" t="s">
        <v>1824</v>
      </c>
      <c r="J155" s="2">
        <v>1491.7896000000001</v>
      </c>
      <c r="K155" s="2">
        <f>IF(I155="", AVERAGEIF(Table6[Payment_Type],Table6[[#This Row],[Payment_Type]],Table6[Total_Amount]), J155)</f>
        <v>1491.7896000000001</v>
      </c>
      <c r="O155" s="28" t="s">
        <v>1979</v>
      </c>
      <c r="P155" t="str">
        <f t="shared" si="9"/>
        <v>Sale153</v>
      </c>
      <c r="Q155" t="str">
        <f t="shared" si="10"/>
        <v>SALE153</v>
      </c>
      <c r="S155" s="31">
        <v>45579</v>
      </c>
      <c r="T155" t="str">
        <f t="shared" si="11"/>
        <v>14-10-2024</v>
      </c>
      <c r="X155" s="34">
        <v>3</v>
      </c>
      <c r="Y155" s="34">
        <v>591.98</v>
      </c>
      <c r="Z155" s="2">
        <f t="shared" si="8"/>
        <v>591.98</v>
      </c>
    </row>
    <row r="156" spans="1:26">
      <c r="A156" s="2" t="s">
        <v>1980</v>
      </c>
      <c r="B156" s="25">
        <v>45613</v>
      </c>
      <c r="C156" s="2" t="s">
        <v>1260</v>
      </c>
      <c r="D156" s="2" t="s">
        <v>1644</v>
      </c>
      <c r="E156" s="2" t="s">
        <v>1761</v>
      </c>
      <c r="F156" s="2">
        <v>1</v>
      </c>
      <c r="G156" s="2">
        <v>345.06</v>
      </c>
      <c r="H156" s="2">
        <v>0.13</v>
      </c>
      <c r="I156" s="2" t="s">
        <v>1829</v>
      </c>
      <c r="J156" s="2">
        <v>300.2022</v>
      </c>
      <c r="K156" s="2">
        <f>IF(I156="", AVERAGEIF(Table6[Payment_Type],Table6[[#This Row],[Payment_Type]],Table6[Total_Amount]), J156)</f>
        <v>300.2022</v>
      </c>
      <c r="O156" s="27" t="s">
        <v>1980</v>
      </c>
      <c r="P156" t="str">
        <f t="shared" si="9"/>
        <v>Sale154</v>
      </c>
      <c r="Q156" t="str">
        <f t="shared" si="10"/>
        <v>SALE154</v>
      </c>
      <c r="S156" s="30">
        <v>45613</v>
      </c>
      <c r="T156" t="str">
        <f t="shared" si="11"/>
        <v>17-11-2024</v>
      </c>
      <c r="X156" s="33">
        <v>1</v>
      </c>
      <c r="Y156" s="33">
        <v>345.06</v>
      </c>
      <c r="Z156" s="2">
        <f t="shared" si="8"/>
        <v>345.06</v>
      </c>
    </row>
    <row r="157" spans="1:26">
      <c r="A157" s="2" t="s">
        <v>1981</v>
      </c>
      <c r="B157" s="25">
        <v>45745</v>
      </c>
      <c r="C157" s="2" t="s">
        <v>969</v>
      </c>
      <c r="D157" s="2" t="s">
        <v>1734</v>
      </c>
      <c r="E157" s="2" t="s">
        <v>1794</v>
      </c>
      <c r="F157" s="2">
        <v>4</v>
      </c>
      <c r="G157" s="2">
        <v>986.41</v>
      </c>
      <c r="H157" s="2">
        <v>0.22</v>
      </c>
      <c r="I157" s="2" t="s">
        <v>1824</v>
      </c>
      <c r="J157" s="2">
        <v>3077.5992000000001</v>
      </c>
      <c r="K157" s="2">
        <f>IF(I157="", AVERAGEIF(Table6[Payment_Type],Table6[[#This Row],[Payment_Type]],Table6[Total_Amount]), J157)</f>
        <v>3077.5992000000001</v>
      </c>
      <c r="O157" s="28" t="s">
        <v>1981</v>
      </c>
      <c r="P157" t="str">
        <f t="shared" si="9"/>
        <v>Sale155</v>
      </c>
      <c r="Q157" t="str">
        <f t="shared" si="10"/>
        <v>SALE155</v>
      </c>
      <c r="S157" s="31">
        <v>45745</v>
      </c>
      <c r="T157" t="str">
        <f t="shared" si="11"/>
        <v>29-03-2025</v>
      </c>
      <c r="X157" s="34">
        <v>4</v>
      </c>
      <c r="Y157" s="34">
        <v>986.41</v>
      </c>
      <c r="Z157" s="2">
        <f t="shared" si="8"/>
        <v>986.41</v>
      </c>
    </row>
    <row r="158" spans="1:26">
      <c r="A158" s="2" t="s">
        <v>1982</v>
      </c>
      <c r="B158" s="25">
        <v>45494</v>
      </c>
      <c r="C158" s="2" t="s">
        <v>1005</v>
      </c>
      <c r="D158" s="2" t="s">
        <v>1646</v>
      </c>
      <c r="E158" s="2" t="s">
        <v>1752</v>
      </c>
      <c r="F158" s="2">
        <v>2</v>
      </c>
      <c r="G158" s="2">
        <v>921.52</v>
      </c>
      <c r="H158" s="2">
        <v>0</v>
      </c>
      <c r="I158" s="2" t="s">
        <v>1826</v>
      </c>
      <c r="J158" s="2">
        <v>1843.04</v>
      </c>
      <c r="K158" s="2">
        <f>IF(I158="", AVERAGEIF(Table6[Payment_Type],Table6[[#This Row],[Payment_Type]],Table6[Total_Amount]), J158)</f>
        <v>1843.04</v>
      </c>
      <c r="O158" s="27" t="s">
        <v>1982</v>
      </c>
      <c r="P158" t="str">
        <f t="shared" si="9"/>
        <v>Sale156</v>
      </c>
      <c r="Q158" t="str">
        <f t="shared" si="10"/>
        <v>SALE156</v>
      </c>
      <c r="S158" s="30">
        <v>45494</v>
      </c>
      <c r="T158" t="str">
        <f t="shared" si="11"/>
        <v>21-07-2024</v>
      </c>
      <c r="X158" s="33">
        <v>2</v>
      </c>
      <c r="Y158" s="33">
        <v>921.52</v>
      </c>
      <c r="Z158" s="2">
        <f t="shared" si="8"/>
        <v>921.52</v>
      </c>
    </row>
    <row r="159" spans="1:26">
      <c r="A159" s="2" t="s">
        <v>1983</v>
      </c>
      <c r="B159" s="25">
        <v>45883</v>
      </c>
      <c r="C159" s="2" t="s">
        <v>347</v>
      </c>
      <c r="D159" s="2" t="s">
        <v>1658</v>
      </c>
      <c r="E159" s="2" t="s">
        <v>1773</v>
      </c>
      <c r="F159" s="2">
        <v>1</v>
      </c>
      <c r="G159" s="2">
        <v>83.1</v>
      </c>
      <c r="H159" s="2">
        <v>0.04</v>
      </c>
      <c r="I159" s="2" t="s">
        <v>1826</v>
      </c>
      <c r="J159" s="2">
        <v>79.775999999999996</v>
      </c>
      <c r="K159" s="2">
        <f>IF(I159="", AVERAGEIF(Table6[Payment_Type],Table6[[#This Row],[Payment_Type]],Table6[Total_Amount]), J159)</f>
        <v>79.775999999999996</v>
      </c>
      <c r="O159" s="28" t="s">
        <v>1983</v>
      </c>
      <c r="P159" t="str">
        <f t="shared" si="9"/>
        <v>Sale157</v>
      </c>
      <c r="Q159" t="str">
        <f t="shared" si="10"/>
        <v>SALE157</v>
      </c>
      <c r="S159" s="31">
        <v>45883</v>
      </c>
      <c r="T159" t="str">
        <f t="shared" si="11"/>
        <v>14-08-2025</v>
      </c>
      <c r="X159" s="34">
        <v>1</v>
      </c>
      <c r="Y159" s="34">
        <v>83.1</v>
      </c>
      <c r="Z159" s="2">
        <f t="shared" si="8"/>
        <v>83.1</v>
      </c>
    </row>
    <row r="160" spans="1:26">
      <c r="A160" s="2" t="s">
        <v>1984</v>
      </c>
      <c r="B160" s="25">
        <v>45601</v>
      </c>
      <c r="C160" s="2" t="s">
        <v>1154</v>
      </c>
      <c r="D160" s="2" t="s">
        <v>1604</v>
      </c>
      <c r="E160" s="2" t="s">
        <v>1792</v>
      </c>
      <c r="F160" s="2">
        <v>2</v>
      </c>
      <c r="G160" s="2">
        <v>60.98</v>
      </c>
      <c r="H160" s="2">
        <v>0.23</v>
      </c>
      <c r="I160" s="2" t="s">
        <v>1826</v>
      </c>
      <c r="J160" s="2">
        <v>93.909199999999998</v>
      </c>
      <c r="K160" s="2">
        <f>IF(I160="", AVERAGEIF(Table6[Payment_Type],Table6[[#This Row],[Payment_Type]],Table6[Total_Amount]), J160)</f>
        <v>93.909199999999998</v>
      </c>
      <c r="O160" s="27" t="s">
        <v>1984</v>
      </c>
      <c r="P160" t="str">
        <f t="shared" si="9"/>
        <v>Sale158</v>
      </c>
      <c r="Q160" t="str">
        <f t="shared" si="10"/>
        <v>SALE158</v>
      </c>
      <c r="S160" s="30">
        <v>45601</v>
      </c>
      <c r="T160" t="str">
        <f t="shared" si="11"/>
        <v>05-11-2024</v>
      </c>
      <c r="X160" s="33">
        <v>2</v>
      </c>
      <c r="Y160" s="33">
        <v>60.98</v>
      </c>
      <c r="Z160" s="2">
        <f t="shared" si="8"/>
        <v>60.98</v>
      </c>
    </row>
    <row r="161" spans="1:26">
      <c r="A161" s="2" t="s">
        <v>1985</v>
      </c>
      <c r="B161" s="25">
        <v>45454</v>
      </c>
      <c r="C161" s="2" t="s">
        <v>1229</v>
      </c>
      <c r="D161" s="2" t="s">
        <v>1726</v>
      </c>
      <c r="E161" s="2" t="s">
        <v>1804</v>
      </c>
      <c r="F161" s="2">
        <v>2</v>
      </c>
      <c r="G161" s="2">
        <v>122.23</v>
      </c>
      <c r="H161" s="2">
        <v>0.21</v>
      </c>
      <c r="I161" s="2" t="s">
        <v>1829</v>
      </c>
      <c r="J161" s="2">
        <v>193.1234</v>
      </c>
      <c r="K161" s="2">
        <f>IF(I161="", AVERAGEIF(Table6[Payment_Type],Table6[[#This Row],[Payment_Type]],Table6[Total_Amount]), J161)</f>
        <v>193.1234</v>
      </c>
      <c r="O161" s="28" t="s">
        <v>1985</v>
      </c>
      <c r="P161" t="str">
        <f t="shared" si="9"/>
        <v>Sale159</v>
      </c>
      <c r="Q161" t="str">
        <f t="shared" si="10"/>
        <v>SALE159</v>
      </c>
      <c r="S161" s="31">
        <v>45454</v>
      </c>
      <c r="T161" t="str">
        <f t="shared" si="11"/>
        <v>11-06-2024</v>
      </c>
      <c r="X161" s="34">
        <v>2</v>
      </c>
      <c r="Y161" s="34">
        <v>122.23</v>
      </c>
      <c r="Z161" s="2">
        <f t="shared" si="8"/>
        <v>122.23</v>
      </c>
    </row>
    <row r="162" spans="1:26">
      <c r="A162" s="2" t="s">
        <v>1986</v>
      </c>
      <c r="B162" s="25">
        <v>45918</v>
      </c>
      <c r="C162" s="2" t="s">
        <v>89</v>
      </c>
      <c r="D162" s="2" t="s">
        <v>1688</v>
      </c>
      <c r="E162" s="2" t="s">
        <v>1810</v>
      </c>
      <c r="F162" s="2">
        <v>2</v>
      </c>
      <c r="G162" s="2">
        <v>623.38</v>
      </c>
      <c r="H162" s="2">
        <v>0.13</v>
      </c>
      <c r="I162" s="2" t="s">
        <v>1824</v>
      </c>
      <c r="J162" s="2">
        <v>1084.6812</v>
      </c>
      <c r="K162" s="2">
        <f>IF(I162="", AVERAGEIF(Table6[Payment_Type],Table6[[#This Row],[Payment_Type]],Table6[Total_Amount]), J162)</f>
        <v>1084.6812</v>
      </c>
      <c r="O162" s="27" t="s">
        <v>1986</v>
      </c>
      <c r="P162" t="str">
        <f t="shared" si="9"/>
        <v>Sale160</v>
      </c>
      <c r="Q162" t="str">
        <f t="shared" si="10"/>
        <v>SALE160</v>
      </c>
      <c r="S162" s="30">
        <v>45918</v>
      </c>
      <c r="T162" t="str">
        <f t="shared" si="11"/>
        <v>18-09-2025</v>
      </c>
      <c r="X162" s="33">
        <v>2</v>
      </c>
      <c r="Y162" s="33">
        <v>623.38</v>
      </c>
      <c r="Z162" s="2">
        <f t="shared" si="8"/>
        <v>623.38</v>
      </c>
    </row>
    <row r="163" spans="1:26">
      <c r="A163" s="2" t="s">
        <v>1987</v>
      </c>
      <c r="B163" s="25">
        <v>45729</v>
      </c>
      <c r="C163" s="2" t="s">
        <v>218</v>
      </c>
      <c r="D163" s="2" t="s">
        <v>1688</v>
      </c>
      <c r="E163" s="2" t="s">
        <v>1752</v>
      </c>
      <c r="F163" s="2">
        <v>1</v>
      </c>
      <c r="G163" s="2">
        <v>479.58</v>
      </c>
      <c r="H163" s="2">
        <v>0.05</v>
      </c>
      <c r="I163" s="2" t="s">
        <v>1826</v>
      </c>
      <c r="J163" s="2">
        <v>455.60099999999989</v>
      </c>
      <c r="K163" s="2">
        <f>IF(I163="", AVERAGEIF(Table6[Payment_Type],Table6[[#This Row],[Payment_Type]],Table6[Total_Amount]), J163)</f>
        <v>455.60099999999989</v>
      </c>
      <c r="O163" s="28" t="s">
        <v>1987</v>
      </c>
      <c r="P163" t="str">
        <f t="shared" si="9"/>
        <v>Sale161</v>
      </c>
      <c r="Q163" t="str">
        <f t="shared" si="10"/>
        <v>SALE161</v>
      </c>
      <c r="S163" s="31">
        <v>45729</v>
      </c>
      <c r="T163" t="str">
        <f t="shared" si="11"/>
        <v>13-03-2025</v>
      </c>
      <c r="X163" s="34">
        <v>1</v>
      </c>
      <c r="Y163" s="34">
        <v>479.58</v>
      </c>
      <c r="Z163" s="2">
        <f t="shared" si="8"/>
        <v>479.58</v>
      </c>
    </row>
    <row r="164" spans="1:26">
      <c r="A164" s="2" t="s">
        <v>1988</v>
      </c>
      <c r="B164" s="25">
        <v>45276</v>
      </c>
      <c r="C164" s="2" t="s">
        <v>942</v>
      </c>
      <c r="D164" s="2" t="s">
        <v>1694</v>
      </c>
      <c r="E164" s="2" t="s">
        <v>1776</v>
      </c>
      <c r="F164" s="2">
        <v>3</v>
      </c>
      <c r="G164" s="2">
        <v>369.32</v>
      </c>
      <c r="H164" s="2">
        <v>0.14000000000000001</v>
      </c>
      <c r="I164" s="2" t="s">
        <v>1826</v>
      </c>
      <c r="J164" s="2">
        <v>952.84559999999999</v>
      </c>
      <c r="K164" s="2">
        <f>IF(I164="", AVERAGEIF(Table6[Payment_Type],Table6[[#This Row],[Payment_Type]],Table6[Total_Amount]), J164)</f>
        <v>952.84559999999999</v>
      </c>
      <c r="O164" s="27" t="s">
        <v>1988</v>
      </c>
      <c r="P164" t="str">
        <f t="shared" si="9"/>
        <v>Sale162</v>
      </c>
      <c r="Q164" t="str">
        <f t="shared" si="10"/>
        <v>SALE162</v>
      </c>
      <c r="S164" s="30">
        <v>45276</v>
      </c>
      <c r="T164" t="str">
        <f t="shared" si="11"/>
        <v>16-12-2023</v>
      </c>
      <c r="X164" s="33">
        <v>3</v>
      </c>
      <c r="Y164" s="33">
        <v>369.32</v>
      </c>
      <c r="Z164" s="2">
        <f t="shared" si="8"/>
        <v>369.32</v>
      </c>
    </row>
    <row r="165" spans="1:26">
      <c r="A165" s="2" t="s">
        <v>1989</v>
      </c>
      <c r="B165" s="25">
        <v>45851</v>
      </c>
      <c r="C165" s="2" t="s">
        <v>278</v>
      </c>
      <c r="D165" s="2" t="s">
        <v>1612</v>
      </c>
      <c r="E165" s="2" t="s">
        <v>1757</v>
      </c>
      <c r="F165" s="2">
        <v>1</v>
      </c>
      <c r="G165" s="2">
        <v>488.31</v>
      </c>
      <c r="H165" s="2">
        <v>0.03</v>
      </c>
      <c r="I165" s="2" t="s">
        <v>1826</v>
      </c>
      <c r="J165" s="2">
        <v>473.66070000000002</v>
      </c>
      <c r="K165" s="2">
        <f>IF(I165="", AVERAGEIF(Table6[Payment_Type],Table6[[#This Row],[Payment_Type]],Table6[Total_Amount]), J165)</f>
        <v>473.66070000000002</v>
      </c>
      <c r="O165" s="28" t="s">
        <v>1989</v>
      </c>
      <c r="P165" t="str">
        <f t="shared" si="9"/>
        <v>Sale163</v>
      </c>
      <c r="Q165" t="str">
        <f t="shared" si="10"/>
        <v>SALE163</v>
      </c>
      <c r="S165" s="31">
        <v>45851</v>
      </c>
      <c r="T165" t="str">
        <f t="shared" si="11"/>
        <v>13-07-2025</v>
      </c>
      <c r="X165" s="34">
        <v>1</v>
      </c>
      <c r="Y165" s="34">
        <v>488.31</v>
      </c>
      <c r="Z165" s="2">
        <f t="shared" si="8"/>
        <v>488.31</v>
      </c>
    </row>
    <row r="166" spans="1:26">
      <c r="A166" s="2" t="s">
        <v>1990</v>
      </c>
      <c r="B166" s="25">
        <v>45418</v>
      </c>
      <c r="C166" s="2" t="s">
        <v>878</v>
      </c>
      <c r="D166" s="2" t="s">
        <v>1656</v>
      </c>
      <c r="E166" s="2" t="s">
        <v>1794</v>
      </c>
      <c r="F166" s="2">
        <v>4</v>
      </c>
      <c r="G166" s="2">
        <v>164.04</v>
      </c>
      <c r="H166" s="2">
        <v>0.26</v>
      </c>
      <c r="I166" s="2" t="s">
        <v>1824</v>
      </c>
      <c r="J166" s="2">
        <v>485.55839999999989</v>
      </c>
      <c r="K166" s="2">
        <f>IF(I166="", AVERAGEIF(Table6[Payment_Type],Table6[[#This Row],[Payment_Type]],Table6[Total_Amount]), J166)</f>
        <v>485.55839999999989</v>
      </c>
      <c r="O166" s="27" t="s">
        <v>1990</v>
      </c>
      <c r="P166" t="str">
        <f t="shared" si="9"/>
        <v>Sale164</v>
      </c>
      <c r="Q166" t="str">
        <f t="shared" si="10"/>
        <v>SALE164</v>
      </c>
      <c r="S166" s="30">
        <v>45418</v>
      </c>
      <c r="T166" t="str">
        <f t="shared" si="11"/>
        <v>06-05-2024</v>
      </c>
      <c r="X166" s="33">
        <v>4</v>
      </c>
      <c r="Y166" s="33">
        <v>164.04</v>
      </c>
      <c r="Z166" s="2">
        <f t="shared" si="8"/>
        <v>164.04</v>
      </c>
    </row>
    <row r="167" spans="1:26">
      <c r="A167" s="2" t="s">
        <v>1991</v>
      </c>
      <c r="B167" s="25">
        <v>45508</v>
      </c>
      <c r="C167" s="2" t="s">
        <v>268</v>
      </c>
      <c r="D167" s="2" t="s">
        <v>1568</v>
      </c>
      <c r="E167" s="2" t="s">
        <v>1807</v>
      </c>
      <c r="F167" s="2">
        <v>3</v>
      </c>
      <c r="G167" s="2">
        <v>707.95</v>
      </c>
      <c r="H167" s="2">
        <v>0.18</v>
      </c>
      <c r="I167" s="2" t="s">
        <v>1826</v>
      </c>
      <c r="J167" s="2">
        <v>1741.557</v>
      </c>
      <c r="K167" s="2">
        <f>IF(I167="", AVERAGEIF(Table6[Payment_Type],Table6[[#This Row],[Payment_Type]],Table6[Total_Amount]), J167)</f>
        <v>1741.557</v>
      </c>
      <c r="O167" s="28" t="s">
        <v>1991</v>
      </c>
      <c r="P167" t="str">
        <f t="shared" si="9"/>
        <v>Sale165</v>
      </c>
      <c r="Q167" t="str">
        <f t="shared" si="10"/>
        <v>SALE165</v>
      </c>
      <c r="S167" s="31">
        <v>45508</v>
      </c>
      <c r="T167" t="str">
        <f t="shared" si="11"/>
        <v>04-08-2024</v>
      </c>
      <c r="X167" s="34">
        <v>3</v>
      </c>
      <c r="Y167" s="34">
        <v>707.95</v>
      </c>
      <c r="Z167" s="2">
        <f t="shared" si="8"/>
        <v>707.95</v>
      </c>
    </row>
    <row r="168" spans="1:26">
      <c r="A168" s="2" t="s">
        <v>1992</v>
      </c>
      <c r="B168" s="25">
        <v>45269</v>
      </c>
      <c r="C168" s="2" t="s">
        <v>934</v>
      </c>
      <c r="D168" s="2" t="s">
        <v>1686</v>
      </c>
      <c r="E168" s="2" t="s">
        <v>1782</v>
      </c>
      <c r="F168" s="2">
        <v>4</v>
      </c>
      <c r="G168" s="2">
        <v>714.47</v>
      </c>
      <c r="H168" s="2">
        <v>0.18</v>
      </c>
      <c r="I168" s="2" t="s">
        <v>1829</v>
      </c>
      <c r="J168" s="2">
        <v>2343.4616000000001</v>
      </c>
      <c r="K168" s="2">
        <f>IF(I168="", AVERAGEIF(Table6[Payment_Type],Table6[[#This Row],[Payment_Type]],Table6[Total_Amount]), J168)</f>
        <v>2343.4616000000001</v>
      </c>
      <c r="O168" s="27" t="s">
        <v>1992</v>
      </c>
      <c r="P168" t="str">
        <f t="shared" si="9"/>
        <v>Sale166</v>
      </c>
      <c r="Q168" t="str">
        <f t="shared" si="10"/>
        <v>SALE166</v>
      </c>
      <c r="S168" s="30">
        <v>45269</v>
      </c>
      <c r="T168" t="str">
        <f t="shared" si="11"/>
        <v>09-12-2023</v>
      </c>
      <c r="X168" s="33">
        <v>4</v>
      </c>
      <c r="Y168" s="33">
        <v>714.47</v>
      </c>
      <c r="Z168" s="2">
        <f t="shared" si="8"/>
        <v>714.47</v>
      </c>
    </row>
    <row r="169" spans="1:26">
      <c r="A169" s="2" t="s">
        <v>1993</v>
      </c>
      <c r="B169" s="25">
        <v>45866</v>
      </c>
      <c r="C169" s="2" t="s">
        <v>1289</v>
      </c>
      <c r="D169" s="2" t="s">
        <v>1706</v>
      </c>
      <c r="E169" s="2" t="s">
        <v>1779</v>
      </c>
      <c r="F169" s="2">
        <v>4</v>
      </c>
      <c r="G169" s="2">
        <v>422.09</v>
      </c>
      <c r="H169" s="2">
        <v>0.04</v>
      </c>
      <c r="I169" s="2" t="s">
        <v>1824</v>
      </c>
      <c r="J169" s="2">
        <v>1620.8255999999999</v>
      </c>
      <c r="K169" s="2">
        <f>IF(I169="", AVERAGEIF(Table6[Payment_Type],Table6[[#This Row],[Payment_Type]],Table6[Total_Amount]), J169)</f>
        <v>1620.8255999999999</v>
      </c>
      <c r="O169" s="28" t="s">
        <v>1993</v>
      </c>
      <c r="P169" t="str">
        <f t="shared" si="9"/>
        <v>Sale167</v>
      </c>
      <c r="Q169" t="str">
        <f t="shared" si="10"/>
        <v>SALE167</v>
      </c>
      <c r="S169" s="31">
        <v>45866</v>
      </c>
      <c r="T169" t="str">
        <f t="shared" si="11"/>
        <v>28-07-2025</v>
      </c>
      <c r="X169" s="34">
        <v>4</v>
      </c>
      <c r="Y169" s="34">
        <v>422.09</v>
      </c>
      <c r="Z169" s="2">
        <f t="shared" si="8"/>
        <v>422.09</v>
      </c>
    </row>
    <row r="170" spans="1:26">
      <c r="A170" s="2" t="s">
        <v>1994</v>
      </c>
      <c r="B170" s="25">
        <v>45462</v>
      </c>
      <c r="C170" s="2" t="s">
        <v>381</v>
      </c>
      <c r="D170" s="2" t="s">
        <v>1608</v>
      </c>
      <c r="E170" s="2" t="s">
        <v>1786</v>
      </c>
      <c r="F170" s="2">
        <v>1</v>
      </c>
      <c r="G170" s="2">
        <v>998.19</v>
      </c>
      <c r="H170" s="2">
        <v>0.2</v>
      </c>
      <c r="I170" s="2" t="s">
        <v>1824</v>
      </c>
      <c r="J170" s="2">
        <v>798.55200000000013</v>
      </c>
      <c r="K170" s="2">
        <f>IF(I170="", AVERAGEIF(Table6[Payment_Type],Table6[[#This Row],[Payment_Type]],Table6[Total_Amount]), J170)</f>
        <v>798.55200000000013</v>
      </c>
      <c r="O170" s="27" t="s">
        <v>1994</v>
      </c>
      <c r="P170" t="str">
        <f t="shared" si="9"/>
        <v>Sale168</v>
      </c>
      <c r="Q170" t="str">
        <f t="shared" si="10"/>
        <v>SALE168</v>
      </c>
      <c r="S170" s="30">
        <v>45462</v>
      </c>
      <c r="T170" t="str">
        <f t="shared" si="11"/>
        <v>19-06-2024</v>
      </c>
      <c r="X170" s="33">
        <v>1</v>
      </c>
      <c r="Y170" s="33">
        <v>998.19</v>
      </c>
      <c r="Z170" s="2">
        <f t="shared" si="8"/>
        <v>998.19</v>
      </c>
    </row>
    <row r="171" spans="1:26">
      <c r="A171" s="2" t="s">
        <v>1995</v>
      </c>
      <c r="B171" s="25">
        <v>45313</v>
      </c>
      <c r="C171" s="2" t="s">
        <v>1166</v>
      </c>
      <c r="D171" s="2" t="s">
        <v>1692</v>
      </c>
      <c r="E171" s="2" t="s">
        <v>1779</v>
      </c>
      <c r="F171" s="2">
        <v>2</v>
      </c>
      <c r="G171" s="2">
        <v>343.42</v>
      </c>
      <c r="H171" s="2">
        <v>0.12</v>
      </c>
      <c r="I171" s="2" t="s">
        <v>1829</v>
      </c>
      <c r="J171" s="2">
        <v>604.41920000000005</v>
      </c>
      <c r="K171" s="2">
        <f>IF(I171="", AVERAGEIF(Table6[Payment_Type],Table6[[#This Row],[Payment_Type]],Table6[Total_Amount]), J171)</f>
        <v>604.41920000000005</v>
      </c>
      <c r="O171" s="28" t="s">
        <v>1995</v>
      </c>
      <c r="P171" t="str">
        <f t="shared" si="9"/>
        <v>Sale169</v>
      </c>
      <c r="Q171" t="str">
        <f t="shared" si="10"/>
        <v>SALE169</v>
      </c>
      <c r="S171" s="31">
        <v>45313</v>
      </c>
      <c r="T171" t="str">
        <f t="shared" si="11"/>
        <v>22-01-2024</v>
      </c>
      <c r="X171" s="34">
        <v>2</v>
      </c>
      <c r="Y171" s="34">
        <v>343.42</v>
      </c>
      <c r="Z171" s="2">
        <f t="shared" si="8"/>
        <v>343.42</v>
      </c>
    </row>
    <row r="172" spans="1:26">
      <c r="A172" s="2" t="s">
        <v>1996</v>
      </c>
      <c r="B172" s="25">
        <v>45390</v>
      </c>
      <c r="C172" s="2" t="s">
        <v>818</v>
      </c>
      <c r="D172" s="2" t="s">
        <v>1616</v>
      </c>
      <c r="E172" s="2" t="s">
        <v>1776</v>
      </c>
      <c r="F172" s="2">
        <v>1</v>
      </c>
      <c r="G172" s="2">
        <v>152.16999999999999</v>
      </c>
      <c r="H172" s="2">
        <v>0.28000000000000003</v>
      </c>
      <c r="I172" s="2" t="s">
        <v>1829</v>
      </c>
      <c r="J172" s="2">
        <v>109.5624</v>
      </c>
      <c r="K172" s="2">
        <f>IF(I172="", AVERAGEIF(Table6[Payment_Type],Table6[[#This Row],[Payment_Type]],Table6[Total_Amount]), J172)</f>
        <v>109.5624</v>
      </c>
      <c r="O172" s="27" t="s">
        <v>1996</v>
      </c>
      <c r="P172" t="str">
        <f t="shared" si="9"/>
        <v>Sale170</v>
      </c>
      <c r="Q172" t="str">
        <f t="shared" si="10"/>
        <v>SALE170</v>
      </c>
      <c r="S172" s="30">
        <v>45390</v>
      </c>
      <c r="T172" t="str">
        <f t="shared" si="11"/>
        <v>08-04-2024</v>
      </c>
      <c r="X172" s="33">
        <v>1</v>
      </c>
      <c r="Y172" s="33">
        <v>152.16999999999999</v>
      </c>
      <c r="Z172" s="2">
        <f t="shared" si="8"/>
        <v>152.16999999999999</v>
      </c>
    </row>
    <row r="173" spans="1:26">
      <c r="A173" s="2" t="s">
        <v>1997</v>
      </c>
      <c r="B173" s="25">
        <v>45795</v>
      </c>
      <c r="C173" s="2" t="s">
        <v>579</v>
      </c>
      <c r="D173" s="2" t="s">
        <v>1646</v>
      </c>
      <c r="E173" s="2" t="s">
        <v>1792</v>
      </c>
      <c r="F173" s="2">
        <v>1</v>
      </c>
      <c r="G173" s="2">
        <v>325.08</v>
      </c>
      <c r="H173" s="2">
        <v>0.26</v>
      </c>
      <c r="I173" s="2" t="s">
        <v>1826</v>
      </c>
      <c r="J173" s="2">
        <v>240.5592</v>
      </c>
      <c r="K173" s="2">
        <f>IF(I173="", AVERAGEIF(Table6[Payment_Type],Table6[[#This Row],[Payment_Type]],Table6[Total_Amount]), J173)</f>
        <v>240.5592</v>
      </c>
      <c r="O173" s="28" t="s">
        <v>1997</v>
      </c>
      <c r="P173" t="str">
        <f t="shared" si="9"/>
        <v>Sale171</v>
      </c>
      <c r="Q173" t="str">
        <f t="shared" si="10"/>
        <v>SALE171</v>
      </c>
      <c r="S173" s="31">
        <v>45795</v>
      </c>
      <c r="T173" t="str">
        <f t="shared" si="11"/>
        <v>18-05-2025</v>
      </c>
      <c r="X173" s="34">
        <v>1</v>
      </c>
      <c r="Y173" s="34">
        <v>325.08</v>
      </c>
      <c r="Z173" s="2">
        <f t="shared" si="8"/>
        <v>325.08</v>
      </c>
    </row>
    <row r="174" spans="1:26">
      <c r="A174" s="2" t="s">
        <v>1998</v>
      </c>
      <c r="B174" s="25">
        <v>45267</v>
      </c>
      <c r="C174" s="2" t="s">
        <v>1080</v>
      </c>
      <c r="D174" s="2" t="s">
        <v>1726</v>
      </c>
      <c r="E174" s="2" t="s">
        <v>1789</v>
      </c>
      <c r="F174" s="2">
        <v>2</v>
      </c>
      <c r="G174" s="2">
        <v>827.92</v>
      </c>
      <c r="H174" s="2">
        <v>0.25</v>
      </c>
      <c r="I174" s="2" t="s">
        <v>1829</v>
      </c>
      <c r="J174" s="2">
        <v>1241.8800000000001</v>
      </c>
      <c r="K174" s="2">
        <f>IF(I174="", AVERAGEIF(Table6[Payment_Type],Table6[[#This Row],[Payment_Type]],Table6[Total_Amount]), J174)</f>
        <v>1241.8800000000001</v>
      </c>
      <c r="O174" s="27" t="s">
        <v>1998</v>
      </c>
      <c r="P174" t="str">
        <f t="shared" si="9"/>
        <v>Sale172</v>
      </c>
      <c r="Q174" t="str">
        <f t="shared" si="10"/>
        <v>SALE172</v>
      </c>
      <c r="S174" s="30">
        <v>45267</v>
      </c>
      <c r="T174" t="str">
        <f t="shared" si="11"/>
        <v>07-12-2023</v>
      </c>
      <c r="X174" s="33">
        <v>2</v>
      </c>
      <c r="Y174" s="33">
        <v>827.92</v>
      </c>
      <c r="Z174" s="2">
        <f t="shared" si="8"/>
        <v>827.92</v>
      </c>
    </row>
    <row r="175" spans="1:26">
      <c r="A175" s="2" t="s">
        <v>1999</v>
      </c>
      <c r="B175" s="25">
        <v>45314</v>
      </c>
      <c r="C175" s="2" t="s">
        <v>1492</v>
      </c>
      <c r="D175" s="2" t="s">
        <v>1600</v>
      </c>
      <c r="E175" s="2" t="s">
        <v>1761</v>
      </c>
      <c r="F175" s="2">
        <v>2</v>
      </c>
      <c r="G175" s="2">
        <v>593.47</v>
      </c>
      <c r="H175" s="2">
        <v>0.1</v>
      </c>
      <c r="I175" s="2" t="s">
        <v>1829</v>
      </c>
      <c r="J175" s="2">
        <v>1068.2460000000001</v>
      </c>
      <c r="K175" s="2">
        <f>IF(I175="", AVERAGEIF(Table6[Payment_Type],Table6[[#This Row],[Payment_Type]],Table6[Total_Amount]), J175)</f>
        <v>1068.2460000000001</v>
      </c>
      <c r="O175" s="28" t="s">
        <v>1999</v>
      </c>
      <c r="P175" t="str">
        <f t="shared" si="9"/>
        <v>Sale173</v>
      </c>
      <c r="Q175" t="str">
        <f t="shared" si="10"/>
        <v>SALE173</v>
      </c>
      <c r="S175" s="31">
        <v>45314</v>
      </c>
      <c r="T175" t="str">
        <f t="shared" si="11"/>
        <v>23-01-2024</v>
      </c>
      <c r="X175" s="34">
        <v>2</v>
      </c>
      <c r="Y175" s="34">
        <v>593.47</v>
      </c>
      <c r="Z175" s="2">
        <f t="shared" si="8"/>
        <v>593.47</v>
      </c>
    </row>
    <row r="176" spans="1:26">
      <c r="A176" s="2" t="s">
        <v>2000</v>
      </c>
      <c r="B176" s="25">
        <v>45267</v>
      </c>
      <c r="C176" s="2" t="s">
        <v>929</v>
      </c>
      <c r="D176" s="2" t="s">
        <v>1588</v>
      </c>
      <c r="E176" s="2" t="s">
        <v>1779</v>
      </c>
      <c r="F176" s="2">
        <v>4</v>
      </c>
      <c r="G176" s="2">
        <v>756.28</v>
      </c>
      <c r="H176" s="2">
        <v>0.05</v>
      </c>
      <c r="I176" s="2" t="s">
        <v>1829</v>
      </c>
      <c r="J176" s="2">
        <v>2873.864</v>
      </c>
      <c r="K176" s="2">
        <f>IF(I176="", AVERAGEIF(Table6[Payment_Type],Table6[[#This Row],[Payment_Type]],Table6[Total_Amount]), J176)</f>
        <v>2873.864</v>
      </c>
      <c r="O176" s="27" t="s">
        <v>2000</v>
      </c>
      <c r="P176" t="str">
        <f t="shared" si="9"/>
        <v>Sale174</v>
      </c>
      <c r="Q176" t="str">
        <f t="shared" si="10"/>
        <v>SALE174</v>
      </c>
      <c r="S176" s="30">
        <v>45267</v>
      </c>
      <c r="T176" t="str">
        <f t="shared" si="11"/>
        <v>07-12-2023</v>
      </c>
      <c r="X176" s="33">
        <v>4</v>
      </c>
      <c r="Y176" s="33">
        <v>756.28</v>
      </c>
      <c r="Z176" s="2">
        <f t="shared" si="8"/>
        <v>756.28</v>
      </c>
    </row>
    <row r="177" spans="1:26">
      <c r="A177" s="2" t="s">
        <v>2001</v>
      </c>
      <c r="B177" s="25">
        <v>45641</v>
      </c>
      <c r="C177" s="2" t="s">
        <v>1178</v>
      </c>
      <c r="D177" s="2" t="s">
        <v>1732</v>
      </c>
      <c r="E177" s="2" t="s">
        <v>1757</v>
      </c>
      <c r="F177" s="2">
        <v>2</v>
      </c>
      <c r="G177" s="2">
        <v>707.65</v>
      </c>
      <c r="H177" s="2">
        <v>0.14000000000000001</v>
      </c>
      <c r="I177" s="2" t="s">
        <v>1824</v>
      </c>
      <c r="J177" s="2">
        <v>1217.1579999999999</v>
      </c>
      <c r="K177" s="2">
        <f>IF(I177="", AVERAGEIF(Table6[Payment_Type],Table6[[#This Row],[Payment_Type]],Table6[Total_Amount]), J177)</f>
        <v>1217.1579999999999</v>
      </c>
      <c r="O177" s="28" t="s">
        <v>2001</v>
      </c>
      <c r="P177" t="str">
        <f t="shared" si="9"/>
        <v>Sale175</v>
      </c>
      <c r="Q177" t="str">
        <f t="shared" si="10"/>
        <v>SALE175</v>
      </c>
      <c r="S177" s="31">
        <v>45641</v>
      </c>
      <c r="T177" t="str">
        <f t="shared" si="11"/>
        <v>15-12-2024</v>
      </c>
      <c r="X177" s="34">
        <v>2</v>
      </c>
      <c r="Y177" s="34">
        <v>707.65</v>
      </c>
      <c r="Z177" s="2">
        <f t="shared" si="8"/>
        <v>707.65</v>
      </c>
    </row>
    <row r="178" spans="1:26">
      <c r="A178" s="2" t="s">
        <v>2002</v>
      </c>
      <c r="B178" s="25">
        <v>45371</v>
      </c>
      <c r="C178" s="2" t="s">
        <v>441</v>
      </c>
      <c r="D178" s="2" t="s">
        <v>1598</v>
      </c>
      <c r="E178" s="2" t="s">
        <v>1801</v>
      </c>
      <c r="F178" s="2">
        <v>1</v>
      </c>
      <c r="G178" s="2">
        <v>857.35</v>
      </c>
      <c r="H178" s="2">
        <v>0.28000000000000003</v>
      </c>
      <c r="I178" s="2" t="s">
        <v>1826</v>
      </c>
      <c r="J178" s="2">
        <v>617.29200000000003</v>
      </c>
      <c r="K178" s="2">
        <f>IF(I178="", AVERAGEIF(Table6[Payment_Type],Table6[[#This Row],[Payment_Type]],Table6[Total_Amount]), J178)</f>
        <v>617.29200000000003</v>
      </c>
      <c r="O178" s="27" t="s">
        <v>2002</v>
      </c>
      <c r="P178" t="str">
        <f t="shared" si="9"/>
        <v>Sale176</v>
      </c>
      <c r="Q178" t="str">
        <f t="shared" si="10"/>
        <v>SALE176</v>
      </c>
      <c r="S178" s="30">
        <v>45371</v>
      </c>
      <c r="T178" t="str">
        <f t="shared" si="11"/>
        <v>20-03-2024</v>
      </c>
      <c r="X178" s="33">
        <v>1</v>
      </c>
      <c r="Y178" s="33">
        <v>857.35</v>
      </c>
      <c r="Z178" s="2">
        <f t="shared" si="8"/>
        <v>857.35</v>
      </c>
    </row>
    <row r="179" spans="1:26">
      <c r="A179" s="2" t="s">
        <v>2003</v>
      </c>
      <c r="B179" s="25">
        <v>45670</v>
      </c>
      <c r="C179" s="2" t="s">
        <v>1533</v>
      </c>
      <c r="D179" s="2" t="s">
        <v>1658</v>
      </c>
      <c r="E179" s="2" t="s">
        <v>1782</v>
      </c>
      <c r="F179" s="2">
        <v>1</v>
      </c>
      <c r="G179" s="2">
        <v>79</v>
      </c>
      <c r="H179" s="2">
        <v>0.04</v>
      </c>
      <c r="I179" s="2" t="s">
        <v>1826</v>
      </c>
      <c r="J179" s="2">
        <v>75.84</v>
      </c>
      <c r="K179" s="2">
        <f>IF(I179="", AVERAGEIF(Table6[Payment_Type],Table6[[#This Row],[Payment_Type]],Table6[Total_Amount]), J179)</f>
        <v>75.84</v>
      </c>
      <c r="O179" s="28" t="s">
        <v>2003</v>
      </c>
      <c r="P179" t="str">
        <f t="shared" si="9"/>
        <v>Sale177</v>
      </c>
      <c r="Q179" t="str">
        <f t="shared" si="10"/>
        <v>SALE177</v>
      </c>
      <c r="S179" s="31">
        <v>45670</v>
      </c>
      <c r="T179" t="str">
        <f t="shared" si="11"/>
        <v>13-01-2025</v>
      </c>
      <c r="X179" s="34">
        <v>1</v>
      </c>
      <c r="Y179" s="34">
        <v>79</v>
      </c>
      <c r="Z179" s="2">
        <f t="shared" si="8"/>
        <v>79</v>
      </c>
    </row>
    <row r="180" spans="1:26">
      <c r="A180" s="2" t="s">
        <v>2004</v>
      </c>
      <c r="B180" s="25">
        <v>45885</v>
      </c>
      <c r="C180" s="2" t="s">
        <v>244</v>
      </c>
      <c r="D180" s="2" t="s">
        <v>1736</v>
      </c>
      <c r="E180" s="2" t="s">
        <v>1773</v>
      </c>
      <c r="F180" s="2">
        <v>4</v>
      </c>
      <c r="G180" s="2">
        <v>638.91</v>
      </c>
      <c r="H180" s="2">
        <v>0</v>
      </c>
      <c r="I180" s="2" t="s">
        <v>1829</v>
      </c>
      <c r="J180" s="2">
        <v>2555.64</v>
      </c>
      <c r="K180" s="2">
        <f>IF(I180="", AVERAGEIF(Table6[Payment_Type],Table6[[#This Row],[Payment_Type]],Table6[Total_Amount]), J180)</f>
        <v>2555.64</v>
      </c>
      <c r="O180" s="27" t="s">
        <v>2004</v>
      </c>
      <c r="P180" t="str">
        <f t="shared" si="9"/>
        <v>Sale178</v>
      </c>
      <c r="Q180" t="str">
        <f t="shared" si="10"/>
        <v>SALE178</v>
      </c>
      <c r="S180" s="30">
        <v>45885</v>
      </c>
      <c r="T180" t="str">
        <f t="shared" si="11"/>
        <v>16-08-2025</v>
      </c>
      <c r="X180" s="33">
        <v>4</v>
      </c>
      <c r="Y180" s="33">
        <v>638.91</v>
      </c>
      <c r="Z180" s="2">
        <f t="shared" si="8"/>
        <v>638.91</v>
      </c>
    </row>
    <row r="181" spans="1:26">
      <c r="A181" s="2" t="s">
        <v>2005</v>
      </c>
      <c r="B181" s="25">
        <v>45812</v>
      </c>
      <c r="C181" s="2" t="s">
        <v>295</v>
      </c>
      <c r="D181" s="2" t="s">
        <v>1638</v>
      </c>
      <c r="E181" s="2" t="s">
        <v>1752</v>
      </c>
      <c r="F181" s="2">
        <v>2</v>
      </c>
      <c r="G181" s="2">
        <v>522.16999999999996</v>
      </c>
      <c r="H181" s="2">
        <v>0.27</v>
      </c>
      <c r="I181" s="2" t="s">
        <v>1824</v>
      </c>
      <c r="J181" s="2">
        <v>762.36819999999989</v>
      </c>
      <c r="K181" s="2">
        <f>IF(I181="", AVERAGEIF(Table6[Payment_Type],Table6[[#This Row],[Payment_Type]],Table6[Total_Amount]), J181)</f>
        <v>762.36819999999989</v>
      </c>
      <c r="O181" s="28" t="s">
        <v>2005</v>
      </c>
      <c r="P181" t="str">
        <f t="shared" si="9"/>
        <v>Sale179</v>
      </c>
      <c r="Q181" t="str">
        <f t="shared" si="10"/>
        <v>SALE179</v>
      </c>
      <c r="S181" s="31">
        <v>45812</v>
      </c>
      <c r="T181" t="str">
        <f t="shared" si="11"/>
        <v>04-06-2025</v>
      </c>
      <c r="X181" s="34">
        <v>2</v>
      </c>
      <c r="Y181" s="34">
        <v>522.16999999999996</v>
      </c>
      <c r="Z181" s="2">
        <f t="shared" si="8"/>
        <v>522.16999999999996</v>
      </c>
    </row>
    <row r="182" spans="1:26">
      <c r="A182" s="2" t="s">
        <v>2006</v>
      </c>
      <c r="B182" s="25">
        <v>45235</v>
      </c>
      <c r="C182" s="2" t="s">
        <v>1472</v>
      </c>
      <c r="D182" s="2" t="s">
        <v>1626</v>
      </c>
      <c r="E182" s="2" t="s">
        <v>1794</v>
      </c>
      <c r="F182" s="2">
        <v>3</v>
      </c>
      <c r="G182" s="2">
        <v>954.29</v>
      </c>
      <c r="H182" s="2">
        <v>0.27</v>
      </c>
      <c r="I182" s="2" t="s">
        <v>1824</v>
      </c>
      <c r="J182" s="2">
        <v>2089.8951000000002</v>
      </c>
      <c r="K182" s="2">
        <f>IF(I182="", AVERAGEIF(Table6[Payment_Type],Table6[[#This Row],[Payment_Type]],Table6[Total_Amount]), J182)</f>
        <v>2089.8951000000002</v>
      </c>
      <c r="O182" s="27" t="s">
        <v>2006</v>
      </c>
      <c r="P182" t="str">
        <f t="shared" si="9"/>
        <v>Sale180</v>
      </c>
      <c r="Q182" t="str">
        <f t="shared" si="10"/>
        <v>SALE180</v>
      </c>
      <c r="S182" s="30">
        <v>45235</v>
      </c>
      <c r="T182" t="str">
        <f t="shared" si="11"/>
        <v>05-11-2023</v>
      </c>
      <c r="X182" s="33">
        <v>3</v>
      </c>
      <c r="Y182" s="33">
        <v>954.29</v>
      </c>
      <c r="Z182" s="2">
        <f t="shared" si="8"/>
        <v>954.29</v>
      </c>
    </row>
    <row r="183" spans="1:26">
      <c r="A183" s="2" t="s">
        <v>2007</v>
      </c>
      <c r="B183" s="25">
        <v>45710</v>
      </c>
      <c r="C183" s="2" t="s">
        <v>1425</v>
      </c>
      <c r="D183" s="2" t="s">
        <v>1614</v>
      </c>
      <c r="E183" s="2" t="s">
        <v>1797</v>
      </c>
      <c r="F183" s="2">
        <v>3</v>
      </c>
      <c r="G183" s="2">
        <v>53.92</v>
      </c>
      <c r="H183" s="2">
        <v>0.15</v>
      </c>
      <c r="I183" s="2" t="s">
        <v>1826</v>
      </c>
      <c r="J183" s="2">
        <v>137.49600000000001</v>
      </c>
      <c r="K183" s="2">
        <f>IF(I183="", AVERAGEIF(Table6[Payment_Type],Table6[[#This Row],[Payment_Type]],Table6[Total_Amount]), J183)</f>
        <v>137.49600000000001</v>
      </c>
      <c r="O183" s="28" t="s">
        <v>2007</v>
      </c>
      <c r="P183" t="str">
        <f t="shared" si="9"/>
        <v>Sale181</v>
      </c>
      <c r="Q183" t="str">
        <f t="shared" si="10"/>
        <v>SALE181</v>
      </c>
      <c r="S183" s="31">
        <v>45710</v>
      </c>
      <c r="T183" t="str">
        <f t="shared" si="11"/>
        <v>22-02-2025</v>
      </c>
      <c r="X183" s="34">
        <v>3</v>
      </c>
      <c r="Y183" s="34">
        <v>53.92</v>
      </c>
      <c r="Z183" s="2">
        <f t="shared" si="8"/>
        <v>53.92</v>
      </c>
    </row>
    <row r="184" spans="1:26">
      <c r="A184" s="2" t="s">
        <v>2008</v>
      </c>
      <c r="B184" s="25">
        <v>45753</v>
      </c>
      <c r="C184" s="2" t="s">
        <v>1235</v>
      </c>
      <c r="D184" s="2" t="s">
        <v>1616</v>
      </c>
      <c r="E184" s="2" t="s">
        <v>1752</v>
      </c>
      <c r="F184" s="2">
        <v>4</v>
      </c>
      <c r="G184" s="2">
        <v>741.88</v>
      </c>
      <c r="H184" s="2">
        <v>0.02</v>
      </c>
      <c r="I184" s="2" t="s">
        <v>1829</v>
      </c>
      <c r="J184" s="2">
        <v>2908.1696000000002</v>
      </c>
      <c r="K184" s="2">
        <f>IF(I184="", AVERAGEIF(Table6[Payment_Type],Table6[[#This Row],[Payment_Type]],Table6[Total_Amount]), J184)</f>
        <v>2908.1696000000002</v>
      </c>
      <c r="O184" s="27" t="s">
        <v>2008</v>
      </c>
      <c r="P184" t="str">
        <f t="shared" si="9"/>
        <v>Sale182</v>
      </c>
      <c r="Q184" t="str">
        <f t="shared" si="10"/>
        <v>SALE182</v>
      </c>
      <c r="S184" s="30">
        <v>45753</v>
      </c>
      <c r="T184" t="str">
        <f t="shared" si="11"/>
        <v>06-04-2025</v>
      </c>
      <c r="X184" s="33">
        <v>4</v>
      </c>
      <c r="Y184" s="33">
        <v>741.88</v>
      </c>
      <c r="Z184" s="2">
        <f t="shared" si="8"/>
        <v>741.88</v>
      </c>
    </row>
    <row r="185" spans="1:26">
      <c r="A185" s="2" t="s">
        <v>2009</v>
      </c>
      <c r="B185" s="25">
        <v>45594</v>
      </c>
      <c r="C185" s="2" t="s">
        <v>134</v>
      </c>
      <c r="D185" s="2" t="s">
        <v>1640</v>
      </c>
      <c r="E185" s="2" t="s">
        <v>1766</v>
      </c>
      <c r="F185" s="2">
        <v>1</v>
      </c>
      <c r="G185" s="2">
        <v>547.09</v>
      </c>
      <c r="H185" s="2">
        <v>0.01</v>
      </c>
      <c r="I185" s="2" t="s">
        <v>1826</v>
      </c>
      <c r="J185" s="2">
        <v>541.6191</v>
      </c>
      <c r="K185" s="2">
        <f>IF(I185="", AVERAGEIF(Table6[Payment_Type],Table6[[#This Row],[Payment_Type]],Table6[Total_Amount]), J185)</f>
        <v>541.6191</v>
      </c>
      <c r="O185" s="28" t="s">
        <v>2009</v>
      </c>
      <c r="P185" t="str">
        <f t="shared" si="9"/>
        <v>Sale183</v>
      </c>
      <c r="Q185" t="str">
        <f t="shared" si="10"/>
        <v>SALE183</v>
      </c>
      <c r="S185" s="31">
        <v>45594</v>
      </c>
      <c r="T185" t="str">
        <f t="shared" si="11"/>
        <v>29-10-2024</v>
      </c>
      <c r="X185" s="34">
        <v>1</v>
      </c>
      <c r="Y185" s="34">
        <v>547.09</v>
      </c>
      <c r="Z185" s="2">
        <f t="shared" si="8"/>
        <v>547.09</v>
      </c>
    </row>
    <row r="186" spans="1:26">
      <c r="A186" s="2" t="s">
        <v>2010</v>
      </c>
      <c r="B186" s="25">
        <v>45686</v>
      </c>
      <c r="C186" s="2" t="s">
        <v>1504</v>
      </c>
      <c r="D186" s="2" t="s">
        <v>1726</v>
      </c>
      <c r="E186" s="2" t="s">
        <v>1766</v>
      </c>
      <c r="F186" s="2">
        <v>1</v>
      </c>
      <c r="G186" s="2">
        <v>789.35</v>
      </c>
      <c r="H186" s="2">
        <v>0.14000000000000001</v>
      </c>
      <c r="I186" s="2" t="s">
        <v>1826</v>
      </c>
      <c r="J186" s="2">
        <v>678.84100000000001</v>
      </c>
      <c r="K186" s="2">
        <f>IF(I186="", AVERAGEIF(Table6[Payment_Type],Table6[[#This Row],[Payment_Type]],Table6[Total_Amount]), J186)</f>
        <v>678.84100000000001</v>
      </c>
      <c r="O186" s="27" t="s">
        <v>2010</v>
      </c>
      <c r="P186" t="str">
        <f t="shared" si="9"/>
        <v>Sale184</v>
      </c>
      <c r="Q186" t="str">
        <f t="shared" si="10"/>
        <v>SALE184</v>
      </c>
      <c r="S186" s="30">
        <v>45686</v>
      </c>
      <c r="T186" t="str">
        <f t="shared" si="11"/>
        <v>29-01-2025</v>
      </c>
      <c r="X186" s="33">
        <v>1</v>
      </c>
      <c r="Y186" s="33">
        <v>789.35</v>
      </c>
      <c r="Z186" s="2">
        <f t="shared" si="8"/>
        <v>789.35</v>
      </c>
    </row>
    <row r="187" spans="1:26">
      <c r="A187" s="2" t="s">
        <v>2011</v>
      </c>
      <c r="B187" s="25">
        <v>45354</v>
      </c>
      <c r="C187" s="2" t="s">
        <v>1328</v>
      </c>
      <c r="D187" s="2" t="s">
        <v>1674</v>
      </c>
      <c r="E187" s="2" t="s">
        <v>1766</v>
      </c>
      <c r="F187" s="2">
        <v>3</v>
      </c>
      <c r="G187" s="2">
        <v>476.78</v>
      </c>
      <c r="H187" s="2">
        <v>0.09</v>
      </c>
      <c r="I187" s="2" t="s">
        <v>1829</v>
      </c>
      <c r="J187" s="2">
        <v>1301.6094000000001</v>
      </c>
      <c r="K187" s="2">
        <f>IF(I187="", AVERAGEIF(Table6[Payment_Type],Table6[[#This Row],[Payment_Type]],Table6[Total_Amount]), J187)</f>
        <v>1301.6094000000001</v>
      </c>
      <c r="O187" s="28" t="s">
        <v>2011</v>
      </c>
      <c r="P187" t="str">
        <f t="shared" si="9"/>
        <v>Sale185</v>
      </c>
      <c r="Q187" t="str">
        <f t="shared" si="10"/>
        <v>SALE185</v>
      </c>
      <c r="S187" s="31">
        <v>45354</v>
      </c>
      <c r="T187" t="str">
        <f t="shared" si="11"/>
        <v>03-03-2024</v>
      </c>
      <c r="X187" s="34">
        <v>3</v>
      </c>
      <c r="Y187" s="34">
        <v>476.78</v>
      </c>
      <c r="Z187" s="2">
        <f t="shared" si="8"/>
        <v>476.78</v>
      </c>
    </row>
    <row r="188" spans="1:26">
      <c r="A188" s="2" t="s">
        <v>2012</v>
      </c>
      <c r="B188" s="25">
        <v>45600</v>
      </c>
      <c r="C188" s="2" t="s">
        <v>1400</v>
      </c>
      <c r="D188" s="2" t="s">
        <v>1706</v>
      </c>
      <c r="E188" s="2" t="s">
        <v>1810</v>
      </c>
      <c r="F188" s="2">
        <v>2</v>
      </c>
      <c r="G188" s="2">
        <v>504.26</v>
      </c>
      <c r="H188" s="2">
        <v>0.04</v>
      </c>
      <c r="I188" s="2" t="s">
        <v>1826</v>
      </c>
      <c r="J188" s="2">
        <v>968.17919999999992</v>
      </c>
      <c r="K188" s="2">
        <f>IF(I188="", AVERAGEIF(Table6[Payment_Type],Table6[[#This Row],[Payment_Type]],Table6[Total_Amount]), J188)</f>
        <v>968.17919999999992</v>
      </c>
      <c r="O188" s="27" t="s">
        <v>2012</v>
      </c>
      <c r="P188" t="str">
        <f t="shared" si="9"/>
        <v>Sale186</v>
      </c>
      <c r="Q188" t="str">
        <f t="shared" si="10"/>
        <v>SALE186</v>
      </c>
      <c r="S188" s="30">
        <v>45600</v>
      </c>
      <c r="T188" t="str">
        <f t="shared" si="11"/>
        <v>04-11-2024</v>
      </c>
      <c r="X188" s="33">
        <v>2</v>
      </c>
      <c r="Y188" s="33">
        <v>504.26</v>
      </c>
      <c r="Z188" s="2">
        <f t="shared" si="8"/>
        <v>504.26</v>
      </c>
    </row>
    <row r="189" spans="1:26">
      <c r="A189" s="2" t="s">
        <v>2013</v>
      </c>
      <c r="B189" s="25">
        <v>45538</v>
      </c>
      <c r="C189" s="2" t="s">
        <v>866</v>
      </c>
      <c r="D189" s="2" t="s">
        <v>1710</v>
      </c>
      <c r="E189" s="2" t="s">
        <v>1776</v>
      </c>
      <c r="F189" s="2">
        <v>2</v>
      </c>
      <c r="G189" s="2">
        <v>549.33000000000004</v>
      </c>
      <c r="H189" s="2">
        <v>0.01</v>
      </c>
      <c r="I189" s="2" t="s">
        <v>1829</v>
      </c>
      <c r="J189" s="2">
        <v>1087.6733999999999</v>
      </c>
      <c r="K189" s="2">
        <f>IF(I189="", AVERAGEIF(Table6[Payment_Type],Table6[[#This Row],[Payment_Type]],Table6[Total_Amount]), J189)</f>
        <v>1087.6733999999999</v>
      </c>
      <c r="O189" s="28" t="s">
        <v>2013</v>
      </c>
      <c r="P189" t="str">
        <f t="shared" si="9"/>
        <v>Sale187</v>
      </c>
      <c r="Q189" t="str">
        <f t="shared" si="10"/>
        <v>SALE187</v>
      </c>
      <c r="S189" s="31">
        <v>45538</v>
      </c>
      <c r="T189" t="str">
        <f t="shared" si="11"/>
        <v>03-09-2024</v>
      </c>
      <c r="X189" s="34">
        <v>2</v>
      </c>
      <c r="Y189" s="34">
        <v>549.33000000000004</v>
      </c>
      <c r="Z189" s="2">
        <f t="shared" si="8"/>
        <v>549.33000000000004</v>
      </c>
    </row>
    <row r="190" spans="1:26">
      <c r="A190" s="2" t="s">
        <v>2014</v>
      </c>
      <c r="B190" s="25">
        <v>45411</v>
      </c>
      <c r="C190" s="2" t="s">
        <v>1193</v>
      </c>
      <c r="D190" s="2" t="s">
        <v>1553</v>
      </c>
      <c r="E190" s="2" t="s">
        <v>1766</v>
      </c>
      <c r="F190" s="2">
        <v>3</v>
      </c>
      <c r="G190" s="2">
        <v>620.22</v>
      </c>
      <c r="H190" s="2">
        <v>0.04</v>
      </c>
      <c r="I190" s="2" t="s">
        <v>1824</v>
      </c>
      <c r="J190" s="2">
        <v>1786.2336</v>
      </c>
      <c r="K190" s="2">
        <f>IF(I190="", AVERAGEIF(Table6[Payment_Type],Table6[[#This Row],[Payment_Type]],Table6[Total_Amount]), J190)</f>
        <v>1786.2336</v>
      </c>
      <c r="O190" s="27" t="s">
        <v>2014</v>
      </c>
      <c r="P190" t="str">
        <f t="shared" si="9"/>
        <v>Sale188</v>
      </c>
      <c r="Q190" t="str">
        <f t="shared" si="10"/>
        <v>SALE188</v>
      </c>
      <c r="S190" s="30">
        <v>45411</v>
      </c>
      <c r="T190" t="str">
        <f t="shared" si="11"/>
        <v>29-04-2024</v>
      </c>
      <c r="X190" s="33">
        <v>3</v>
      </c>
      <c r="Y190" s="33">
        <v>620.22</v>
      </c>
      <c r="Z190" s="2">
        <f t="shared" si="8"/>
        <v>620.22</v>
      </c>
    </row>
    <row r="191" spans="1:26">
      <c r="A191" s="2" t="s">
        <v>2015</v>
      </c>
      <c r="B191" s="25">
        <v>45411</v>
      </c>
      <c r="C191" s="2" t="s">
        <v>329</v>
      </c>
      <c r="D191" s="2" t="s">
        <v>1640</v>
      </c>
      <c r="E191" s="2" t="s">
        <v>1766</v>
      </c>
      <c r="F191" s="2">
        <v>1</v>
      </c>
      <c r="G191" s="2">
        <v>580.76</v>
      </c>
      <c r="H191" s="2">
        <v>0.1</v>
      </c>
      <c r="I191" s="2" t="s">
        <v>1829</v>
      </c>
      <c r="J191" s="2">
        <v>522.68399999999997</v>
      </c>
      <c r="K191" s="2">
        <f>IF(I191="", AVERAGEIF(Table6[Payment_Type],Table6[[#This Row],[Payment_Type]],Table6[Total_Amount]), J191)</f>
        <v>522.68399999999997</v>
      </c>
      <c r="O191" s="28" t="s">
        <v>2015</v>
      </c>
      <c r="P191" t="str">
        <f t="shared" si="9"/>
        <v>Sale189</v>
      </c>
      <c r="Q191" t="str">
        <f t="shared" si="10"/>
        <v>SALE189</v>
      </c>
      <c r="S191" s="31">
        <v>45411</v>
      </c>
      <c r="T191" t="str">
        <f t="shared" si="11"/>
        <v>29-04-2024</v>
      </c>
      <c r="X191" s="34">
        <v>1</v>
      </c>
      <c r="Y191" s="34">
        <v>580.76</v>
      </c>
      <c r="Z191" s="2">
        <f t="shared" si="8"/>
        <v>580.76</v>
      </c>
    </row>
    <row r="192" spans="1:26">
      <c r="A192" s="2" t="s">
        <v>2016</v>
      </c>
      <c r="B192" s="25">
        <v>45775</v>
      </c>
      <c r="C192" s="2" t="s">
        <v>1050</v>
      </c>
      <c r="D192" s="2" t="s">
        <v>1690</v>
      </c>
      <c r="E192" s="2" t="s">
        <v>1786</v>
      </c>
      <c r="F192" s="2">
        <v>3</v>
      </c>
      <c r="G192" s="2">
        <v>444.55</v>
      </c>
      <c r="H192" s="2">
        <v>0.14000000000000001</v>
      </c>
      <c r="I192" s="2" t="s">
        <v>1826</v>
      </c>
      <c r="J192" s="2">
        <v>1146.9390000000001</v>
      </c>
      <c r="K192" s="2">
        <f>IF(I192="", AVERAGEIF(Table6[Payment_Type],Table6[[#This Row],[Payment_Type]],Table6[Total_Amount]), J192)</f>
        <v>1146.9390000000001</v>
      </c>
      <c r="O192" s="27" t="s">
        <v>2016</v>
      </c>
      <c r="P192" t="str">
        <f t="shared" si="9"/>
        <v>Sale190</v>
      </c>
      <c r="Q192" t="str">
        <f t="shared" si="10"/>
        <v>SALE190</v>
      </c>
      <c r="S192" s="30">
        <v>45775</v>
      </c>
      <c r="T192" t="str">
        <f t="shared" si="11"/>
        <v>28-04-2025</v>
      </c>
      <c r="X192" s="33">
        <v>3</v>
      </c>
      <c r="Y192" s="33">
        <v>444.55</v>
      </c>
      <c r="Z192" s="2">
        <f t="shared" si="8"/>
        <v>444.55</v>
      </c>
    </row>
    <row r="193" spans="1:26">
      <c r="A193" s="2" t="s">
        <v>2017</v>
      </c>
      <c r="B193" s="25">
        <v>45459</v>
      </c>
      <c r="C193" s="2" t="s">
        <v>470</v>
      </c>
      <c r="D193" s="2" t="s">
        <v>1640</v>
      </c>
      <c r="E193" s="2" t="s">
        <v>1810</v>
      </c>
      <c r="F193" s="2">
        <v>1</v>
      </c>
      <c r="G193" s="2">
        <v>804.9</v>
      </c>
      <c r="H193" s="2">
        <v>0.03</v>
      </c>
      <c r="I193" s="2" t="s">
        <v>1826</v>
      </c>
      <c r="J193" s="2">
        <v>780.75299999999993</v>
      </c>
      <c r="K193" s="2">
        <f>IF(I193="", AVERAGEIF(Table6[Payment_Type],Table6[[#This Row],[Payment_Type]],Table6[Total_Amount]), J193)</f>
        <v>780.75299999999993</v>
      </c>
      <c r="O193" s="28" t="s">
        <v>2017</v>
      </c>
      <c r="P193" t="str">
        <f t="shared" si="9"/>
        <v>Sale191</v>
      </c>
      <c r="Q193" t="str">
        <f t="shared" si="10"/>
        <v>SALE191</v>
      </c>
      <c r="S193" s="31">
        <v>45459</v>
      </c>
      <c r="T193" t="str">
        <f t="shared" si="11"/>
        <v>16-06-2024</v>
      </c>
      <c r="X193" s="34">
        <v>1</v>
      </c>
      <c r="Y193" s="34">
        <v>804.9</v>
      </c>
      <c r="Z193" s="2">
        <f t="shared" si="8"/>
        <v>804.9</v>
      </c>
    </row>
    <row r="194" spans="1:26">
      <c r="A194" s="2" t="s">
        <v>2018</v>
      </c>
      <c r="B194" s="25">
        <v>45617</v>
      </c>
      <c r="C194" s="2" t="s">
        <v>1316</v>
      </c>
      <c r="D194" s="2" t="s">
        <v>1732</v>
      </c>
      <c r="E194" s="2" t="s">
        <v>1799</v>
      </c>
      <c r="F194" s="2">
        <v>3</v>
      </c>
      <c r="G194" s="2">
        <v>361.65</v>
      </c>
      <c r="H194" s="2">
        <v>0.15</v>
      </c>
      <c r="I194" s="2" t="s">
        <v>1829</v>
      </c>
      <c r="J194" s="2">
        <v>922.20749999999987</v>
      </c>
      <c r="K194" s="2">
        <f>IF(I194="", AVERAGEIF(Table6[Payment_Type],Table6[[#This Row],[Payment_Type]],Table6[Total_Amount]), J194)</f>
        <v>922.20749999999987</v>
      </c>
      <c r="O194" s="27" t="s">
        <v>2018</v>
      </c>
      <c r="P194" t="str">
        <f t="shared" si="9"/>
        <v>Sale192</v>
      </c>
      <c r="Q194" t="str">
        <f t="shared" si="10"/>
        <v>SALE192</v>
      </c>
      <c r="S194" s="30">
        <v>45617</v>
      </c>
      <c r="T194" t="str">
        <f t="shared" si="11"/>
        <v>21-11-2024</v>
      </c>
      <c r="X194" s="33">
        <v>3</v>
      </c>
      <c r="Y194" s="33">
        <v>361.65</v>
      </c>
      <c r="Z194" s="2">
        <f t="shared" ref="Z194:Z257" si="12">IF(ISBLANK(Y194), AVERAGE($Y$2:$Y$2001), Y194)</f>
        <v>361.65</v>
      </c>
    </row>
    <row r="195" spans="1:26">
      <c r="A195" s="2" t="s">
        <v>2019</v>
      </c>
      <c r="B195" s="25">
        <v>45763</v>
      </c>
      <c r="C195" s="2" t="s">
        <v>541</v>
      </c>
      <c r="D195" s="2" t="s">
        <v>1560</v>
      </c>
      <c r="E195" s="2" t="s">
        <v>1769</v>
      </c>
      <c r="F195" s="2">
        <v>1</v>
      </c>
      <c r="G195" s="2">
        <v>271.76</v>
      </c>
      <c r="H195" s="2">
        <v>0.03</v>
      </c>
      <c r="I195" s="2" t="s">
        <v>1824</v>
      </c>
      <c r="J195" s="2">
        <v>263.60719999999998</v>
      </c>
      <c r="K195" s="2">
        <f>IF(I195="", AVERAGEIF(Table6[Payment_Type],Table6[[#This Row],[Payment_Type]],Table6[Total_Amount]), J195)</f>
        <v>263.60719999999998</v>
      </c>
      <c r="O195" s="28" t="s">
        <v>2019</v>
      </c>
      <c r="P195" t="str">
        <f t="shared" ref="P195:P258" si="13">PROPER(O195)</f>
        <v>Sale193</v>
      </c>
      <c r="Q195" t="str">
        <f t="shared" ref="Q195:Q258" si="14">UPPER(O195)</f>
        <v>SALE193</v>
      </c>
      <c r="S195" s="31">
        <v>45763</v>
      </c>
      <c r="T195" t="str">
        <f t="shared" ref="T195:T258" si="15">TEXT(S195, "DD-MM-YYYY" )</f>
        <v>16-04-2025</v>
      </c>
      <c r="X195" s="34">
        <v>1</v>
      </c>
      <c r="Y195" s="34">
        <v>271.76</v>
      </c>
      <c r="Z195" s="2">
        <f t="shared" si="12"/>
        <v>271.76</v>
      </c>
    </row>
    <row r="196" spans="1:26">
      <c r="A196" s="2" t="s">
        <v>2020</v>
      </c>
      <c r="B196" s="25">
        <v>45618</v>
      </c>
      <c r="C196" s="2" t="s">
        <v>1017</v>
      </c>
      <c r="D196" s="2" t="s">
        <v>1646</v>
      </c>
      <c r="E196" s="2" t="s">
        <v>1789</v>
      </c>
      <c r="F196" s="2">
        <v>3</v>
      </c>
      <c r="G196" s="2">
        <v>958.15</v>
      </c>
      <c r="H196" s="2">
        <v>0.24</v>
      </c>
      <c r="I196" s="2" t="s">
        <v>1829</v>
      </c>
      <c r="J196" s="2">
        <v>2184.5819999999999</v>
      </c>
      <c r="K196" s="2">
        <f>IF(I196="", AVERAGEIF(Table6[Payment_Type],Table6[[#This Row],[Payment_Type]],Table6[Total_Amount]), J196)</f>
        <v>2184.5819999999999</v>
      </c>
      <c r="O196" s="27" t="s">
        <v>2020</v>
      </c>
      <c r="P196" t="str">
        <f t="shared" si="13"/>
        <v>Sale194</v>
      </c>
      <c r="Q196" t="str">
        <f t="shared" si="14"/>
        <v>SALE194</v>
      </c>
      <c r="S196" s="30">
        <v>45618</v>
      </c>
      <c r="T196" t="str">
        <f t="shared" si="15"/>
        <v>22-11-2024</v>
      </c>
      <c r="X196" s="33">
        <v>3</v>
      </c>
      <c r="Y196" s="33">
        <v>958.15</v>
      </c>
      <c r="Z196" s="2">
        <f t="shared" si="12"/>
        <v>958.15</v>
      </c>
    </row>
    <row r="197" spans="1:26">
      <c r="A197" s="2" t="s">
        <v>2021</v>
      </c>
      <c r="B197" s="25">
        <v>45290</v>
      </c>
      <c r="C197" s="2" t="s">
        <v>1325</v>
      </c>
      <c r="D197" s="2" t="s">
        <v>1668</v>
      </c>
      <c r="E197" s="2" t="s">
        <v>1807</v>
      </c>
      <c r="F197" s="2">
        <v>1</v>
      </c>
      <c r="G197" s="2">
        <v>889.19</v>
      </c>
      <c r="H197" s="2">
        <v>0.03</v>
      </c>
      <c r="I197" s="2" t="s">
        <v>1824</v>
      </c>
      <c r="J197" s="2">
        <v>862.51430000000005</v>
      </c>
      <c r="K197" s="2">
        <f>IF(I197="", AVERAGEIF(Table6[Payment_Type],Table6[[#This Row],[Payment_Type]],Table6[Total_Amount]), J197)</f>
        <v>862.51430000000005</v>
      </c>
      <c r="O197" s="28" t="s">
        <v>2021</v>
      </c>
      <c r="P197" t="str">
        <f t="shared" si="13"/>
        <v>Sale195</v>
      </c>
      <c r="Q197" t="str">
        <f t="shared" si="14"/>
        <v>SALE195</v>
      </c>
      <c r="S197" s="31">
        <v>45290</v>
      </c>
      <c r="T197" t="str">
        <f t="shared" si="15"/>
        <v>30-12-2023</v>
      </c>
      <c r="X197" s="34">
        <v>1</v>
      </c>
      <c r="Y197" s="34">
        <v>889.19</v>
      </c>
      <c r="Z197" s="2">
        <f t="shared" si="12"/>
        <v>889.19</v>
      </c>
    </row>
    <row r="198" spans="1:26">
      <c r="A198" s="2" t="s">
        <v>2022</v>
      </c>
      <c r="B198" s="25">
        <v>45904</v>
      </c>
      <c r="C198" s="2" t="s">
        <v>1431</v>
      </c>
      <c r="D198" s="2" t="s">
        <v>1662</v>
      </c>
      <c r="E198" s="2" t="s">
        <v>1804</v>
      </c>
      <c r="F198" s="2">
        <v>4</v>
      </c>
      <c r="G198" s="2">
        <v>689.67</v>
      </c>
      <c r="H198" s="2">
        <v>0.05</v>
      </c>
      <c r="I198" s="2" t="s">
        <v>1829</v>
      </c>
      <c r="J198" s="2">
        <v>2620.7460000000001</v>
      </c>
      <c r="K198" s="2">
        <f>IF(I198="", AVERAGEIF(Table6[Payment_Type],Table6[[#This Row],[Payment_Type]],Table6[Total_Amount]), J198)</f>
        <v>2620.7460000000001</v>
      </c>
      <c r="O198" s="27" t="s">
        <v>2022</v>
      </c>
      <c r="P198" t="str">
        <f t="shared" si="13"/>
        <v>Sale196</v>
      </c>
      <c r="Q198" t="str">
        <f t="shared" si="14"/>
        <v>SALE196</v>
      </c>
      <c r="S198" s="30">
        <v>45904</v>
      </c>
      <c r="T198" t="str">
        <f t="shared" si="15"/>
        <v>04-09-2025</v>
      </c>
      <c r="X198" s="33">
        <v>4</v>
      </c>
      <c r="Y198" s="33">
        <v>689.67</v>
      </c>
      <c r="Z198" s="2">
        <f t="shared" si="12"/>
        <v>689.67</v>
      </c>
    </row>
    <row r="199" spans="1:26">
      <c r="A199" s="2" t="s">
        <v>2023</v>
      </c>
      <c r="B199" s="25">
        <v>45227</v>
      </c>
      <c r="C199" s="2" t="s">
        <v>461</v>
      </c>
      <c r="D199" s="2" t="s">
        <v>1636</v>
      </c>
      <c r="E199" s="2" t="s">
        <v>1792</v>
      </c>
      <c r="F199" s="2">
        <v>1</v>
      </c>
      <c r="G199" s="2">
        <v>541.24</v>
      </c>
      <c r="H199" s="2">
        <v>0.03</v>
      </c>
      <c r="I199" s="2" t="s">
        <v>1826</v>
      </c>
      <c r="J199" s="2">
        <v>525.00279999999998</v>
      </c>
      <c r="K199" s="2">
        <f>IF(I199="", AVERAGEIF(Table6[Payment_Type],Table6[[#This Row],[Payment_Type]],Table6[Total_Amount]), J199)</f>
        <v>525.00279999999998</v>
      </c>
      <c r="O199" s="28" t="s">
        <v>2023</v>
      </c>
      <c r="P199" t="str">
        <f t="shared" si="13"/>
        <v>Sale197</v>
      </c>
      <c r="Q199" t="str">
        <f t="shared" si="14"/>
        <v>SALE197</v>
      </c>
      <c r="S199" s="31">
        <v>45227</v>
      </c>
      <c r="T199" t="str">
        <f t="shared" si="15"/>
        <v>28-10-2023</v>
      </c>
      <c r="X199" s="34">
        <v>1</v>
      </c>
      <c r="Y199" s="34">
        <v>541.24</v>
      </c>
      <c r="Z199" s="2">
        <f t="shared" si="12"/>
        <v>541.24</v>
      </c>
    </row>
    <row r="200" spans="1:26">
      <c r="A200" s="2" t="s">
        <v>2024</v>
      </c>
      <c r="B200" s="25">
        <v>45600</v>
      </c>
      <c r="C200" s="2" t="s">
        <v>1386</v>
      </c>
      <c r="D200" s="2" t="s">
        <v>1710</v>
      </c>
      <c r="E200" s="2" t="s">
        <v>1776</v>
      </c>
      <c r="F200" s="2">
        <v>1</v>
      </c>
      <c r="G200" s="2">
        <v>454.71</v>
      </c>
      <c r="H200" s="2">
        <v>0.16</v>
      </c>
      <c r="I200" s="2" t="s">
        <v>1826</v>
      </c>
      <c r="J200" s="2">
        <v>381.95639999999997</v>
      </c>
      <c r="K200" s="2">
        <f>IF(I200="", AVERAGEIF(Table6[Payment_Type],Table6[[#This Row],[Payment_Type]],Table6[Total_Amount]), J200)</f>
        <v>381.95639999999997</v>
      </c>
      <c r="O200" s="27" t="s">
        <v>2024</v>
      </c>
      <c r="P200" t="str">
        <f t="shared" si="13"/>
        <v>Sale198</v>
      </c>
      <c r="Q200" t="str">
        <f t="shared" si="14"/>
        <v>SALE198</v>
      </c>
      <c r="S200" s="30">
        <v>45600</v>
      </c>
      <c r="T200" t="str">
        <f t="shared" si="15"/>
        <v>04-11-2024</v>
      </c>
      <c r="X200" s="33">
        <v>1</v>
      </c>
      <c r="Y200" s="33">
        <v>454.71</v>
      </c>
      <c r="Z200" s="2">
        <f t="shared" si="12"/>
        <v>454.71</v>
      </c>
    </row>
    <row r="201" spans="1:26">
      <c r="A201" s="2" t="s">
        <v>2025</v>
      </c>
      <c r="B201" s="25">
        <v>45646</v>
      </c>
      <c r="C201" s="2" t="s">
        <v>150</v>
      </c>
      <c r="D201" s="2" t="s">
        <v>1680</v>
      </c>
      <c r="E201" s="2" t="s">
        <v>1773</v>
      </c>
      <c r="F201" s="2">
        <v>2</v>
      </c>
      <c r="G201" s="2">
        <v>397.63</v>
      </c>
      <c r="H201" s="2">
        <v>0.26</v>
      </c>
      <c r="I201" s="2" t="s">
        <v>1824</v>
      </c>
      <c r="J201" s="2">
        <v>588.49239999999998</v>
      </c>
      <c r="K201" s="2">
        <f>IF(I201="", AVERAGEIF(Table6[Payment_Type],Table6[[#This Row],[Payment_Type]],Table6[Total_Amount]), J201)</f>
        <v>588.49239999999998</v>
      </c>
      <c r="O201" s="28" t="s">
        <v>2025</v>
      </c>
      <c r="P201" t="str">
        <f t="shared" si="13"/>
        <v>Sale199</v>
      </c>
      <c r="Q201" t="str">
        <f t="shared" si="14"/>
        <v>SALE199</v>
      </c>
      <c r="S201" s="31">
        <v>45646</v>
      </c>
      <c r="T201" t="str">
        <f t="shared" si="15"/>
        <v>20-12-2024</v>
      </c>
      <c r="X201" s="34">
        <v>2</v>
      </c>
      <c r="Y201" s="34">
        <v>397.63</v>
      </c>
      <c r="Z201" s="2">
        <f t="shared" si="12"/>
        <v>397.63</v>
      </c>
    </row>
    <row r="202" spans="1:26">
      <c r="A202" s="2" t="s">
        <v>2026</v>
      </c>
      <c r="B202" s="25">
        <v>45725</v>
      </c>
      <c r="C202" s="2" t="s">
        <v>565</v>
      </c>
      <c r="D202" s="2" t="s">
        <v>1714</v>
      </c>
      <c r="E202" s="2" t="s">
        <v>1776</v>
      </c>
      <c r="F202" s="2">
        <v>3</v>
      </c>
      <c r="G202" s="2">
        <v>748.56</v>
      </c>
      <c r="H202" s="2">
        <v>0.26</v>
      </c>
      <c r="I202" s="2" t="s">
        <v>1826</v>
      </c>
      <c r="J202" s="2">
        <v>1661.8032000000001</v>
      </c>
      <c r="K202" s="2">
        <f>IF(I202="", AVERAGEIF(Table6[Payment_Type],Table6[[#This Row],[Payment_Type]],Table6[Total_Amount]), J202)</f>
        <v>1661.8032000000001</v>
      </c>
      <c r="O202" s="27" t="s">
        <v>2026</v>
      </c>
      <c r="P202" t="str">
        <f t="shared" si="13"/>
        <v>Sale200</v>
      </c>
      <c r="Q202" t="str">
        <f t="shared" si="14"/>
        <v>SALE200</v>
      </c>
      <c r="S202" s="30">
        <v>45725</v>
      </c>
      <c r="T202" t="str">
        <f t="shared" si="15"/>
        <v>09-03-2025</v>
      </c>
      <c r="X202" s="33">
        <v>3</v>
      </c>
      <c r="Y202" s="33">
        <v>748.56</v>
      </c>
      <c r="Z202" s="2">
        <f t="shared" si="12"/>
        <v>748.56</v>
      </c>
    </row>
    <row r="203" spans="1:26">
      <c r="A203" s="2" t="s">
        <v>2027</v>
      </c>
      <c r="B203" s="25">
        <v>45742</v>
      </c>
      <c r="C203" s="2" t="s">
        <v>487</v>
      </c>
      <c r="D203" s="2" t="s">
        <v>1614</v>
      </c>
      <c r="E203" s="2" t="s">
        <v>1769</v>
      </c>
      <c r="F203" s="2">
        <v>1</v>
      </c>
      <c r="G203" s="2">
        <v>885.72</v>
      </c>
      <c r="H203" s="2">
        <v>0.15</v>
      </c>
      <c r="I203" s="2" t="s">
        <v>1824</v>
      </c>
      <c r="J203" s="2">
        <v>752.86199999999997</v>
      </c>
      <c r="K203" s="2">
        <f>IF(I203="", AVERAGEIF(Table6[Payment_Type],Table6[[#This Row],[Payment_Type]],Table6[Total_Amount]), J203)</f>
        <v>752.86199999999997</v>
      </c>
      <c r="O203" s="28" t="s">
        <v>2027</v>
      </c>
      <c r="P203" t="str">
        <f t="shared" si="13"/>
        <v>Sale201</v>
      </c>
      <c r="Q203" t="str">
        <f t="shared" si="14"/>
        <v>SALE201</v>
      </c>
      <c r="S203" s="31">
        <v>45742</v>
      </c>
      <c r="T203" t="str">
        <f t="shared" si="15"/>
        <v>26-03-2025</v>
      </c>
      <c r="X203" s="34">
        <v>1</v>
      </c>
      <c r="Y203" s="34">
        <v>885.72</v>
      </c>
      <c r="Z203" s="2">
        <f t="shared" si="12"/>
        <v>885.72</v>
      </c>
    </row>
    <row r="204" spans="1:26">
      <c r="A204" s="2" t="s">
        <v>2028</v>
      </c>
      <c r="B204" s="25">
        <v>45750</v>
      </c>
      <c r="C204" s="2" t="s">
        <v>381</v>
      </c>
      <c r="D204" s="2" t="s">
        <v>1672</v>
      </c>
      <c r="E204" s="2" t="s">
        <v>1757</v>
      </c>
      <c r="F204" s="2">
        <v>4</v>
      </c>
      <c r="G204" s="2">
        <v>408.07</v>
      </c>
      <c r="H204" s="2">
        <v>0.28000000000000003</v>
      </c>
      <c r="I204" s="2" t="s">
        <v>1829</v>
      </c>
      <c r="J204" s="2">
        <v>1175.2416000000001</v>
      </c>
      <c r="K204" s="2">
        <f>IF(I204="", AVERAGEIF(Table6[Payment_Type],Table6[[#This Row],[Payment_Type]],Table6[Total_Amount]), J204)</f>
        <v>1175.2416000000001</v>
      </c>
      <c r="O204" s="27" t="s">
        <v>2028</v>
      </c>
      <c r="P204" t="str">
        <f t="shared" si="13"/>
        <v>Sale202</v>
      </c>
      <c r="Q204" t="str">
        <f t="shared" si="14"/>
        <v>SALE202</v>
      </c>
      <c r="S204" s="30">
        <v>45750</v>
      </c>
      <c r="T204" t="str">
        <f t="shared" si="15"/>
        <v>03-04-2025</v>
      </c>
      <c r="X204" s="33">
        <v>4</v>
      </c>
      <c r="Y204" s="33">
        <v>408.07</v>
      </c>
      <c r="Z204" s="2">
        <f t="shared" si="12"/>
        <v>408.07</v>
      </c>
    </row>
    <row r="205" spans="1:26">
      <c r="A205" s="2" t="s">
        <v>2029</v>
      </c>
      <c r="B205" s="25">
        <v>45327</v>
      </c>
      <c r="C205" s="2" t="s">
        <v>1455</v>
      </c>
      <c r="D205" s="2" t="s">
        <v>1616</v>
      </c>
      <c r="E205" s="2" t="s">
        <v>1786</v>
      </c>
      <c r="F205" s="2">
        <v>2</v>
      </c>
      <c r="G205" s="2">
        <v>597.07000000000005</v>
      </c>
      <c r="H205" s="2">
        <v>0.28000000000000003</v>
      </c>
      <c r="I205" s="2" t="s">
        <v>1826</v>
      </c>
      <c r="J205" s="2">
        <v>859.7808</v>
      </c>
      <c r="K205" s="2">
        <f>IF(I205="", AVERAGEIF(Table6[Payment_Type],Table6[[#This Row],[Payment_Type]],Table6[Total_Amount]), J205)</f>
        <v>859.7808</v>
      </c>
      <c r="O205" s="28" t="s">
        <v>2029</v>
      </c>
      <c r="P205" t="str">
        <f t="shared" si="13"/>
        <v>Sale203</v>
      </c>
      <c r="Q205" t="str">
        <f t="shared" si="14"/>
        <v>SALE203</v>
      </c>
      <c r="S205" s="31">
        <v>45327</v>
      </c>
      <c r="T205" t="str">
        <f t="shared" si="15"/>
        <v>05-02-2024</v>
      </c>
      <c r="X205" s="34">
        <v>2</v>
      </c>
      <c r="Y205" s="34">
        <v>597.07000000000005</v>
      </c>
      <c r="Z205" s="2">
        <f t="shared" si="12"/>
        <v>597.07000000000005</v>
      </c>
    </row>
    <row r="206" spans="1:26">
      <c r="A206" s="2" t="s">
        <v>2030</v>
      </c>
      <c r="B206" s="25">
        <v>45465</v>
      </c>
      <c r="C206" s="2" t="s">
        <v>97</v>
      </c>
      <c r="D206" s="2" t="s">
        <v>1682</v>
      </c>
      <c r="E206" s="2" t="s">
        <v>1786</v>
      </c>
      <c r="F206" s="2">
        <v>3</v>
      </c>
      <c r="G206" s="2">
        <v>723.47</v>
      </c>
      <c r="H206" s="2">
        <v>0.12</v>
      </c>
      <c r="I206" s="2" t="s">
        <v>1829</v>
      </c>
      <c r="J206" s="2">
        <v>1909.9608000000001</v>
      </c>
      <c r="K206" s="2">
        <f>IF(I206="", AVERAGEIF(Table6[Payment_Type],Table6[[#This Row],[Payment_Type]],Table6[Total_Amount]), J206)</f>
        <v>1909.9608000000001</v>
      </c>
      <c r="O206" s="27" t="s">
        <v>2030</v>
      </c>
      <c r="P206" t="str">
        <f t="shared" si="13"/>
        <v>Sale204</v>
      </c>
      <c r="Q206" t="str">
        <f t="shared" si="14"/>
        <v>SALE204</v>
      </c>
      <c r="S206" s="30">
        <v>45465</v>
      </c>
      <c r="T206" t="str">
        <f t="shared" si="15"/>
        <v>22-06-2024</v>
      </c>
      <c r="X206" s="33">
        <v>3</v>
      </c>
      <c r="Y206" s="33">
        <v>723.47</v>
      </c>
      <c r="Z206" s="2">
        <f t="shared" si="12"/>
        <v>723.47</v>
      </c>
    </row>
    <row r="207" spans="1:26">
      <c r="A207" s="2" t="s">
        <v>2031</v>
      </c>
      <c r="B207" s="25">
        <v>45883</v>
      </c>
      <c r="C207" s="2" t="s">
        <v>1355</v>
      </c>
      <c r="D207" s="2" t="s">
        <v>1724</v>
      </c>
      <c r="E207" s="2" t="s">
        <v>1773</v>
      </c>
      <c r="F207" s="2">
        <v>1</v>
      </c>
      <c r="G207" s="2">
        <v>479.93</v>
      </c>
      <c r="H207" s="2">
        <v>0.22</v>
      </c>
      <c r="I207" s="2" t="s">
        <v>1824</v>
      </c>
      <c r="J207" s="2">
        <v>374.34539999999998</v>
      </c>
      <c r="K207" s="2">
        <f>IF(I207="", AVERAGEIF(Table6[Payment_Type],Table6[[#This Row],[Payment_Type]],Table6[Total_Amount]), J207)</f>
        <v>374.34539999999998</v>
      </c>
      <c r="O207" s="28" t="s">
        <v>2031</v>
      </c>
      <c r="P207" t="str">
        <f t="shared" si="13"/>
        <v>Sale205</v>
      </c>
      <c r="Q207" t="str">
        <f t="shared" si="14"/>
        <v>SALE205</v>
      </c>
      <c r="S207" s="31">
        <v>45883</v>
      </c>
      <c r="T207" t="str">
        <f t="shared" si="15"/>
        <v>14-08-2025</v>
      </c>
      <c r="X207" s="34">
        <v>1</v>
      </c>
      <c r="Y207" s="34">
        <v>479.93</v>
      </c>
      <c r="Z207" s="2">
        <f t="shared" si="12"/>
        <v>479.93</v>
      </c>
    </row>
    <row r="208" spans="1:26">
      <c r="A208" s="2" t="s">
        <v>2032</v>
      </c>
      <c r="B208" s="25">
        <v>45445</v>
      </c>
      <c r="C208" s="2" t="s">
        <v>779</v>
      </c>
      <c r="D208" s="2" t="s">
        <v>1616</v>
      </c>
      <c r="E208" s="2" t="s">
        <v>1804</v>
      </c>
      <c r="F208" s="2">
        <v>4</v>
      </c>
      <c r="G208" s="2">
        <v>362.81</v>
      </c>
      <c r="H208" s="2">
        <v>0.21</v>
      </c>
      <c r="I208" s="2" t="s">
        <v>1829</v>
      </c>
      <c r="J208" s="2">
        <v>1146.4795999999999</v>
      </c>
      <c r="K208" s="2">
        <f>IF(I208="", AVERAGEIF(Table6[Payment_Type],Table6[[#This Row],[Payment_Type]],Table6[Total_Amount]), J208)</f>
        <v>1146.4795999999999</v>
      </c>
      <c r="O208" s="27" t="s">
        <v>2032</v>
      </c>
      <c r="P208" t="str">
        <f t="shared" si="13"/>
        <v>Sale206</v>
      </c>
      <c r="Q208" t="str">
        <f t="shared" si="14"/>
        <v>SALE206</v>
      </c>
      <c r="S208" s="30">
        <v>45445</v>
      </c>
      <c r="T208" t="str">
        <f t="shared" si="15"/>
        <v>02-06-2024</v>
      </c>
      <c r="X208" s="33">
        <v>4</v>
      </c>
      <c r="Y208" s="33">
        <v>362.81</v>
      </c>
      <c r="Z208" s="2">
        <f t="shared" si="12"/>
        <v>362.81</v>
      </c>
    </row>
    <row r="209" spans="1:26">
      <c r="A209" s="2" t="s">
        <v>2033</v>
      </c>
      <c r="B209" s="25">
        <v>45640</v>
      </c>
      <c r="C209" s="2" t="s">
        <v>610</v>
      </c>
      <c r="D209" s="2" t="s">
        <v>1706</v>
      </c>
      <c r="E209" s="2" t="s">
        <v>1766</v>
      </c>
      <c r="F209" s="2">
        <v>1</v>
      </c>
      <c r="G209" s="2">
        <v>127.11</v>
      </c>
      <c r="H209" s="2">
        <v>0.01</v>
      </c>
      <c r="I209" s="2" t="s">
        <v>1826</v>
      </c>
      <c r="J209" s="2">
        <v>125.8389</v>
      </c>
      <c r="K209" s="2">
        <f>IF(I209="", AVERAGEIF(Table6[Payment_Type],Table6[[#This Row],[Payment_Type]],Table6[Total_Amount]), J209)</f>
        <v>125.8389</v>
      </c>
      <c r="O209" s="28" t="s">
        <v>2033</v>
      </c>
      <c r="P209" t="str">
        <f t="shared" si="13"/>
        <v>Sale207</v>
      </c>
      <c r="Q209" t="str">
        <f t="shared" si="14"/>
        <v>SALE207</v>
      </c>
      <c r="S209" s="31">
        <v>45640</v>
      </c>
      <c r="T209" t="str">
        <f t="shared" si="15"/>
        <v>14-12-2024</v>
      </c>
      <c r="X209" s="34">
        <v>1</v>
      </c>
      <c r="Y209" s="34">
        <v>127.11</v>
      </c>
      <c r="Z209" s="2">
        <f t="shared" si="12"/>
        <v>127.11</v>
      </c>
    </row>
    <row r="210" spans="1:26">
      <c r="A210" s="2" t="s">
        <v>2034</v>
      </c>
      <c r="B210" s="25">
        <v>45411</v>
      </c>
      <c r="C210" s="2" t="s">
        <v>607</v>
      </c>
      <c r="D210" s="2" t="s">
        <v>1616</v>
      </c>
      <c r="E210" s="2" t="s">
        <v>1807</v>
      </c>
      <c r="F210" s="2">
        <v>4</v>
      </c>
      <c r="G210" s="2">
        <v>931.26</v>
      </c>
      <c r="H210" s="2">
        <v>0.04</v>
      </c>
      <c r="I210" s="2" t="s">
        <v>1824</v>
      </c>
      <c r="J210" s="2">
        <v>3576.0383999999999</v>
      </c>
      <c r="K210" s="2">
        <f>IF(I210="", AVERAGEIF(Table6[Payment_Type],Table6[[#This Row],[Payment_Type]],Table6[Total_Amount]), J210)</f>
        <v>3576.0383999999999</v>
      </c>
      <c r="O210" s="27" t="s">
        <v>2034</v>
      </c>
      <c r="P210" t="str">
        <f t="shared" si="13"/>
        <v>Sale208</v>
      </c>
      <c r="Q210" t="str">
        <f t="shared" si="14"/>
        <v>SALE208</v>
      </c>
      <c r="S210" s="30">
        <v>45411</v>
      </c>
      <c r="T210" t="str">
        <f t="shared" si="15"/>
        <v>29-04-2024</v>
      </c>
      <c r="X210" s="33">
        <v>4</v>
      </c>
      <c r="Y210" s="33">
        <v>931.26</v>
      </c>
      <c r="Z210" s="2">
        <f t="shared" si="12"/>
        <v>931.26</v>
      </c>
    </row>
    <row r="211" spans="1:26">
      <c r="A211" s="2" t="s">
        <v>2035</v>
      </c>
      <c r="B211" s="25">
        <v>45224</v>
      </c>
      <c r="C211" s="2" t="s">
        <v>1160</v>
      </c>
      <c r="D211" s="2" t="s">
        <v>1682</v>
      </c>
      <c r="E211" s="2" t="s">
        <v>1782</v>
      </c>
      <c r="F211" s="2">
        <v>1</v>
      </c>
      <c r="G211" s="2">
        <v>620.80999999999995</v>
      </c>
      <c r="H211" s="2">
        <v>0.04</v>
      </c>
      <c r="I211" s="2" t="s">
        <v>1826</v>
      </c>
      <c r="J211" s="2">
        <v>595.97759999999994</v>
      </c>
      <c r="K211" s="2">
        <f>IF(I211="", AVERAGEIF(Table6[Payment_Type],Table6[[#This Row],[Payment_Type]],Table6[Total_Amount]), J211)</f>
        <v>595.97759999999994</v>
      </c>
      <c r="O211" s="28" t="s">
        <v>2035</v>
      </c>
      <c r="P211" t="str">
        <f t="shared" si="13"/>
        <v>Sale209</v>
      </c>
      <c r="Q211" t="str">
        <f t="shared" si="14"/>
        <v>SALE209</v>
      </c>
      <c r="S211" s="31">
        <v>45224</v>
      </c>
      <c r="T211" t="str">
        <f t="shared" si="15"/>
        <v>25-10-2023</v>
      </c>
      <c r="X211" s="34">
        <v>1</v>
      </c>
      <c r="Y211" s="34">
        <v>620.80999999999995</v>
      </c>
      <c r="Z211" s="2">
        <f t="shared" si="12"/>
        <v>620.80999999999995</v>
      </c>
    </row>
    <row r="212" spans="1:26">
      <c r="A212" s="2" t="s">
        <v>2036</v>
      </c>
      <c r="B212" s="25">
        <v>45497</v>
      </c>
      <c r="C212" s="2" t="s">
        <v>338</v>
      </c>
      <c r="D212" s="2" t="s">
        <v>1648</v>
      </c>
      <c r="E212" s="2" t="s">
        <v>1761</v>
      </c>
      <c r="F212" s="2">
        <v>1</v>
      </c>
      <c r="G212" s="2">
        <v>823.26</v>
      </c>
      <c r="H212" s="2">
        <v>0.27</v>
      </c>
      <c r="I212" s="2" t="s">
        <v>1829</v>
      </c>
      <c r="J212" s="2">
        <v>600.97979999999995</v>
      </c>
      <c r="K212" s="2">
        <f>IF(I212="", AVERAGEIF(Table6[Payment_Type],Table6[[#This Row],[Payment_Type]],Table6[Total_Amount]), J212)</f>
        <v>600.97979999999995</v>
      </c>
      <c r="O212" s="27" t="s">
        <v>2036</v>
      </c>
      <c r="P212" t="str">
        <f t="shared" si="13"/>
        <v>Sale210</v>
      </c>
      <c r="Q212" t="str">
        <f t="shared" si="14"/>
        <v>SALE210</v>
      </c>
      <c r="S212" s="30">
        <v>45497</v>
      </c>
      <c r="T212" t="str">
        <f t="shared" si="15"/>
        <v>24-07-2024</v>
      </c>
      <c r="X212" s="33">
        <v>1</v>
      </c>
      <c r="Y212" s="33">
        <v>823.26</v>
      </c>
      <c r="Z212" s="2">
        <f t="shared" si="12"/>
        <v>823.26</v>
      </c>
    </row>
    <row r="213" spans="1:26">
      <c r="A213" s="2" t="s">
        <v>2037</v>
      </c>
      <c r="B213" s="25">
        <v>45807</v>
      </c>
      <c r="C213" s="2" t="s">
        <v>59</v>
      </c>
      <c r="D213" s="2" t="s">
        <v>1602</v>
      </c>
      <c r="E213" s="2" t="s">
        <v>1782</v>
      </c>
      <c r="F213" s="2">
        <v>3</v>
      </c>
      <c r="G213" s="2">
        <v>681.01</v>
      </c>
      <c r="H213" s="2">
        <v>0.27</v>
      </c>
      <c r="I213" s="2" t="s">
        <v>1829</v>
      </c>
      <c r="J213" s="2">
        <v>1491.4119000000001</v>
      </c>
      <c r="K213" s="2">
        <f>IF(I213="", AVERAGEIF(Table6[Payment_Type],Table6[[#This Row],[Payment_Type]],Table6[Total_Amount]), J213)</f>
        <v>1491.4119000000001</v>
      </c>
      <c r="O213" s="28" t="s">
        <v>2037</v>
      </c>
      <c r="P213" t="str">
        <f t="shared" si="13"/>
        <v>Sale211</v>
      </c>
      <c r="Q213" t="str">
        <f t="shared" si="14"/>
        <v>SALE211</v>
      </c>
      <c r="S213" s="31">
        <v>45807</v>
      </c>
      <c r="T213" t="str">
        <f t="shared" si="15"/>
        <v>30-05-2025</v>
      </c>
      <c r="X213" s="34">
        <v>3</v>
      </c>
      <c r="Y213" s="34">
        <v>681.01</v>
      </c>
      <c r="Z213" s="2">
        <f t="shared" si="12"/>
        <v>681.01</v>
      </c>
    </row>
    <row r="214" spans="1:26">
      <c r="A214" s="2" t="s">
        <v>2038</v>
      </c>
      <c r="B214" s="25">
        <v>45942</v>
      </c>
      <c r="C214" s="2" t="s">
        <v>1368</v>
      </c>
      <c r="D214" s="2" t="s">
        <v>1660</v>
      </c>
      <c r="E214" s="2" t="s">
        <v>1813</v>
      </c>
      <c r="F214" s="2">
        <v>4</v>
      </c>
      <c r="G214" s="2">
        <v>119.83</v>
      </c>
      <c r="H214" s="2">
        <v>0.13</v>
      </c>
      <c r="I214" s="2" t="s">
        <v>1824</v>
      </c>
      <c r="J214" s="2">
        <v>417.00839999999999</v>
      </c>
      <c r="K214" s="2">
        <f>IF(I214="", AVERAGEIF(Table6[Payment_Type],Table6[[#This Row],[Payment_Type]],Table6[Total_Amount]), J214)</f>
        <v>417.00839999999999</v>
      </c>
      <c r="O214" s="27" t="s">
        <v>2038</v>
      </c>
      <c r="P214" t="str">
        <f t="shared" si="13"/>
        <v>Sale212</v>
      </c>
      <c r="Q214" t="str">
        <f t="shared" si="14"/>
        <v>SALE212</v>
      </c>
      <c r="S214" s="30">
        <v>45942</v>
      </c>
      <c r="T214" t="str">
        <f t="shared" si="15"/>
        <v>12-10-2025</v>
      </c>
      <c r="X214" s="33">
        <v>4</v>
      </c>
      <c r="Y214" s="33">
        <v>119.83</v>
      </c>
      <c r="Z214" s="2">
        <f t="shared" si="12"/>
        <v>119.83</v>
      </c>
    </row>
    <row r="215" spans="1:26">
      <c r="A215" s="2" t="s">
        <v>2039</v>
      </c>
      <c r="B215" s="25">
        <v>45314</v>
      </c>
      <c r="C215" s="2" t="s">
        <v>969</v>
      </c>
      <c r="D215" s="2" t="s">
        <v>1704</v>
      </c>
      <c r="E215" s="2" t="s">
        <v>1761</v>
      </c>
      <c r="F215" s="2">
        <v>1</v>
      </c>
      <c r="G215" s="2">
        <v>575.66</v>
      </c>
      <c r="H215" s="2">
        <v>0.03</v>
      </c>
      <c r="I215" s="2" t="s">
        <v>1826</v>
      </c>
      <c r="J215" s="2">
        <v>558.39019999999994</v>
      </c>
      <c r="K215" s="2">
        <f>IF(I215="", AVERAGEIF(Table6[Payment_Type],Table6[[#This Row],[Payment_Type]],Table6[Total_Amount]), J215)</f>
        <v>558.39019999999994</v>
      </c>
      <c r="O215" s="28" t="s">
        <v>2039</v>
      </c>
      <c r="P215" t="str">
        <f t="shared" si="13"/>
        <v>Sale213</v>
      </c>
      <c r="Q215" t="str">
        <f t="shared" si="14"/>
        <v>SALE213</v>
      </c>
      <c r="S215" s="31">
        <v>45314</v>
      </c>
      <c r="T215" t="str">
        <f t="shared" si="15"/>
        <v>23-01-2024</v>
      </c>
      <c r="X215" s="34">
        <v>1</v>
      </c>
      <c r="Y215" s="34">
        <v>575.66</v>
      </c>
      <c r="Z215" s="2">
        <f t="shared" si="12"/>
        <v>575.66</v>
      </c>
    </row>
    <row r="216" spans="1:26">
      <c r="A216" s="2" t="s">
        <v>2040</v>
      </c>
      <c r="B216" s="25">
        <v>45943</v>
      </c>
      <c r="C216" s="2" t="s">
        <v>651</v>
      </c>
      <c r="D216" s="2" t="s">
        <v>1644</v>
      </c>
      <c r="E216" s="2" t="s">
        <v>1804</v>
      </c>
      <c r="F216" s="2">
        <v>1</v>
      </c>
      <c r="G216" s="2">
        <v>775.84</v>
      </c>
      <c r="H216" s="2">
        <v>0.26</v>
      </c>
      <c r="I216" s="2" t="s">
        <v>1824</v>
      </c>
      <c r="J216" s="2">
        <v>574.12160000000006</v>
      </c>
      <c r="K216" s="2">
        <f>IF(I216="", AVERAGEIF(Table6[Payment_Type],Table6[[#This Row],[Payment_Type]],Table6[Total_Amount]), J216)</f>
        <v>574.12160000000006</v>
      </c>
      <c r="O216" s="27" t="s">
        <v>2040</v>
      </c>
      <c r="P216" t="str">
        <f t="shared" si="13"/>
        <v>Sale214</v>
      </c>
      <c r="Q216" t="str">
        <f t="shared" si="14"/>
        <v>SALE214</v>
      </c>
      <c r="S216" s="30">
        <v>45943</v>
      </c>
      <c r="T216" t="str">
        <f t="shared" si="15"/>
        <v>13-10-2025</v>
      </c>
      <c r="X216" s="33">
        <v>1</v>
      </c>
      <c r="Y216" s="33">
        <v>775.84</v>
      </c>
      <c r="Z216" s="2">
        <f t="shared" si="12"/>
        <v>775.84</v>
      </c>
    </row>
    <row r="217" spans="1:26">
      <c r="A217" s="2" t="s">
        <v>2041</v>
      </c>
      <c r="B217" s="25">
        <v>45356</v>
      </c>
      <c r="C217" s="2" t="s">
        <v>1371</v>
      </c>
      <c r="D217" s="2" t="s">
        <v>1576</v>
      </c>
      <c r="E217" s="2" t="s">
        <v>1786</v>
      </c>
      <c r="F217" s="2">
        <v>3</v>
      </c>
      <c r="G217" s="2">
        <v>318.43</v>
      </c>
      <c r="H217" s="2">
        <v>0.05</v>
      </c>
      <c r="I217" s="2" t="s">
        <v>1824</v>
      </c>
      <c r="J217" s="2">
        <v>907.52549999999997</v>
      </c>
      <c r="K217" s="2">
        <f>IF(I217="", AVERAGEIF(Table6[Payment_Type],Table6[[#This Row],[Payment_Type]],Table6[Total_Amount]), J217)</f>
        <v>907.52549999999997</v>
      </c>
      <c r="O217" s="28" t="s">
        <v>2041</v>
      </c>
      <c r="P217" t="str">
        <f t="shared" si="13"/>
        <v>Sale215</v>
      </c>
      <c r="Q217" t="str">
        <f t="shared" si="14"/>
        <v>SALE215</v>
      </c>
      <c r="S217" s="31">
        <v>45356</v>
      </c>
      <c r="T217" t="str">
        <f t="shared" si="15"/>
        <v>05-03-2024</v>
      </c>
      <c r="X217" s="34">
        <v>3</v>
      </c>
      <c r="Y217" s="34">
        <v>318.43</v>
      </c>
      <c r="Z217" s="2">
        <f t="shared" si="12"/>
        <v>318.43</v>
      </c>
    </row>
    <row r="218" spans="1:26">
      <c r="A218" s="2" t="s">
        <v>2042</v>
      </c>
      <c r="B218" s="25">
        <v>45854</v>
      </c>
      <c r="C218" s="2" t="s">
        <v>514</v>
      </c>
      <c r="D218" s="2" t="s">
        <v>1692</v>
      </c>
      <c r="E218" s="2" t="s">
        <v>1782</v>
      </c>
      <c r="F218" s="2">
        <v>3</v>
      </c>
      <c r="G218" s="2">
        <v>141.6</v>
      </c>
      <c r="H218" s="2">
        <v>0.08</v>
      </c>
      <c r="I218" s="2" t="s">
        <v>1829</v>
      </c>
      <c r="J218" s="2">
        <v>390.81599999999997</v>
      </c>
      <c r="K218" s="2">
        <f>IF(I218="", AVERAGEIF(Table6[Payment_Type],Table6[[#This Row],[Payment_Type]],Table6[Total_Amount]), J218)</f>
        <v>390.81599999999997</v>
      </c>
      <c r="O218" s="27" t="s">
        <v>2042</v>
      </c>
      <c r="P218" t="str">
        <f t="shared" si="13"/>
        <v>Sale216</v>
      </c>
      <c r="Q218" t="str">
        <f t="shared" si="14"/>
        <v>SALE216</v>
      </c>
      <c r="S218" s="30">
        <v>45854</v>
      </c>
      <c r="T218" t="str">
        <f t="shared" si="15"/>
        <v>16-07-2025</v>
      </c>
      <c r="X218" s="33">
        <v>3</v>
      </c>
      <c r="Y218" s="33">
        <v>141.6</v>
      </c>
      <c r="Z218" s="2">
        <f t="shared" si="12"/>
        <v>141.6</v>
      </c>
    </row>
    <row r="219" spans="1:26">
      <c r="A219" s="2" t="s">
        <v>2043</v>
      </c>
      <c r="B219" s="25">
        <v>45219</v>
      </c>
      <c r="C219" s="2" t="s">
        <v>849</v>
      </c>
      <c r="D219" s="2" t="s">
        <v>1578</v>
      </c>
      <c r="E219" s="2" t="s">
        <v>1813</v>
      </c>
      <c r="F219" s="2">
        <v>1</v>
      </c>
      <c r="G219" s="2">
        <v>332.82</v>
      </c>
      <c r="H219" s="2">
        <v>0.14000000000000001</v>
      </c>
      <c r="I219" s="2" t="s">
        <v>1826</v>
      </c>
      <c r="J219" s="2">
        <v>286.22519999999997</v>
      </c>
      <c r="K219" s="2">
        <f>IF(I219="", AVERAGEIF(Table6[Payment_Type],Table6[[#This Row],[Payment_Type]],Table6[Total_Amount]), J219)</f>
        <v>286.22519999999997</v>
      </c>
      <c r="O219" s="28" t="s">
        <v>2043</v>
      </c>
      <c r="P219" t="str">
        <f t="shared" si="13"/>
        <v>Sale217</v>
      </c>
      <c r="Q219" t="str">
        <f t="shared" si="14"/>
        <v>SALE217</v>
      </c>
      <c r="S219" s="31">
        <v>45219</v>
      </c>
      <c r="T219" t="str">
        <f t="shared" si="15"/>
        <v>20-10-2023</v>
      </c>
      <c r="X219" s="34">
        <v>1</v>
      </c>
      <c r="Y219" s="34">
        <v>332.82</v>
      </c>
      <c r="Z219" s="2">
        <f t="shared" si="12"/>
        <v>332.82</v>
      </c>
    </row>
    <row r="220" spans="1:26">
      <c r="A220" s="2" t="s">
        <v>2044</v>
      </c>
      <c r="B220" s="25">
        <v>45447</v>
      </c>
      <c r="C220" s="2" t="s">
        <v>788</v>
      </c>
      <c r="D220" s="2" t="s">
        <v>1692</v>
      </c>
      <c r="E220" s="2" t="s">
        <v>1757</v>
      </c>
      <c r="F220" s="2">
        <v>4</v>
      </c>
      <c r="G220" s="2">
        <v>640.97</v>
      </c>
      <c r="H220" s="2">
        <v>0.11</v>
      </c>
      <c r="I220" s="2" t="s">
        <v>1829</v>
      </c>
      <c r="J220" s="2">
        <v>2281.8532</v>
      </c>
      <c r="K220" s="2">
        <f>IF(I220="", AVERAGEIF(Table6[Payment_Type],Table6[[#This Row],[Payment_Type]],Table6[Total_Amount]), J220)</f>
        <v>2281.8532</v>
      </c>
      <c r="O220" s="27" t="s">
        <v>2044</v>
      </c>
      <c r="P220" t="str">
        <f t="shared" si="13"/>
        <v>Sale218</v>
      </c>
      <c r="Q220" t="str">
        <f t="shared" si="14"/>
        <v>SALE218</v>
      </c>
      <c r="S220" s="30">
        <v>45447</v>
      </c>
      <c r="T220" t="str">
        <f t="shared" si="15"/>
        <v>04-06-2024</v>
      </c>
      <c r="X220" s="33">
        <v>4</v>
      </c>
      <c r="Y220" s="33">
        <v>640.97</v>
      </c>
      <c r="Z220" s="2">
        <f t="shared" si="12"/>
        <v>640.97</v>
      </c>
    </row>
    <row r="221" spans="1:26">
      <c r="A221" s="2" t="s">
        <v>2045</v>
      </c>
      <c r="B221" s="25">
        <v>45225</v>
      </c>
      <c r="C221" s="2" t="s">
        <v>663</v>
      </c>
      <c r="D221" s="2" t="s">
        <v>1728</v>
      </c>
      <c r="E221" s="2" t="s">
        <v>1801</v>
      </c>
      <c r="F221" s="2">
        <v>4</v>
      </c>
      <c r="G221" s="2">
        <v>75.37</v>
      </c>
      <c r="H221" s="2">
        <v>0.02</v>
      </c>
      <c r="I221" s="2" t="s">
        <v>1829</v>
      </c>
      <c r="J221" s="2">
        <v>295.4504</v>
      </c>
      <c r="K221" s="2">
        <f>IF(I221="", AVERAGEIF(Table6[Payment_Type],Table6[[#This Row],[Payment_Type]],Table6[Total_Amount]), J221)</f>
        <v>295.4504</v>
      </c>
      <c r="O221" s="28" t="s">
        <v>2045</v>
      </c>
      <c r="P221" t="str">
        <f t="shared" si="13"/>
        <v>Sale219</v>
      </c>
      <c r="Q221" t="str">
        <f t="shared" si="14"/>
        <v>SALE219</v>
      </c>
      <c r="S221" s="31">
        <v>45225</v>
      </c>
      <c r="T221" t="str">
        <f t="shared" si="15"/>
        <v>26-10-2023</v>
      </c>
      <c r="X221" s="34">
        <v>4</v>
      </c>
      <c r="Y221" s="34">
        <v>75.37</v>
      </c>
      <c r="Z221" s="2">
        <f t="shared" si="12"/>
        <v>75.37</v>
      </c>
    </row>
    <row r="222" spans="1:26">
      <c r="A222" s="2" t="s">
        <v>2046</v>
      </c>
      <c r="B222" s="25">
        <v>45754</v>
      </c>
      <c r="C222" s="2" t="s">
        <v>275</v>
      </c>
      <c r="D222" s="2" t="s">
        <v>1580</v>
      </c>
      <c r="E222" s="2" t="s">
        <v>1810</v>
      </c>
      <c r="F222" s="2">
        <v>3</v>
      </c>
      <c r="G222" s="2">
        <v>434.55</v>
      </c>
      <c r="H222" s="2">
        <v>0.08</v>
      </c>
      <c r="I222" s="2" t="s">
        <v>1829</v>
      </c>
      <c r="J222" s="2">
        <v>1199.3579999999999</v>
      </c>
      <c r="K222" s="2">
        <f>IF(I222="", AVERAGEIF(Table6[Payment_Type],Table6[[#This Row],[Payment_Type]],Table6[Total_Amount]), J222)</f>
        <v>1199.3579999999999</v>
      </c>
      <c r="O222" s="27" t="s">
        <v>2046</v>
      </c>
      <c r="P222" t="str">
        <f t="shared" si="13"/>
        <v>Sale220</v>
      </c>
      <c r="Q222" t="str">
        <f t="shared" si="14"/>
        <v>SALE220</v>
      </c>
      <c r="S222" s="30">
        <v>45754</v>
      </c>
      <c r="T222" t="str">
        <f t="shared" si="15"/>
        <v>07-04-2025</v>
      </c>
      <c r="X222" s="33">
        <v>3</v>
      </c>
      <c r="Y222" s="33">
        <v>434.55</v>
      </c>
      <c r="Z222" s="2">
        <f t="shared" si="12"/>
        <v>434.55</v>
      </c>
    </row>
    <row r="223" spans="1:26">
      <c r="A223" s="2" t="s">
        <v>2047</v>
      </c>
      <c r="B223" s="25">
        <v>45729</v>
      </c>
      <c r="C223" s="2" t="s">
        <v>353</v>
      </c>
      <c r="D223" s="2" t="s">
        <v>1600</v>
      </c>
      <c r="E223" s="2" t="s">
        <v>1799</v>
      </c>
      <c r="F223" s="2">
        <v>4</v>
      </c>
      <c r="G223" s="2">
        <v>652.28</v>
      </c>
      <c r="H223" s="2">
        <v>0.15</v>
      </c>
      <c r="I223" s="2" t="s">
        <v>1824</v>
      </c>
      <c r="J223" s="2">
        <v>2217.752</v>
      </c>
      <c r="K223" s="2">
        <f>IF(I223="", AVERAGEIF(Table6[Payment_Type],Table6[[#This Row],[Payment_Type]],Table6[Total_Amount]), J223)</f>
        <v>2217.752</v>
      </c>
      <c r="O223" s="28" t="s">
        <v>2047</v>
      </c>
      <c r="P223" t="str">
        <f t="shared" si="13"/>
        <v>Sale221</v>
      </c>
      <c r="Q223" t="str">
        <f t="shared" si="14"/>
        <v>SALE221</v>
      </c>
      <c r="S223" s="31">
        <v>45729</v>
      </c>
      <c r="T223" t="str">
        <f t="shared" si="15"/>
        <v>13-03-2025</v>
      </c>
      <c r="X223" s="34">
        <v>4</v>
      </c>
      <c r="Y223" s="34">
        <v>652.28</v>
      </c>
      <c r="Z223" s="2">
        <f t="shared" si="12"/>
        <v>652.28</v>
      </c>
    </row>
    <row r="224" spans="1:26">
      <c r="A224" s="2" t="s">
        <v>2048</v>
      </c>
      <c r="B224" s="25">
        <v>45480</v>
      </c>
      <c r="C224" s="2" t="s">
        <v>857</v>
      </c>
      <c r="D224" s="2" t="s">
        <v>1700</v>
      </c>
      <c r="E224" s="2" t="s">
        <v>1807</v>
      </c>
      <c r="F224" s="2">
        <v>3</v>
      </c>
      <c r="G224" s="2">
        <v>207.8</v>
      </c>
      <c r="H224" s="2">
        <v>0.15</v>
      </c>
      <c r="I224" s="2" t="s">
        <v>1824</v>
      </c>
      <c r="J224" s="2">
        <v>529.8900000000001</v>
      </c>
      <c r="K224" s="2">
        <f>IF(I224="", AVERAGEIF(Table6[Payment_Type],Table6[[#This Row],[Payment_Type]],Table6[Total_Amount]), J224)</f>
        <v>529.8900000000001</v>
      </c>
      <c r="O224" s="27" t="s">
        <v>2048</v>
      </c>
      <c r="P224" t="str">
        <f t="shared" si="13"/>
        <v>Sale222</v>
      </c>
      <c r="Q224" t="str">
        <f t="shared" si="14"/>
        <v>SALE222</v>
      </c>
      <c r="S224" s="30">
        <v>45480</v>
      </c>
      <c r="T224" t="str">
        <f t="shared" si="15"/>
        <v>07-07-2024</v>
      </c>
      <c r="X224" s="33">
        <v>3</v>
      </c>
      <c r="Y224" s="33">
        <v>207.8</v>
      </c>
      <c r="Z224" s="2">
        <f t="shared" si="12"/>
        <v>207.8</v>
      </c>
    </row>
    <row r="225" spans="1:26">
      <c r="A225" s="2" t="s">
        <v>2049</v>
      </c>
      <c r="B225" s="25">
        <v>45361</v>
      </c>
      <c r="C225" s="2" t="s">
        <v>1521</v>
      </c>
      <c r="D225" s="2" t="s">
        <v>1670</v>
      </c>
      <c r="E225" s="2" t="s">
        <v>1801</v>
      </c>
      <c r="F225" s="2">
        <v>4</v>
      </c>
      <c r="G225" s="2">
        <v>385.5</v>
      </c>
      <c r="H225" s="2">
        <v>0.03</v>
      </c>
      <c r="I225" s="2" t="s">
        <v>1826</v>
      </c>
      <c r="J225" s="2">
        <v>1495.74</v>
      </c>
      <c r="K225" s="2">
        <f>IF(I225="", AVERAGEIF(Table6[Payment_Type],Table6[[#This Row],[Payment_Type]],Table6[Total_Amount]), J225)</f>
        <v>1495.74</v>
      </c>
      <c r="O225" s="28" t="s">
        <v>2049</v>
      </c>
      <c r="P225" t="str">
        <f t="shared" si="13"/>
        <v>Sale223</v>
      </c>
      <c r="Q225" t="str">
        <f t="shared" si="14"/>
        <v>SALE223</v>
      </c>
      <c r="S225" s="31">
        <v>45361</v>
      </c>
      <c r="T225" t="str">
        <f t="shared" si="15"/>
        <v>10-03-2024</v>
      </c>
      <c r="X225" s="34">
        <v>4</v>
      </c>
      <c r="Y225" s="34">
        <v>385.5</v>
      </c>
      <c r="Z225" s="2">
        <f t="shared" si="12"/>
        <v>385.5</v>
      </c>
    </row>
    <row r="226" spans="1:26">
      <c r="A226" s="2" t="s">
        <v>2050</v>
      </c>
      <c r="B226" s="25">
        <v>45915</v>
      </c>
      <c r="C226" s="2" t="s">
        <v>344</v>
      </c>
      <c r="D226" s="2" t="s">
        <v>1678</v>
      </c>
      <c r="E226" s="2" t="s">
        <v>1776</v>
      </c>
      <c r="F226" s="2">
        <v>3</v>
      </c>
      <c r="G226" s="2">
        <v>548.19000000000005</v>
      </c>
      <c r="H226" s="2">
        <v>0.12</v>
      </c>
      <c r="I226" s="2" t="s">
        <v>1824</v>
      </c>
      <c r="J226" s="2">
        <v>1447.2216000000001</v>
      </c>
      <c r="K226" s="2">
        <f>IF(I226="", AVERAGEIF(Table6[Payment_Type],Table6[[#This Row],[Payment_Type]],Table6[Total_Amount]), J226)</f>
        <v>1447.2216000000001</v>
      </c>
      <c r="O226" s="27" t="s">
        <v>2050</v>
      </c>
      <c r="P226" t="str">
        <f t="shared" si="13"/>
        <v>Sale224</v>
      </c>
      <c r="Q226" t="str">
        <f t="shared" si="14"/>
        <v>SALE224</v>
      </c>
      <c r="S226" s="30">
        <v>45915</v>
      </c>
      <c r="T226" t="str">
        <f t="shared" si="15"/>
        <v>15-09-2025</v>
      </c>
      <c r="X226" s="33">
        <v>3</v>
      </c>
      <c r="Y226" s="33">
        <v>548.19000000000005</v>
      </c>
      <c r="Z226" s="2">
        <f t="shared" si="12"/>
        <v>548.19000000000005</v>
      </c>
    </row>
    <row r="227" spans="1:26">
      <c r="A227" s="2" t="s">
        <v>2051</v>
      </c>
      <c r="B227" s="25">
        <v>45607</v>
      </c>
      <c r="C227" s="2" t="s">
        <v>255</v>
      </c>
      <c r="D227" s="2" t="s">
        <v>1694</v>
      </c>
      <c r="E227" s="2" t="s">
        <v>1786</v>
      </c>
      <c r="F227" s="2">
        <v>3</v>
      </c>
      <c r="G227" s="2">
        <v>927.6</v>
      </c>
      <c r="H227" s="2">
        <v>0.09</v>
      </c>
      <c r="I227" s="2" t="s">
        <v>1824</v>
      </c>
      <c r="J227" s="2">
        <v>2532.348</v>
      </c>
      <c r="K227" s="2">
        <f>IF(I227="", AVERAGEIF(Table6[Payment_Type],Table6[[#This Row],[Payment_Type]],Table6[Total_Amount]), J227)</f>
        <v>2532.348</v>
      </c>
      <c r="O227" s="28" t="s">
        <v>2051</v>
      </c>
      <c r="P227" t="str">
        <f t="shared" si="13"/>
        <v>Sale225</v>
      </c>
      <c r="Q227" t="str">
        <f t="shared" si="14"/>
        <v>SALE225</v>
      </c>
      <c r="S227" s="31">
        <v>45607</v>
      </c>
      <c r="T227" t="str">
        <f t="shared" si="15"/>
        <v>11-11-2024</v>
      </c>
      <c r="X227" s="34">
        <v>3</v>
      </c>
      <c r="Y227" s="34">
        <v>927.6</v>
      </c>
      <c r="Z227" s="2">
        <f t="shared" si="12"/>
        <v>927.6</v>
      </c>
    </row>
    <row r="228" spans="1:26">
      <c r="A228" s="2" t="s">
        <v>2052</v>
      </c>
      <c r="B228" s="25">
        <v>45666</v>
      </c>
      <c r="C228" s="2" t="s">
        <v>849</v>
      </c>
      <c r="D228" s="2" t="s">
        <v>1670</v>
      </c>
      <c r="E228" s="2" t="s">
        <v>1766</v>
      </c>
      <c r="F228" s="2">
        <v>4</v>
      </c>
      <c r="G228" s="2">
        <v>585.04</v>
      </c>
      <c r="H228" s="2">
        <v>0.22</v>
      </c>
      <c r="I228" s="2" t="s">
        <v>1826</v>
      </c>
      <c r="J228" s="2">
        <v>1825.3248000000001</v>
      </c>
      <c r="K228" s="2">
        <f>IF(I228="", AVERAGEIF(Table6[Payment_Type],Table6[[#This Row],[Payment_Type]],Table6[Total_Amount]), J228)</f>
        <v>1825.3248000000001</v>
      </c>
      <c r="O228" s="27" t="s">
        <v>2052</v>
      </c>
      <c r="P228" t="str">
        <f t="shared" si="13"/>
        <v>Sale226</v>
      </c>
      <c r="Q228" t="str">
        <f t="shared" si="14"/>
        <v>SALE226</v>
      </c>
      <c r="S228" s="30">
        <v>45666</v>
      </c>
      <c r="T228" t="str">
        <f t="shared" si="15"/>
        <v>09-01-2025</v>
      </c>
      <c r="X228" s="33">
        <v>4</v>
      </c>
      <c r="Y228" s="33">
        <v>585.04</v>
      </c>
      <c r="Z228" s="2">
        <f t="shared" si="12"/>
        <v>585.04</v>
      </c>
    </row>
    <row r="229" spans="1:26">
      <c r="A229" s="2" t="s">
        <v>2053</v>
      </c>
      <c r="B229" s="25">
        <v>45406</v>
      </c>
      <c r="C229" s="2" t="s">
        <v>1533</v>
      </c>
      <c r="D229" s="2" t="s">
        <v>1626</v>
      </c>
      <c r="E229" s="2" t="s">
        <v>1761</v>
      </c>
      <c r="F229" s="2">
        <v>2</v>
      </c>
      <c r="G229" s="2">
        <v>999.89</v>
      </c>
      <c r="H229" s="2">
        <v>0.09</v>
      </c>
      <c r="I229" s="2" t="s">
        <v>1824</v>
      </c>
      <c r="J229" s="2">
        <v>1819.7998</v>
      </c>
      <c r="K229" s="2">
        <f>IF(I229="", AVERAGEIF(Table6[Payment_Type],Table6[[#This Row],[Payment_Type]],Table6[Total_Amount]), J229)</f>
        <v>1819.7998</v>
      </c>
      <c r="O229" s="28" t="s">
        <v>2053</v>
      </c>
      <c r="P229" t="str">
        <f t="shared" si="13"/>
        <v>Sale227</v>
      </c>
      <c r="Q229" t="str">
        <f t="shared" si="14"/>
        <v>SALE227</v>
      </c>
      <c r="S229" s="31">
        <v>45406</v>
      </c>
      <c r="T229" t="str">
        <f t="shared" si="15"/>
        <v>24-04-2024</v>
      </c>
      <c r="X229" s="34">
        <v>2</v>
      </c>
      <c r="Y229" s="34">
        <v>999.89</v>
      </c>
      <c r="Z229" s="2">
        <f t="shared" si="12"/>
        <v>999.89</v>
      </c>
    </row>
    <row r="230" spans="1:26">
      <c r="A230" s="2" t="s">
        <v>2054</v>
      </c>
      <c r="B230" s="25">
        <v>45284</v>
      </c>
      <c r="C230" s="2" t="s">
        <v>378</v>
      </c>
      <c r="D230" s="2" t="s">
        <v>1698</v>
      </c>
      <c r="E230" s="2" t="s">
        <v>1766</v>
      </c>
      <c r="F230" s="2">
        <v>2</v>
      </c>
      <c r="G230" s="2">
        <v>848.98</v>
      </c>
      <c r="H230" s="2">
        <v>0.04</v>
      </c>
      <c r="I230" s="2" t="s">
        <v>1826</v>
      </c>
      <c r="J230" s="2">
        <v>1630.0416</v>
      </c>
      <c r="K230" s="2">
        <f>IF(I230="", AVERAGEIF(Table6[Payment_Type],Table6[[#This Row],[Payment_Type]],Table6[Total_Amount]), J230)</f>
        <v>1630.0416</v>
      </c>
      <c r="O230" s="27" t="s">
        <v>2054</v>
      </c>
      <c r="P230" t="str">
        <f t="shared" si="13"/>
        <v>Sale228</v>
      </c>
      <c r="Q230" t="str">
        <f t="shared" si="14"/>
        <v>SALE228</v>
      </c>
      <c r="S230" s="30">
        <v>45284</v>
      </c>
      <c r="T230" t="str">
        <f t="shared" si="15"/>
        <v>24-12-2023</v>
      </c>
      <c r="X230" s="33">
        <v>2</v>
      </c>
      <c r="Y230" s="33">
        <v>848.98</v>
      </c>
      <c r="Z230" s="2">
        <f t="shared" si="12"/>
        <v>848.98</v>
      </c>
    </row>
    <row r="231" spans="1:26">
      <c r="A231" s="2" t="s">
        <v>2055</v>
      </c>
      <c r="B231" s="25">
        <v>45348</v>
      </c>
      <c r="C231" s="2" t="s">
        <v>481</v>
      </c>
      <c r="D231" s="2" t="s">
        <v>1668</v>
      </c>
      <c r="E231" s="2" t="s">
        <v>1799</v>
      </c>
      <c r="F231" s="2">
        <v>3</v>
      </c>
      <c r="G231" s="2">
        <v>769.56</v>
      </c>
      <c r="H231" s="2">
        <v>0.08</v>
      </c>
      <c r="I231" s="2" t="s">
        <v>1824</v>
      </c>
      <c r="J231" s="2">
        <v>2123.9856</v>
      </c>
      <c r="K231" s="2">
        <f>IF(I231="", AVERAGEIF(Table6[Payment_Type],Table6[[#This Row],[Payment_Type]],Table6[Total_Amount]), J231)</f>
        <v>2123.9856</v>
      </c>
      <c r="O231" s="28" t="s">
        <v>2055</v>
      </c>
      <c r="P231" t="str">
        <f t="shared" si="13"/>
        <v>Sale229</v>
      </c>
      <c r="Q231" t="str">
        <f t="shared" si="14"/>
        <v>SALE229</v>
      </c>
      <c r="S231" s="31">
        <v>45348</v>
      </c>
      <c r="T231" t="str">
        <f t="shared" si="15"/>
        <v>26-02-2024</v>
      </c>
      <c r="X231" s="34">
        <v>3</v>
      </c>
      <c r="Y231" s="34">
        <v>769.56</v>
      </c>
      <c r="Z231" s="2">
        <f t="shared" si="12"/>
        <v>769.56</v>
      </c>
    </row>
    <row r="232" spans="1:26">
      <c r="A232" s="2" t="s">
        <v>2056</v>
      </c>
      <c r="B232" s="25">
        <v>45676</v>
      </c>
      <c r="C232" s="2" t="s">
        <v>188</v>
      </c>
      <c r="D232" s="2" t="s">
        <v>1644</v>
      </c>
      <c r="E232" s="2" t="s">
        <v>1797</v>
      </c>
      <c r="F232" s="2">
        <v>3</v>
      </c>
      <c r="G232" s="2">
        <v>449.88</v>
      </c>
      <c r="H232" s="2">
        <v>0.1</v>
      </c>
      <c r="I232" s="2" t="s">
        <v>1826</v>
      </c>
      <c r="J232" s="2">
        <v>1214.6759999999999</v>
      </c>
      <c r="K232" s="2">
        <f>IF(I232="", AVERAGEIF(Table6[Payment_Type],Table6[[#This Row],[Payment_Type]],Table6[Total_Amount]), J232)</f>
        <v>1214.6759999999999</v>
      </c>
      <c r="O232" s="27" t="s">
        <v>2056</v>
      </c>
      <c r="P232" t="str">
        <f t="shared" si="13"/>
        <v>Sale230</v>
      </c>
      <c r="Q232" t="str">
        <f t="shared" si="14"/>
        <v>SALE230</v>
      </c>
      <c r="S232" s="30">
        <v>45676</v>
      </c>
      <c r="T232" t="str">
        <f t="shared" si="15"/>
        <v>19-01-2025</v>
      </c>
      <c r="X232" s="33">
        <v>3</v>
      </c>
      <c r="Y232" s="33">
        <v>449.88</v>
      </c>
      <c r="Z232" s="2">
        <f t="shared" si="12"/>
        <v>449.88</v>
      </c>
    </row>
    <row r="233" spans="1:26">
      <c r="A233" s="2" t="s">
        <v>2057</v>
      </c>
      <c r="B233" s="25">
        <v>45863</v>
      </c>
      <c r="C233" s="2" t="s">
        <v>875</v>
      </c>
      <c r="D233" s="2" t="s">
        <v>1686</v>
      </c>
      <c r="E233" s="2" t="s">
        <v>1794</v>
      </c>
      <c r="F233" s="2">
        <v>4</v>
      </c>
      <c r="G233" s="2">
        <v>383.74</v>
      </c>
      <c r="H233" s="2">
        <v>0.01</v>
      </c>
      <c r="I233" s="2" t="s">
        <v>1824</v>
      </c>
      <c r="J233" s="2">
        <v>1519.6104</v>
      </c>
      <c r="K233" s="2">
        <f>IF(I233="", AVERAGEIF(Table6[Payment_Type],Table6[[#This Row],[Payment_Type]],Table6[Total_Amount]), J233)</f>
        <v>1519.6104</v>
      </c>
      <c r="O233" s="28" t="s">
        <v>2057</v>
      </c>
      <c r="P233" t="str">
        <f t="shared" si="13"/>
        <v>Sale231</v>
      </c>
      <c r="Q233" t="str">
        <f t="shared" si="14"/>
        <v>SALE231</v>
      </c>
      <c r="S233" s="31">
        <v>45863</v>
      </c>
      <c r="T233" t="str">
        <f t="shared" si="15"/>
        <v>25-07-2025</v>
      </c>
      <c r="X233" s="34">
        <v>4</v>
      </c>
      <c r="Y233" s="34">
        <v>383.74</v>
      </c>
      <c r="Z233" s="2">
        <f t="shared" si="12"/>
        <v>383.74</v>
      </c>
    </row>
    <row r="234" spans="1:26">
      <c r="A234" s="2" t="s">
        <v>2058</v>
      </c>
      <c r="B234" s="25">
        <v>45409</v>
      </c>
      <c r="C234" s="2" t="s">
        <v>499</v>
      </c>
      <c r="D234" s="2" t="s">
        <v>1664</v>
      </c>
      <c r="E234" s="2" t="s">
        <v>1789</v>
      </c>
      <c r="F234" s="2">
        <v>4</v>
      </c>
      <c r="G234" s="2">
        <v>794.97</v>
      </c>
      <c r="H234" s="2">
        <v>0.24</v>
      </c>
      <c r="I234" s="2" t="s">
        <v>1826</v>
      </c>
      <c r="J234" s="2">
        <v>2416.7087999999999</v>
      </c>
      <c r="K234" s="2">
        <f>IF(I234="", AVERAGEIF(Table6[Payment_Type],Table6[[#This Row],[Payment_Type]],Table6[Total_Amount]), J234)</f>
        <v>2416.7087999999999</v>
      </c>
      <c r="O234" s="27" t="s">
        <v>2058</v>
      </c>
      <c r="P234" t="str">
        <f t="shared" si="13"/>
        <v>Sale232</v>
      </c>
      <c r="Q234" t="str">
        <f t="shared" si="14"/>
        <v>SALE232</v>
      </c>
      <c r="S234" s="30">
        <v>45409</v>
      </c>
      <c r="T234" t="str">
        <f t="shared" si="15"/>
        <v>27-04-2024</v>
      </c>
      <c r="X234" s="33">
        <v>4</v>
      </c>
      <c r="Y234" s="33">
        <v>794.97</v>
      </c>
      <c r="Z234" s="2">
        <f t="shared" si="12"/>
        <v>794.97</v>
      </c>
    </row>
    <row r="235" spans="1:26">
      <c r="A235" s="2" t="s">
        <v>2059</v>
      </c>
      <c r="B235" s="25">
        <v>45880</v>
      </c>
      <c r="C235" s="2" t="s">
        <v>52</v>
      </c>
      <c r="D235" s="2" t="s">
        <v>1706</v>
      </c>
      <c r="E235" s="2" t="s">
        <v>1773</v>
      </c>
      <c r="F235" s="2">
        <v>1</v>
      </c>
      <c r="G235" s="2">
        <v>989.63</v>
      </c>
      <c r="H235" s="2">
        <v>0.05</v>
      </c>
      <c r="I235" s="2" t="s">
        <v>1826</v>
      </c>
      <c r="J235" s="2">
        <v>940.1484999999999</v>
      </c>
      <c r="K235" s="2">
        <f>IF(I235="", AVERAGEIF(Table6[Payment_Type],Table6[[#This Row],[Payment_Type]],Table6[Total_Amount]), J235)</f>
        <v>940.1484999999999</v>
      </c>
      <c r="O235" s="28" t="s">
        <v>2059</v>
      </c>
      <c r="P235" t="str">
        <f t="shared" si="13"/>
        <v>Sale233</v>
      </c>
      <c r="Q235" t="str">
        <f t="shared" si="14"/>
        <v>SALE233</v>
      </c>
      <c r="S235" s="31">
        <v>45880</v>
      </c>
      <c r="T235" t="str">
        <f t="shared" si="15"/>
        <v>11-08-2025</v>
      </c>
      <c r="X235" s="34">
        <v>1</v>
      </c>
      <c r="Y235" s="34">
        <v>989.63</v>
      </c>
      <c r="Z235" s="2">
        <f t="shared" si="12"/>
        <v>989.63</v>
      </c>
    </row>
    <row r="236" spans="1:26">
      <c r="A236" s="2" t="s">
        <v>2060</v>
      </c>
      <c r="B236" s="25">
        <v>45731</v>
      </c>
      <c r="C236" s="2" t="s">
        <v>1053</v>
      </c>
      <c r="D236" s="2" t="s">
        <v>1656</v>
      </c>
      <c r="E236" s="2" t="s">
        <v>1752</v>
      </c>
      <c r="F236" s="2">
        <v>1</v>
      </c>
      <c r="G236" s="2">
        <v>447.16</v>
      </c>
      <c r="H236" s="2">
        <v>0.22</v>
      </c>
      <c r="I236" s="2" t="s">
        <v>1829</v>
      </c>
      <c r="J236" s="2">
        <v>348.78480000000002</v>
      </c>
      <c r="K236" s="2">
        <f>IF(I236="", AVERAGEIF(Table6[Payment_Type],Table6[[#This Row],[Payment_Type]],Table6[Total_Amount]), J236)</f>
        <v>348.78480000000002</v>
      </c>
      <c r="O236" s="27" t="s">
        <v>2060</v>
      </c>
      <c r="P236" t="str">
        <f t="shared" si="13"/>
        <v>Sale234</v>
      </c>
      <c r="Q236" t="str">
        <f t="shared" si="14"/>
        <v>SALE234</v>
      </c>
      <c r="S236" s="30">
        <v>45731</v>
      </c>
      <c r="T236" t="str">
        <f t="shared" si="15"/>
        <v>15-03-2025</v>
      </c>
      <c r="X236" s="33">
        <v>1</v>
      </c>
      <c r="Y236" s="33">
        <v>447.16</v>
      </c>
      <c r="Z236" s="2">
        <f t="shared" si="12"/>
        <v>447.16</v>
      </c>
    </row>
    <row r="237" spans="1:26">
      <c r="A237" s="2" t="s">
        <v>2061</v>
      </c>
      <c r="B237" s="25">
        <v>45671</v>
      </c>
      <c r="C237" s="2" t="s">
        <v>44</v>
      </c>
      <c r="D237" s="2" t="s">
        <v>1736</v>
      </c>
      <c r="E237" s="2" t="s">
        <v>1776</v>
      </c>
      <c r="F237" s="2">
        <v>1</v>
      </c>
      <c r="G237" s="2">
        <v>946.9</v>
      </c>
      <c r="H237" s="2">
        <v>0.28999999999999998</v>
      </c>
      <c r="I237" s="2" t="s">
        <v>1829</v>
      </c>
      <c r="J237" s="2">
        <v>672.29899999999998</v>
      </c>
      <c r="K237" s="2">
        <f>IF(I237="", AVERAGEIF(Table6[Payment_Type],Table6[[#This Row],[Payment_Type]],Table6[Total_Amount]), J237)</f>
        <v>672.29899999999998</v>
      </c>
      <c r="O237" s="28" t="s">
        <v>2061</v>
      </c>
      <c r="P237" t="str">
        <f t="shared" si="13"/>
        <v>Sale235</v>
      </c>
      <c r="Q237" t="str">
        <f t="shared" si="14"/>
        <v>SALE235</v>
      </c>
      <c r="S237" s="31">
        <v>45671</v>
      </c>
      <c r="T237" t="str">
        <f t="shared" si="15"/>
        <v>14-01-2025</v>
      </c>
      <c r="X237" s="34">
        <v>1</v>
      </c>
      <c r="Y237" s="34">
        <v>946.9</v>
      </c>
      <c r="Z237" s="2">
        <f t="shared" si="12"/>
        <v>946.9</v>
      </c>
    </row>
    <row r="238" spans="1:26">
      <c r="A238" s="2" t="s">
        <v>2062</v>
      </c>
      <c r="B238" s="25">
        <v>45809</v>
      </c>
      <c r="C238" s="2" t="s">
        <v>562</v>
      </c>
      <c r="D238" s="2" t="s">
        <v>1582</v>
      </c>
      <c r="E238" s="2" t="s">
        <v>1752</v>
      </c>
      <c r="F238" s="2">
        <v>4</v>
      </c>
      <c r="G238" s="2">
        <v>469.68</v>
      </c>
      <c r="H238" s="2">
        <v>0.19</v>
      </c>
      <c r="I238" s="2" t="s">
        <v>1824</v>
      </c>
      <c r="J238" s="2">
        <v>1521.7632000000001</v>
      </c>
      <c r="K238" s="2">
        <f>IF(I238="", AVERAGEIF(Table6[Payment_Type],Table6[[#This Row],[Payment_Type]],Table6[Total_Amount]), J238)</f>
        <v>1521.7632000000001</v>
      </c>
      <c r="O238" s="27" t="s">
        <v>2062</v>
      </c>
      <c r="P238" t="str">
        <f t="shared" si="13"/>
        <v>Sale236</v>
      </c>
      <c r="Q238" t="str">
        <f t="shared" si="14"/>
        <v>SALE236</v>
      </c>
      <c r="S238" s="30">
        <v>45809</v>
      </c>
      <c r="T238" t="str">
        <f t="shared" si="15"/>
        <v>01-06-2025</v>
      </c>
      <c r="X238" s="33">
        <v>4</v>
      </c>
      <c r="Y238" s="33">
        <v>469.68</v>
      </c>
      <c r="Z238" s="2">
        <f t="shared" si="12"/>
        <v>469.68</v>
      </c>
    </row>
    <row r="239" spans="1:26">
      <c r="A239" s="2" t="s">
        <v>2063</v>
      </c>
      <c r="B239" s="25">
        <v>45559</v>
      </c>
      <c r="C239" s="2" t="s">
        <v>1518</v>
      </c>
      <c r="D239" s="2" t="s">
        <v>1604</v>
      </c>
      <c r="E239" s="2" t="s">
        <v>1807</v>
      </c>
      <c r="F239" s="2">
        <v>4</v>
      </c>
      <c r="G239" s="2">
        <v>320.64</v>
      </c>
      <c r="H239" s="2">
        <v>0.2</v>
      </c>
      <c r="I239" s="2" t="s">
        <v>1829</v>
      </c>
      <c r="J239" s="2">
        <v>1026.048</v>
      </c>
      <c r="K239" s="2">
        <f>IF(I239="", AVERAGEIF(Table6[Payment_Type],Table6[[#This Row],[Payment_Type]],Table6[Total_Amount]), J239)</f>
        <v>1026.048</v>
      </c>
      <c r="O239" s="28" t="s">
        <v>2063</v>
      </c>
      <c r="P239" t="str">
        <f t="shared" si="13"/>
        <v>Sale237</v>
      </c>
      <c r="Q239" t="str">
        <f t="shared" si="14"/>
        <v>SALE237</v>
      </c>
      <c r="S239" s="31">
        <v>45559</v>
      </c>
      <c r="T239" t="str">
        <f t="shared" si="15"/>
        <v>24-09-2024</v>
      </c>
      <c r="X239" s="34">
        <v>4</v>
      </c>
      <c r="Y239" s="34">
        <v>320.64</v>
      </c>
      <c r="Z239" s="2">
        <f t="shared" si="12"/>
        <v>320.64</v>
      </c>
    </row>
    <row r="240" spans="1:26">
      <c r="A240" s="2" t="s">
        <v>2064</v>
      </c>
      <c r="B240" s="25">
        <v>45253</v>
      </c>
      <c r="C240" s="2" t="s">
        <v>461</v>
      </c>
      <c r="D240" s="2" t="s">
        <v>1578</v>
      </c>
      <c r="E240" s="2" t="s">
        <v>1773</v>
      </c>
      <c r="F240" s="2">
        <v>1</v>
      </c>
      <c r="G240" s="2">
        <v>594.44000000000005</v>
      </c>
      <c r="H240" s="2">
        <v>0.21</v>
      </c>
      <c r="I240" s="2" t="s">
        <v>1824</v>
      </c>
      <c r="J240" s="2">
        <v>469.60759999999999</v>
      </c>
      <c r="K240" s="2">
        <f>IF(I240="", AVERAGEIF(Table6[Payment_Type],Table6[[#This Row],[Payment_Type]],Table6[Total_Amount]), J240)</f>
        <v>469.60759999999999</v>
      </c>
      <c r="O240" s="27" t="s">
        <v>2064</v>
      </c>
      <c r="P240" t="str">
        <f t="shared" si="13"/>
        <v>Sale238</v>
      </c>
      <c r="Q240" t="str">
        <f t="shared" si="14"/>
        <v>SALE238</v>
      </c>
      <c r="S240" s="30">
        <v>45253</v>
      </c>
      <c r="T240" t="str">
        <f t="shared" si="15"/>
        <v>23-11-2023</v>
      </c>
      <c r="X240" s="33">
        <v>1</v>
      </c>
      <c r="Y240" s="33">
        <v>594.44000000000005</v>
      </c>
      <c r="Z240" s="2">
        <f t="shared" si="12"/>
        <v>594.44000000000005</v>
      </c>
    </row>
    <row r="241" spans="1:26">
      <c r="A241" s="2" t="s">
        <v>2065</v>
      </c>
      <c r="B241" s="25">
        <v>45861</v>
      </c>
      <c r="C241" s="2" t="s">
        <v>702</v>
      </c>
      <c r="D241" s="2" t="s">
        <v>1720</v>
      </c>
      <c r="E241" s="2" t="s">
        <v>1782</v>
      </c>
      <c r="F241" s="2">
        <v>3</v>
      </c>
      <c r="G241" s="2">
        <v>91.7</v>
      </c>
      <c r="H241" s="2">
        <v>0.08</v>
      </c>
      <c r="I241" s="2" t="s">
        <v>1829</v>
      </c>
      <c r="J241" s="2">
        <v>253.09200000000001</v>
      </c>
      <c r="K241" s="2">
        <f>IF(I241="", AVERAGEIF(Table6[Payment_Type],Table6[[#This Row],[Payment_Type]],Table6[Total_Amount]), J241)</f>
        <v>253.09200000000001</v>
      </c>
      <c r="O241" s="28" t="s">
        <v>2065</v>
      </c>
      <c r="P241" t="str">
        <f t="shared" si="13"/>
        <v>Sale239</v>
      </c>
      <c r="Q241" t="str">
        <f t="shared" si="14"/>
        <v>SALE239</v>
      </c>
      <c r="S241" s="31">
        <v>45861</v>
      </c>
      <c r="T241" t="str">
        <f t="shared" si="15"/>
        <v>23-07-2025</v>
      </c>
      <c r="X241" s="34">
        <v>3</v>
      </c>
      <c r="Y241" s="34">
        <v>91.7</v>
      </c>
      <c r="Z241" s="2">
        <f t="shared" si="12"/>
        <v>91.7</v>
      </c>
    </row>
    <row r="242" spans="1:26">
      <c r="A242" s="2" t="s">
        <v>2066</v>
      </c>
      <c r="B242" s="25">
        <v>45917</v>
      </c>
      <c r="C242" s="2" t="s">
        <v>127</v>
      </c>
      <c r="D242" s="2" t="s">
        <v>1672</v>
      </c>
      <c r="E242" s="2" t="s">
        <v>1794</v>
      </c>
      <c r="F242" s="2">
        <v>3</v>
      </c>
      <c r="G242" s="2">
        <v>741.33</v>
      </c>
      <c r="H242" s="2">
        <v>0.03</v>
      </c>
      <c r="I242" s="2" t="s">
        <v>1824</v>
      </c>
      <c r="J242" s="2">
        <v>2157.2703000000001</v>
      </c>
      <c r="K242" s="2">
        <f>IF(I242="", AVERAGEIF(Table6[Payment_Type],Table6[[#This Row],[Payment_Type]],Table6[Total_Amount]), J242)</f>
        <v>2157.2703000000001</v>
      </c>
      <c r="O242" s="27" t="s">
        <v>2066</v>
      </c>
      <c r="P242" t="str">
        <f t="shared" si="13"/>
        <v>Sale240</v>
      </c>
      <c r="Q242" t="str">
        <f t="shared" si="14"/>
        <v>SALE240</v>
      </c>
      <c r="S242" s="30">
        <v>45917</v>
      </c>
      <c r="T242" t="str">
        <f t="shared" si="15"/>
        <v>17-09-2025</v>
      </c>
      <c r="X242" s="33">
        <v>3</v>
      </c>
      <c r="Y242" s="33">
        <v>741.33</v>
      </c>
      <c r="Z242" s="2">
        <f t="shared" si="12"/>
        <v>741.33</v>
      </c>
    </row>
    <row r="243" spans="1:26">
      <c r="A243" s="2" t="s">
        <v>2067</v>
      </c>
      <c r="B243" s="25">
        <v>45754</v>
      </c>
      <c r="C243" s="2" t="s">
        <v>1466</v>
      </c>
      <c r="D243" s="2" t="s">
        <v>1580</v>
      </c>
      <c r="E243" s="2" t="s">
        <v>1813</v>
      </c>
      <c r="F243" s="2">
        <v>1</v>
      </c>
      <c r="G243" s="2">
        <v>922.78</v>
      </c>
      <c r="H243" s="2">
        <v>0.28999999999999998</v>
      </c>
      <c r="I243" s="2" t="s">
        <v>1829</v>
      </c>
      <c r="J243" s="2">
        <v>655.17379999999991</v>
      </c>
      <c r="K243" s="2">
        <f>IF(I243="", AVERAGEIF(Table6[Payment_Type],Table6[[#This Row],[Payment_Type]],Table6[Total_Amount]), J243)</f>
        <v>655.17379999999991</v>
      </c>
      <c r="O243" s="28" t="s">
        <v>2067</v>
      </c>
      <c r="P243" t="str">
        <f t="shared" si="13"/>
        <v>Sale241</v>
      </c>
      <c r="Q243" t="str">
        <f t="shared" si="14"/>
        <v>SALE241</v>
      </c>
      <c r="S243" s="31">
        <v>45754</v>
      </c>
      <c r="T243" t="str">
        <f t="shared" si="15"/>
        <v>07-04-2025</v>
      </c>
      <c r="X243" s="34">
        <v>1</v>
      </c>
      <c r="Y243" s="34">
        <v>922.78</v>
      </c>
      <c r="Z243" s="2">
        <f t="shared" si="12"/>
        <v>922.78</v>
      </c>
    </row>
    <row r="244" spans="1:26">
      <c r="A244" s="2" t="s">
        <v>2068</v>
      </c>
      <c r="B244" s="25">
        <v>45312</v>
      </c>
      <c r="C244" s="2" t="s">
        <v>1023</v>
      </c>
      <c r="D244" s="2" t="s">
        <v>1562</v>
      </c>
      <c r="E244" s="2" t="s">
        <v>1804</v>
      </c>
      <c r="F244" s="2">
        <v>1</v>
      </c>
      <c r="G244" s="2">
        <v>394.35</v>
      </c>
      <c r="H244" s="2">
        <v>0.09</v>
      </c>
      <c r="I244" s="2" t="s">
        <v>1826</v>
      </c>
      <c r="J244" s="2">
        <v>358.85849999999999</v>
      </c>
      <c r="K244" s="2">
        <f>IF(I244="", AVERAGEIF(Table6[Payment_Type],Table6[[#This Row],[Payment_Type]],Table6[Total_Amount]), J244)</f>
        <v>358.85849999999999</v>
      </c>
      <c r="O244" s="27" t="s">
        <v>2068</v>
      </c>
      <c r="P244" t="str">
        <f t="shared" si="13"/>
        <v>Sale242</v>
      </c>
      <c r="Q244" t="str">
        <f t="shared" si="14"/>
        <v>SALE242</v>
      </c>
      <c r="S244" s="30">
        <v>45312</v>
      </c>
      <c r="T244" t="str">
        <f t="shared" si="15"/>
        <v>21-01-2024</v>
      </c>
      <c r="X244" s="33">
        <v>1</v>
      </c>
      <c r="Y244" s="33">
        <v>394.35</v>
      </c>
      <c r="Z244" s="2">
        <f t="shared" si="12"/>
        <v>394.35</v>
      </c>
    </row>
    <row r="245" spans="1:26">
      <c r="A245" s="2" t="s">
        <v>2069</v>
      </c>
      <c r="B245" s="25">
        <v>45480</v>
      </c>
      <c r="C245" s="2" t="s">
        <v>1139</v>
      </c>
      <c r="D245" s="2" t="s">
        <v>1678</v>
      </c>
      <c r="E245" s="2" t="s">
        <v>1792</v>
      </c>
      <c r="F245" s="2">
        <v>2</v>
      </c>
      <c r="G245" s="2">
        <v>703.95</v>
      </c>
      <c r="H245" s="2">
        <v>0.03</v>
      </c>
      <c r="I245" s="2" t="s">
        <v>1824</v>
      </c>
      <c r="J245" s="2">
        <v>1365.663</v>
      </c>
      <c r="K245" s="2">
        <f>IF(I245="", AVERAGEIF(Table6[Payment_Type],Table6[[#This Row],[Payment_Type]],Table6[Total_Amount]), J245)</f>
        <v>1365.663</v>
      </c>
      <c r="O245" s="28" t="s">
        <v>2069</v>
      </c>
      <c r="P245" t="str">
        <f t="shared" si="13"/>
        <v>Sale243</v>
      </c>
      <c r="Q245" t="str">
        <f t="shared" si="14"/>
        <v>SALE243</v>
      </c>
      <c r="S245" s="31">
        <v>45480</v>
      </c>
      <c r="T245" t="str">
        <f t="shared" si="15"/>
        <v>07-07-2024</v>
      </c>
      <c r="X245" s="34">
        <v>2</v>
      </c>
      <c r="Y245" s="34">
        <v>703.95</v>
      </c>
      <c r="Z245" s="2">
        <f t="shared" si="12"/>
        <v>703.95</v>
      </c>
    </row>
    <row r="246" spans="1:26">
      <c r="A246" s="2" t="s">
        <v>2070</v>
      </c>
      <c r="B246" s="25">
        <v>45780</v>
      </c>
      <c r="C246" s="2" t="s">
        <v>654</v>
      </c>
      <c r="D246" s="2" t="s">
        <v>1576</v>
      </c>
      <c r="E246" s="2" t="s">
        <v>1752</v>
      </c>
      <c r="F246" s="2">
        <v>4</v>
      </c>
      <c r="G246" s="2">
        <v>452.67</v>
      </c>
      <c r="H246" s="2">
        <v>0.28000000000000003</v>
      </c>
      <c r="I246" s="2" t="s">
        <v>1826</v>
      </c>
      <c r="J246" s="2">
        <v>1303.6895999999999</v>
      </c>
      <c r="K246" s="2">
        <f>IF(I246="", AVERAGEIF(Table6[Payment_Type],Table6[[#This Row],[Payment_Type]],Table6[Total_Amount]), J246)</f>
        <v>1303.6895999999999</v>
      </c>
      <c r="O246" s="27" t="s">
        <v>2070</v>
      </c>
      <c r="P246" t="str">
        <f t="shared" si="13"/>
        <v>Sale244</v>
      </c>
      <c r="Q246" t="str">
        <f t="shared" si="14"/>
        <v>SALE244</v>
      </c>
      <c r="S246" s="30">
        <v>45780</v>
      </c>
      <c r="T246" t="str">
        <f t="shared" si="15"/>
        <v>03-05-2025</v>
      </c>
      <c r="X246" s="33">
        <v>4</v>
      </c>
      <c r="Y246" s="33">
        <v>452.67</v>
      </c>
      <c r="Z246" s="2">
        <f t="shared" si="12"/>
        <v>452.67</v>
      </c>
    </row>
    <row r="247" spans="1:26">
      <c r="A247" s="2" t="s">
        <v>2071</v>
      </c>
      <c r="B247" s="25">
        <v>45349</v>
      </c>
      <c r="C247" s="2" t="s">
        <v>1428</v>
      </c>
      <c r="D247" s="2" t="s">
        <v>1562</v>
      </c>
      <c r="E247" s="2" t="s">
        <v>1779</v>
      </c>
      <c r="F247" s="2">
        <v>2</v>
      </c>
      <c r="G247" s="2">
        <v>377.3</v>
      </c>
      <c r="H247" s="2">
        <v>0.15</v>
      </c>
      <c r="I247" s="2" t="s">
        <v>1826</v>
      </c>
      <c r="J247" s="2">
        <v>641.41</v>
      </c>
      <c r="K247" s="2">
        <f>IF(I247="", AVERAGEIF(Table6[Payment_Type],Table6[[#This Row],[Payment_Type]],Table6[Total_Amount]), J247)</f>
        <v>641.41</v>
      </c>
      <c r="O247" s="28" t="s">
        <v>2071</v>
      </c>
      <c r="P247" t="str">
        <f t="shared" si="13"/>
        <v>Sale245</v>
      </c>
      <c r="Q247" t="str">
        <f t="shared" si="14"/>
        <v>SALE245</v>
      </c>
      <c r="S247" s="31">
        <v>45349</v>
      </c>
      <c r="T247" t="str">
        <f t="shared" si="15"/>
        <v>27-02-2024</v>
      </c>
      <c r="X247" s="34">
        <v>2</v>
      </c>
      <c r="Y247" s="34">
        <v>377.3</v>
      </c>
      <c r="Z247" s="2">
        <f t="shared" si="12"/>
        <v>377.3</v>
      </c>
    </row>
    <row r="248" spans="1:26">
      <c r="A248" s="2" t="s">
        <v>2072</v>
      </c>
      <c r="B248" s="25">
        <v>45846</v>
      </c>
      <c r="C248" s="2" t="s">
        <v>1080</v>
      </c>
      <c r="D248" s="2" t="s">
        <v>1696</v>
      </c>
      <c r="E248" s="2" t="s">
        <v>1779</v>
      </c>
      <c r="F248" s="2">
        <v>2</v>
      </c>
      <c r="G248" s="2">
        <v>130.47999999999999</v>
      </c>
      <c r="H248" s="2">
        <v>0.23</v>
      </c>
      <c r="I248" s="2" t="s">
        <v>1826</v>
      </c>
      <c r="J248" s="2">
        <v>200.9392</v>
      </c>
      <c r="K248" s="2">
        <f>IF(I248="", AVERAGEIF(Table6[Payment_Type],Table6[[#This Row],[Payment_Type]],Table6[Total_Amount]), J248)</f>
        <v>200.9392</v>
      </c>
      <c r="O248" s="27" t="s">
        <v>2072</v>
      </c>
      <c r="P248" t="str">
        <f t="shared" si="13"/>
        <v>Sale246</v>
      </c>
      <c r="Q248" t="str">
        <f t="shared" si="14"/>
        <v>SALE246</v>
      </c>
      <c r="S248" s="30">
        <v>45846</v>
      </c>
      <c r="T248" t="str">
        <f t="shared" si="15"/>
        <v>08-07-2025</v>
      </c>
      <c r="X248" s="33">
        <v>2</v>
      </c>
      <c r="Y248" s="33">
        <v>130.47999999999999</v>
      </c>
      <c r="Z248" s="2">
        <f t="shared" si="12"/>
        <v>130.47999999999999</v>
      </c>
    </row>
    <row r="249" spans="1:26">
      <c r="A249" s="2" t="s">
        <v>2073</v>
      </c>
      <c r="B249" s="25">
        <v>45729</v>
      </c>
      <c r="C249" s="2" t="s">
        <v>1349</v>
      </c>
      <c r="D249" s="2" t="s">
        <v>1736</v>
      </c>
      <c r="E249" s="2" t="s">
        <v>1794</v>
      </c>
      <c r="F249" s="2">
        <v>1</v>
      </c>
      <c r="G249" s="2">
        <v>809.45</v>
      </c>
      <c r="H249" s="2">
        <v>0.09</v>
      </c>
      <c r="I249" s="2" t="s">
        <v>1829</v>
      </c>
      <c r="J249" s="2">
        <v>736.59950000000003</v>
      </c>
      <c r="K249" s="2">
        <f>IF(I249="", AVERAGEIF(Table6[Payment_Type],Table6[[#This Row],[Payment_Type]],Table6[Total_Amount]), J249)</f>
        <v>736.59950000000003</v>
      </c>
      <c r="O249" s="28" t="s">
        <v>2073</v>
      </c>
      <c r="P249" t="str">
        <f t="shared" si="13"/>
        <v>Sale247</v>
      </c>
      <c r="Q249" t="str">
        <f t="shared" si="14"/>
        <v>SALE247</v>
      </c>
      <c r="S249" s="31">
        <v>45729</v>
      </c>
      <c r="T249" t="str">
        <f t="shared" si="15"/>
        <v>13-03-2025</v>
      </c>
      <c r="X249" s="34">
        <v>1</v>
      </c>
      <c r="Y249" s="34">
        <v>809.45</v>
      </c>
      <c r="Z249" s="2">
        <f t="shared" si="12"/>
        <v>809.45</v>
      </c>
    </row>
    <row r="250" spans="1:26">
      <c r="A250" s="2" t="s">
        <v>2074</v>
      </c>
      <c r="B250" s="25">
        <v>45768</v>
      </c>
      <c r="C250" s="2" t="s">
        <v>301</v>
      </c>
      <c r="D250" s="2" t="s">
        <v>1638</v>
      </c>
      <c r="E250" s="2" t="s">
        <v>1786</v>
      </c>
      <c r="F250" s="2">
        <v>3</v>
      </c>
      <c r="G250" s="2">
        <v>499.12</v>
      </c>
      <c r="H250" s="2">
        <v>0.05</v>
      </c>
      <c r="I250" s="2" t="s">
        <v>1826</v>
      </c>
      <c r="J250" s="2">
        <v>1422.492</v>
      </c>
      <c r="K250" s="2">
        <f>IF(I250="", AVERAGEIF(Table6[Payment_Type],Table6[[#This Row],[Payment_Type]],Table6[Total_Amount]), J250)</f>
        <v>1422.492</v>
      </c>
      <c r="O250" s="27" t="s">
        <v>2074</v>
      </c>
      <c r="P250" t="str">
        <f t="shared" si="13"/>
        <v>Sale248</v>
      </c>
      <c r="Q250" t="str">
        <f t="shared" si="14"/>
        <v>SALE248</v>
      </c>
      <c r="S250" s="30">
        <v>45768</v>
      </c>
      <c r="T250" t="str">
        <f t="shared" si="15"/>
        <v>21-04-2025</v>
      </c>
      <c r="X250" s="33">
        <v>3</v>
      </c>
      <c r="Y250" s="33">
        <v>499.12</v>
      </c>
      <c r="Z250" s="2">
        <f t="shared" si="12"/>
        <v>499.12</v>
      </c>
    </row>
    <row r="251" spans="1:26">
      <c r="A251" s="2" t="s">
        <v>2075</v>
      </c>
      <c r="B251" s="25">
        <v>45606</v>
      </c>
      <c r="C251" s="2" t="s">
        <v>100</v>
      </c>
      <c r="D251" s="2" t="s">
        <v>1684</v>
      </c>
      <c r="E251" s="2" t="s">
        <v>1766</v>
      </c>
      <c r="F251" s="2">
        <v>2</v>
      </c>
      <c r="G251" s="2">
        <v>894.58</v>
      </c>
      <c r="H251" s="2">
        <v>0.25</v>
      </c>
      <c r="I251" s="2" t="s">
        <v>1824</v>
      </c>
      <c r="J251" s="2">
        <v>1341.87</v>
      </c>
      <c r="K251" s="2">
        <f>IF(I251="", AVERAGEIF(Table6[Payment_Type],Table6[[#This Row],[Payment_Type]],Table6[Total_Amount]), J251)</f>
        <v>1341.87</v>
      </c>
      <c r="O251" s="28" t="s">
        <v>2075</v>
      </c>
      <c r="P251" t="str">
        <f t="shared" si="13"/>
        <v>Sale249</v>
      </c>
      <c r="Q251" t="str">
        <f t="shared" si="14"/>
        <v>SALE249</v>
      </c>
      <c r="S251" s="31">
        <v>45606</v>
      </c>
      <c r="T251" t="str">
        <f t="shared" si="15"/>
        <v>10-11-2024</v>
      </c>
      <c r="X251" s="34">
        <v>2</v>
      </c>
      <c r="Y251" s="34">
        <v>894.58</v>
      </c>
      <c r="Z251" s="2">
        <f t="shared" si="12"/>
        <v>894.58</v>
      </c>
    </row>
    <row r="252" spans="1:26">
      <c r="A252" s="2" t="s">
        <v>2076</v>
      </c>
      <c r="B252" s="25">
        <v>45513</v>
      </c>
      <c r="C252" s="2" t="s">
        <v>449</v>
      </c>
      <c r="D252" s="2" t="s">
        <v>1698</v>
      </c>
      <c r="E252" s="2" t="s">
        <v>1786</v>
      </c>
      <c r="F252" s="2">
        <v>4</v>
      </c>
      <c r="G252" s="2">
        <v>578.39</v>
      </c>
      <c r="H252" s="2">
        <v>0.01</v>
      </c>
      <c r="I252" s="2" t="s">
        <v>1824</v>
      </c>
      <c r="J252" s="2">
        <v>2290.4243999999999</v>
      </c>
      <c r="K252" s="2">
        <f>IF(I252="", AVERAGEIF(Table6[Payment_Type],Table6[[#This Row],[Payment_Type]],Table6[Total_Amount]), J252)</f>
        <v>2290.4243999999999</v>
      </c>
      <c r="O252" s="27" t="s">
        <v>2076</v>
      </c>
      <c r="P252" t="str">
        <f t="shared" si="13"/>
        <v>Sale250</v>
      </c>
      <c r="Q252" t="str">
        <f t="shared" si="14"/>
        <v>SALE250</v>
      </c>
      <c r="S252" s="30">
        <v>45513</v>
      </c>
      <c r="T252" t="str">
        <f t="shared" si="15"/>
        <v>09-08-2024</v>
      </c>
      <c r="X252" s="33">
        <v>4</v>
      </c>
      <c r="Y252" s="33">
        <v>578.39</v>
      </c>
      <c r="Z252" s="2">
        <f t="shared" si="12"/>
        <v>578.39</v>
      </c>
    </row>
    <row r="253" spans="1:26">
      <c r="A253" s="2" t="s">
        <v>2077</v>
      </c>
      <c r="B253" s="25">
        <v>45356</v>
      </c>
      <c r="C253" s="2" t="s">
        <v>1492</v>
      </c>
      <c r="D253" s="2" t="s">
        <v>1630</v>
      </c>
      <c r="E253" s="2" t="s">
        <v>1807</v>
      </c>
      <c r="F253" s="2">
        <v>4</v>
      </c>
      <c r="G253" s="2">
        <v>982.45</v>
      </c>
      <c r="H253" s="2">
        <v>0.2</v>
      </c>
      <c r="I253" s="2" t="s">
        <v>1826</v>
      </c>
      <c r="J253" s="2">
        <v>3143.84</v>
      </c>
      <c r="K253" s="2">
        <f>IF(I253="", AVERAGEIF(Table6[Payment_Type],Table6[[#This Row],[Payment_Type]],Table6[Total_Amount]), J253)</f>
        <v>3143.84</v>
      </c>
      <c r="O253" s="28" t="s">
        <v>2077</v>
      </c>
      <c r="P253" t="str">
        <f t="shared" si="13"/>
        <v>Sale251</v>
      </c>
      <c r="Q253" t="str">
        <f t="shared" si="14"/>
        <v>SALE251</v>
      </c>
      <c r="S253" s="31">
        <v>45356</v>
      </c>
      <c r="T253" t="str">
        <f t="shared" si="15"/>
        <v>05-03-2024</v>
      </c>
      <c r="X253" s="34">
        <v>4</v>
      </c>
      <c r="Y253" s="34">
        <v>982.45</v>
      </c>
      <c r="Z253" s="2">
        <f t="shared" si="12"/>
        <v>982.45</v>
      </c>
    </row>
    <row r="254" spans="1:26">
      <c r="A254" s="2" t="s">
        <v>2078</v>
      </c>
      <c r="B254" s="25">
        <v>45925</v>
      </c>
      <c r="C254" s="2" t="s">
        <v>1389</v>
      </c>
      <c r="D254" s="2" t="s">
        <v>1744</v>
      </c>
      <c r="E254" s="2" t="s">
        <v>1813</v>
      </c>
      <c r="F254" s="2">
        <v>1</v>
      </c>
      <c r="G254" s="2">
        <v>549.52</v>
      </c>
      <c r="H254" s="2">
        <v>0.1</v>
      </c>
      <c r="I254" s="2" t="s">
        <v>1826</v>
      </c>
      <c r="J254" s="2">
        <v>494.56799999999998</v>
      </c>
      <c r="K254" s="2">
        <f>IF(I254="", AVERAGEIF(Table6[Payment_Type],Table6[[#This Row],[Payment_Type]],Table6[Total_Amount]), J254)</f>
        <v>494.56799999999998</v>
      </c>
      <c r="O254" s="27" t="s">
        <v>2078</v>
      </c>
      <c r="P254" t="str">
        <f t="shared" si="13"/>
        <v>Sale252</v>
      </c>
      <c r="Q254" t="str">
        <f t="shared" si="14"/>
        <v>SALE252</v>
      </c>
      <c r="S254" s="30">
        <v>45925</v>
      </c>
      <c r="T254" t="str">
        <f t="shared" si="15"/>
        <v>25-09-2025</v>
      </c>
      <c r="X254" s="33">
        <v>1</v>
      </c>
      <c r="Y254" s="33">
        <v>549.52</v>
      </c>
      <c r="Z254" s="2">
        <f t="shared" si="12"/>
        <v>549.52</v>
      </c>
    </row>
    <row r="255" spans="1:26">
      <c r="A255" s="2" t="s">
        <v>2079</v>
      </c>
      <c r="B255" s="25">
        <v>45876</v>
      </c>
      <c r="C255" s="2" t="s">
        <v>770</v>
      </c>
      <c r="D255" s="2" t="s">
        <v>1732</v>
      </c>
      <c r="E255" s="2" t="s">
        <v>1810</v>
      </c>
      <c r="F255" s="2">
        <v>2</v>
      </c>
      <c r="G255" s="2">
        <v>239.92</v>
      </c>
      <c r="H255" s="2">
        <v>0.16</v>
      </c>
      <c r="I255" s="2" t="s">
        <v>1824</v>
      </c>
      <c r="J255" s="2">
        <v>403.06560000000002</v>
      </c>
      <c r="K255" s="2">
        <f>IF(I255="", AVERAGEIF(Table6[Payment_Type],Table6[[#This Row],[Payment_Type]],Table6[Total_Amount]), J255)</f>
        <v>403.06560000000002</v>
      </c>
      <c r="O255" s="28" t="s">
        <v>2079</v>
      </c>
      <c r="P255" t="str">
        <f t="shared" si="13"/>
        <v>Sale253</v>
      </c>
      <c r="Q255" t="str">
        <f t="shared" si="14"/>
        <v>SALE253</v>
      </c>
      <c r="S255" s="31">
        <v>45876</v>
      </c>
      <c r="T255" t="str">
        <f t="shared" si="15"/>
        <v>07-08-2025</v>
      </c>
      <c r="X255" s="34">
        <v>2</v>
      </c>
      <c r="Y255" s="34">
        <v>239.92</v>
      </c>
      <c r="Z255" s="2">
        <f t="shared" si="12"/>
        <v>239.92</v>
      </c>
    </row>
    <row r="256" spans="1:26">
      <c r="A256" s="2" t="s">
        <v>2080</v>
      </c>
      <c r="B256" s="25">
        <v>45338</v>
      </c>
      <c r="C256" s="2" t="s">
        <v>298</v>
      </c>
      <c r="D256" s="2" t="s">
        <v>1732</v>
      </c>
      <c r="E256" s="2" t="s">
        <v>1776</v>
      </c>
      <c r="F256" s="2">
        <v>2</v>
      </c>
      <c r="G256" s="2">
        <v>878.05</v>
      </c>
      <c r="H256" s="2">
        <v>0.11</v>
      </c>
      <c r="I256" s="2" t="s">
        <v>1826</v>
      </c>
      <c r="J256" s="2">
        <v>1562.9290000000001</v>
      </c>
      <c r="K256" s="2">
        <f>IF(I256="", AVERAGEIF(Table6[Payment_Type],Table6[[#This Row],[Payment_Type]],Table6[Total_Amount]), J256)</f>
        <v>1562.9290000000001</v>
      </c>
      <c r="O256" s="27" t="s">
        <v>2080</v>
      </c>
      <c r="P256" t="str">
        <f t="shared" si="13"/>
        <v>Sale254</v>
      </c>
      <c r="Q256" t="str">
        <f t="shared" si="14"/>
        <v>SALE254</v>
      </c>
      <c r="S256" s="30">
        <v>45338</v>
      </c>
      <c r="T256" t="str">
        <f t="shared" si="15"/>
        <v>16-02-2024</v>
      </c>
      <c r="X256" s="33">
        <v>2</v>
      </c>
      <c r="Y256" s="33">
        <v>878.05</v>
      </c>
      <c r="Z256" s="2">
        <f t="shared" si="12"/>
        <v>878.05</v>
      </c>
    </row>
    <row r="257" spans="1:26">
      <c r="A257" s="2" t="s">
        <v>2081</v>
      </c>
      <c r="B257" s="25">
        <v>45746</v>
      </c>
      <c r="C257" s="2" t="s">
        <v>172</v>
      </c>
      <c r="D257" s="2" t="s">
        <v>1546</v>
      </c>
      <c r="E257" s="2" t="s">
        <v>1786</v>
      </c>
      <c r="F257" s="2">
        <v>3</v>
      </c>
      <c r="G257" s="2">
        <v>546.96</v>
      </c>
      <c r="H257" s="2">
        <v>0.19</v>
      </c>
      <c r="I257" s="2" t="s">
        <v>1824</v>
      </c>
      <c r="J257" s="2">
        <v>1329.1128000000001</v>
      </c>
      <c r="K257" s="2">
        <f>IF(I257="", AVERAGEIF(Table6[Payment_Type],Table6[[#This Row],[Payment_Type]],Table6[Total_Amount]), J257)</f>
        <v>1329.1128000000001</v>
      </c>
      <c r="O257" s="28" t="s">
        <v>2081</v>
      </c>
      <c r="P257" t="str">
        <f t="shared" si="13"/>
        <v>Sale255</v>
      </c>
      <c r="Q257" t="str">
        <f t="shared" si="14"/>
        <v>SALE255</v>
      </c>
      <c r="S257" s="31">
        <v>45746</v>
      </c>
      <c r="T257" t="str">
        <f t="shared" si="15"/>
        <v>30-03-2025</v>
      </c>
      <c r="X257" s="34">
        <v>3</v>
      </c>
      <c r="Y257" s="34">
        <v>546.96</v>
      </c>
      <c r="Z257" s="2">
        <f t="shared" si="12"/>
        <v>546.96</v>
      </c>
    </row>
    <row r="258" spans="1:26">
      <c r="A258" s="2" t="s">
        <v>2082</v>
      </c>
      <c r="B258" s="25">
        <v>45706</v>
      </c>
      <c r="C258" s="2" t="s">
        <v>1452</v>
      </c>
      <c r="D258" s="2" t="s">
        <v>1582</v>
      </c>
      <c r="E258" s="2" t="s">
        <v>1789</v>
      </c>
      <c r="F258" s="2">
        <v>2</v>
      </c>
      <c r="G258" s="2">
        <v>71.77</v>
      </c>
      <c r="H258" s="2">
        <v>0.22</v>
      </c>
      <c r="I258" s="2" t="s">
        <v>1824</v>
      </c>
      <c r="J258" s="2">
        <v>111.96120000000001</v>
      </c>
      <c r="K258" s="2">
        <f>IF(I258="", AVERAGEIF(Table6[Payment_Type],Table6[[#This Row],[Payment_Type]],Table6[Total_Amount]), J258)</f>
        <v>111.96120000000001</v>
      </c>
      <c r="O258" s="27" t="s">
        <v>2082</v>
      </c>
      <c r="P258" t="str">
        <f t="shared" si="13"/>
        <v>Sale256</v>
      </c>
      <c r="Q258" t="str">
        <f t="shared" si="14"/>
        <v>SALE256</v>
      </c>
      <c r="S258" s="30">
        <v>45706</v>
      </c>
      <c r="T258" t="str">
        <f t="shared" si="15"/>
        <v>18-02-2025</v>
      </c>
      <c r="X258" s="33">
        <v>2</v>
      </c>
      <c r="Y258" s="33">
        <v>71.77</v>
      </c>
      <c r="Z258" s="2">
        <f t="shared" ref="Z258:Z321" si="16">IF(ISBLANK(Y258), AVERAGE($Y$2:$Y$2001), Y258)</f>
        <v>71.77</v>
      </c>
    </row>
    <row r="259" spans="1:26">
      <c r="A259" s="2" t="s">
        <v>2083</v>
      </c>
      <c r="B259" s="25">
        <v>45717</v>
      </c>
      <c r="C259" s="2" t="s">
        <v>63</v>
      </c>
      <c r="D259" s="2" t="s">
        <v>1596</v>
      </c>
      <c r="E259" s="2" t="s">
        <v>1757</v>
      </c>
      <c r="F259" s="2">
        <v>2</v>
      </c>
      <c r="G259" s="2">
        <v>679.86</v>
      </c>
      <c r="H259" s="2">
        <v>0.22</v>
      </c>
      <c r="I259" s="2" t="s">
        <v>1829</v>
      </c>
      <c r="J259" s="2">
        <v>1060.5816</v>
      </c>
      <c r="K259" s="2">
        <f>IF(I259="", AVERAGEIF(Table6[Payment_Type],Table6[[#This Row],[Payment_Type]],Table6[Total_Amount]), J259)</f>
        <v>1060.5816</v>
      </c>
      <c r="O259" s="28" t="s">
        <v>2083</v>
      </c>
      <c r="P259" t="str">
        <f t="shared" ref="P259:P322" si="17">PROPER(O259)</f>
        <v>Sale257</v>
      </c>
      <c r="Q259" t="str">
        <f t="shared" ref="Q259:Q322" si="18">UPPER(O259)</f>
        <v>SALE257</v>
      </c>
      <c r="S259" s="31">
        <v>45717</v>
      </c>
      <c r="T259" t="str">
        <f t="shared" ref="T259:T322" si="19">TEXT(S259, "DD-MM-YYYY" )</f>
        <v>01-03-2025</v>
      </c>
      <c r="X259" s="34">
        <v>2</v>
      </c>
      <c r="Y259" s="34">
        <v>679.86</v>
      </c>
      <c r="Z259" s="2">
        <f t="shared" si="16"/>
        <v>679.86</v>
      </c>
    </row>
    <row r="260" spans="1:26">
      <c r="A260" s="2" t="s">
        <v>2084</v>
      </c>
      <c r="B260" s="25">
        <v>45300</v>
      </c>
      <c r="C260" s="2" t="s">
        <v>464</v>
      </c>
      <c r="D260" s="2" t="s">
        <v>1618</v>
      </c>
      <c r="E260" s="2" t="s">
        <v>1807</v>
      </c>
      <c r="F260" s="2">
        <v>1</v>
      </c>
      <c r="G260" s="2">
        <v>222.94</v>
      </c>
      <c r="H260" s="2">
        <v>0.19</v>
      </c>
      <c r="I260" s="2" t="s">
        <v>1824</v>
      </c>
      <c r="J260" s="2">
        <v>180.5814</v>
      </c>
      <c r="K260" s="2">
        <f>IF(I260="", AVERAGEIF(Table6[Payment_Type],Table6[[#This Row],[Payment_Type]],Table6[Total_Amount]), J260)</f>
        <v>180.5814</v>
      </c>
      <c r="O260" s="27" t="s">
        <v>2084</v>
      </c>
      <c r="P260" t="str">
        <f t="shared" si="17"/>
        <v>Sale258</v>
      </c>
      <c r="Q260" t="str">
        <f t="shared" si="18"/>
        <v>SALE258</v>
      </c>
      <c r="S260" s="30">
        <v>45300</v>
      </c>
      <c r="T260" t="str">
        <f t="shared" si="19"/>
        <v>09-01-2024</v>
      </c>
      <c r="X260" s="33">
        <v>1</v>
      </c>
      <c r="Y260" s="33">
        <v>222.94</v>
      </c>
      <c r="Z260" s="2">
        <f t="shared" si="16"/>
        <v>222.94</v>
      </c>
    </row>
    <row r="261" spans="1:26">
      <c r="A261" s="2" t="s">
        <v>2085</v>
      </c>
      <c r="B261" s="25">
        <v>45773</v>
      </c>
      <c r="C261" s="2" t="s">
        <v>794</v>
      </c>
      <c r="D261" s="2" t="s">
        <v>1618</v>
      </c>
      <c r="E261" s="2" t="s">
        <v>1761</v>
      </c>
      <c r="F261" s="2">
        <v>2</v>
      </c>
      <c r="G261" s="2">
        <v>355.3</v>
      </c>
      <c r="H261" s="2">
        <v>0</v>
      </c>
      <c r="I261" s="2" t="s">
        <v>1826</v>
      </c>
      <c r="J261" s="2">
        <v>589.798</v>
      </c>
      <c r="K261" s="2">
        <f>IF(I261="", AVERAGEIF(Table6[Payment_Type],Table6[[#This Row],[Payment_Type]],Table6[Total_Amount]), J261)</f>
        <v>589.798</v>
      </c>
      <c r="O261" s="28" t="s">
        <v>2085</v>
      </c>
      <c r="P261" t="str">
        <f t="shared" si="17"/>
        <v>Sale259</v>
      </c>
      <c r="Q261" t="str">
        <f t="shared" si="18"/>
        <v>SALE259</v>
      </c>
      <c r="S261" s="31">
        <v>45773</v>
      </c>
      <c r="T261" t="str">
        <f t="shared" si="19"/>
        <v>26-04-2025</v>
      </c>
      <c r="X261" s="34">
        <v>2</v>
      </c>
      <c r="Y261" s="34">
        <v>355.3</v>
      </c>
      <c r="Z261" s="2">
        <f t="shared" si="16"/>
        <v>355.3</v>
      </c>
    </row>
    <row r="262" spans="1:26">
      <c r="A262" s="2" t="s">
        <v>2086</v>
      </c>
      <c r="B262" s="25">
        <v>45497</v>
      </c>
      <c r="C262" s="2" t="s">
        <v>366</v>
      </c>
      <c r="D262" s="2" t="s">
        <v>1726</v>
      </c>
      <c r="E262" s="2" t="s">
        <v>1813</v>
      </c>
      <c r="F262" s="2">
        <v>4</v>
      </c>
      <c r="G262" s="2">
        <v>611.29999999999995</v>
      </c>
      <c r="H262" s="2">
        <v>0.11</v>
      </c>
      <c r="I262" s="2" t="s">
        <v>1826</v>
      </c>
      <c r="J262" s="2">
        <v>2176.2280000000001</v>
      </c>
      <c r="K262" s="2">
        <f>IF(I262="", AVERAGEIF(Table6[Payment_Type],Table6[[#This Row],[Payment_Type]],Table6[Total_Amount]), J262)</f>
        <v>2176.2280000000001</v>
      </c>
      <c r="O262" s="27" t="s">
        <v>2086</v>
      </c>
      <c r="P262" t="str">
        <f t="shared" si="17"/>
        <v>Sale260</v>
      </c>
      <c r="Q262" t="str">
        <f t="shared" si="18"/>
        <v>SALE260</v>
      </c>
      <c r="S262" s="30">
        <v>45497</v>
      </c>
      <c r="T262" t="str">
        <f t="shared" si="19"/>
        <v>24-07-2024</v>
      </c>
      <c r="X262" s="33">
        <v>4</v>
      </c>
      <c r="Y262" s="33">
        <v>611.29999999999995</v>
      </c>
      <c r="Z262" s="2">
        <f t="shared" si="16"/>
        <v>611.29999999999995</v>
      </c>
    </row>
    <row r="263" spans="1:26">
      <c r="A263" s="2" t="s">
        <v>2087</v>
      </c>
      <c r="B263" s="25">
        <v>45742</v>
      </c>
      <c r="C263" s="2" t="s">
        <v>1047</v>
      </c>
      <c r="D263" s="2" t="s">
        <v>1543</v>
      </c>
      <c r="E263" s="2" t="s">
        <v>1782</v>
      </c>
      <c r="F263" s="2">
        <v>4</v>
      </c>
      <c r="G263" s="2">
        <v>849.21</v>
      </c>
      <c r="H263" s="2">
        <v>7.0000000000000007E-2</v>
      </c>
      <c r="I263" s="2" t="s">
        <v>1824</v>
      </c>
      <c r="J263" s="2">
        <v>3159.0612000000001</v>
      </c>
      <c r="K263" s="2">
        <f>IF(I263="", AVERAGEIF(Table6[Payment_Type],Table6[[#This Row],[Payment_Type]],Table6[Total_Amount]), J263)</f>
        <v>3159.0612000000001</v>
      </c>
      <c r="O263" s="28" t="s">
        <v>2087</v>
      </c>
      <c r="P263" t="str">
        <f t="shared" si="17"/>
        <v>Sale261</v>
      </c>
      <c r="Q263" t="str">
        <f t="shared" si="18"/>
        <v>SALE261</v>
      </c>
      <c r="S263" s="31">
        <v>45742</v>
      </c>
      <c r="T263" t="str">
        <f t="shared" si="19"/>
        <v>26-03-2025</v>
      </c>
      <c r="X263" s="34">
        <v>4</v>
      </c>
      <c r="Y263" s="34">
        <v>849.21</v>
      </c>
      <c r="Z263" s="2">
        <f t="shared" si="16"/>
        <v>849.21</v>
      </c>
    </row>
    <row r="264" spans="1:26">
      <c r="A264" s="2" t="s">
        <v>2088</v>
      </c>
      <c r="B264" s="25">
        <v>45713</v>
      </c>
      <c r="C264" s="2" t="s">
        <v>681</v>
      </c>
      <c r="D264" s="2" t="s">
        <v>1632</v>
      </c>
      <c r="E264" s="2" t="s">
        <v>1779</v>
      </c>
      <c r="F264" s="2">
        <v>3</v>
      </c>
      <c r="G264" s="2">
        <v>553.12</v>
      </c>
      <c r="H264" s="2">
        <v>0.28000000000000003</v>
      </c>
      <c r="I264" s="2" t="s">
        <v>1829</v>
      </c>
      <c r="J264" s="2">
        <v>1194.7392</v>
      </c>
      <c r="K264" s="2">
        <f>IF(I264="", AVERAGEIF(Table6[Payment_Type],Table6[[#This Row],[Payment_Type]],Table6[Total_Amount]), J264)</f>
        <v>1194.7392</v>
      </c>
      <c r="O264" s="27" t="s">
        <v>2088</v>
      </c>
      <c r="P264" t="str">
        <f t="shared" si="17"/>
        <v>Sale262</v>
      </c>
      <c r="Q264" t="str">
        <f t="shared" si="18"/>
        <v>SALE262</v>
      </c>
      <c r="S264" s="30">
        <v>45713</v>
      </c>
      <c r="T264" t="str">
        <f t="shared" si="19"/>
        <v>25-02-2025</v>
      </c>
      <c r="X264" s="33">
        <v>3</v>
      </c>
      <c r="Y264" s="33">
        <v>553.12</v>
      </c>
      <c r="Z264" s="2">
        <f t="shared" si="16"/>
        <v>553.12</v>
      </c>
    </row>
    <row r="265" spans="1:26">
      <c r="A265" s="2" t="s">
        <v>2089</v>
      </c>
      <c r="B265" s="25">
        <v>45826</v>
      </c>
      <c r="C265" s="2" t="s">
        <v>896</v>
      </c>
      <c r="D265" s="2" t="s">
        <v>1730</v>
      </c>
      <c r="E265" s="2" t="s">
        <v>1786</v>
      </c>
      <c r="F265" s="2">
        <v>2</v>
      </c>
      <c r="G265" s="2">
        <v>903.08</v>
      </c>
      <c r="H265" s="2">
        <v>0.18</v>
      </c>
      <c r="I265" s="2" t="s">
        <v>1829</v>
      </c>
      <c r="J265" s="2">
        <v>1481.0512000000001</v>
      </c>
      <c r="K265" s="2">
        <f>IF(I265="", AVERAGEIF(Table6[Payment_Type],Table6[[#This Row],[Payment_Type]],Table6[Total_Amount]), J265)</f>
        <v>1481.0512000000001</v>
      </c>
      <c r="O265" s="28" t="s">
        <v>2089</v>
      </c>
      <c r="P265" t="str">
        <f t="shared" si="17"/>
        <v>Sale263</v>
      </c>
      <c r="Q265" t="str">
        <f t="shared" si="18"/>
        <v>SALE263</v>
      </c>
      <c r="S265" s="31">
        <v>45826</v>
      </c>
      <c r="T265" t="str">
        <f t="shared" si="19"/>
        <v>18-06-2025</v>
      </c>
      <c r="X265" s="34">
        <v>2</v>
      </c>
      <c r="Y265" s="34">
        <v>903.08</v>
      </c>
      <c r="Z265" s="2">
        <f t="shared" si="16"/>
        <v>903.08</v>
      </c>
    </row>
    <row r="266" spans="1:26">
      <c r="A266" s="2" t="s">
        <v>2090</v>
      </c>
      <c r="B266" s="25">
        <v>45648</v>
      </c>
      <c r="C266" s="2" t="s">
        <v>1472</v>
      </c>
      <c r="D266" s="2" t="s">
        <v>1580</v>
      </c>
      <c r="E266" s="2" t="s">
        <v>1792</v>
      </c>
      <c r="F266" s="2">
        <v>4</v>
      </c>
      <c r="G266" s="2">
        <v>640.23</v>
      </c>
      <c r="H266" s="2">
        <v>0.06</v>
      </c>
      <c r="I266" s="2" t="s">
        <v>1829</v>
      </c>
      <c r="J266" s="2">
        <v>2407.2647999999999</v>
      </c>
      <c r="K266" s="2">
        <f>IF(I266="", AVERAGEIF(Table6[Payment_Type],Table6[[#This Row],[Payment_Type]],Table6[Total_Amount]), J266)</f>
        <v>2407.2647999999999</v>
      </c>
      <c r="O266" s="27" t="s">
        <v>2090</v>
      </c>
      <c r="P266" t="str">
        <f t="shared" si="17"/>
        <v>Sale264</v>
      </c>
      <c r="Q266" t="str">
        <f t="shared" si="18"/>
        <v>SALE264</v>
      </c>
      <c r="S266" s="30">
        <v>45648</v>
      </c>
      <c r="T266" t="str">
        <f t="shared" si="19"/>
        <v>22-12-2024</v>
      </c>
      <c r="X266" s="33">
        <v>4</v>
      </c>
      <c r="Y266" s="33">
        <v>640.23</v>
      </c>
      <c r="Z266" s="2">
        <f t="shared" si="16"/>
        <v>640.23</v>
      </c>
    </row>
    <row r="267" spans="1:26">
      <c r="A267" s="2" t="s">
        <v>2091</v>
      </c>
      <c r="B267" s="25">
        <v>45836</v>
      </c>
      <c r="C267" s="2" t="s">
        <v>478</v>
      </c>
      <c r="D267" s="2" t="s">
        <v>1590</v>
      </c>
      <c r="E267" s="2" t="s">
        <v>1776</v>
      </c>
      <c r="F267" s="2">
        <v>1</v>
      </c>
      <c r="G267" s="2">
        <v>518</v>
      </c>
      <c r="H267" s="2">
        <v>0.25</v>
      </c>
      <c r="I267" s="2" t="s">
        <v>1824</v>
      </c>
      <c r="J267" s="2">
        <v>388.5</v>
      </c>
      <c r="K267" s="2">
        <f>IF(I267="", AVERAGEIF(Table6[Payment_Type],Table6[[#This Row],[Payment_Type]],Table6[Total_Amount]), J267)</f>
        <v>388.5</v>
      </c>
      <c r="O267" s="28" t="s">
        <v>2091</v>
      </c>
      <c r="P267" t="str">
        <f t="shared" si="17"/>
        <v>Sale265</v>
      </c>
      <c r="Q267" t="str">
        <f t="shared" si="18"/>
        <v>SALE265</v>
      </c>
      <c r="S267" s="31">
        <v>45836</v>
      </c>
      <c r="T267" t="str">
        <f t="shared" si="19"/>
        <v>28-06-2025</v>
      </c>
      <c r="X267" s="34">
        <v>1</v>
      </c>
      <c r="Y267" s="34">
        <v>518</v>
      </c>
      <c r="Z267" s="2">
        <f t="shared" si="16"/>
        <v>518</v>
      </c>
    </row>
    <row r="268" spans="1:26">
      <c r="A268" s="2" t="s">
        <v>2092</v>
      </c>
      <c r="B268" s="25">
        <v>45437</v>
      </c>
      <c r="C268" s="2" t="s">
        <v>1343</v>
      </c>
      <c r="D268" s="2" t="s">
        <v>1676</v>
      </c>
      <c r="E268" s="2" t="s">
        <v>1769</v>
      </c>
      <c r="F268" s="2">
        <v>4</v>
      </c>
      <c r="G268" s="2">
        <v>779.25</v>
      </c>
      <c r="H268" s="2">
        <v>0.25</v>
      </c>
      <c r="I268" s="2" t="s">
        <v>1824</v>
      </c>
      <c r="J268" s="2">
        <v>2337.75</v>
      </c>
      <c r="K268" s="2">
        <f>IF(I268="", AVERAGEIF(Table6[Payment_Type],Table6[[#This Row],[Payment_Type]],Table6[Total_Amount]), J268)</f>
        <v>2337.75</v>
      </c>
      <c r="O268" s="27" t="s">
        <v>2092</v>
      </c>
      <c r="P268" t="str">
        <f t="shared" si="17"/>
        <v>Sale266</v>
      </c>
      <c r="Q268" t="str">
        <f t="shared" si="18"/>
        <v>SALE266</v>
      </c>
      <c r="S268" s="30">
        <v>45437</v>
      </c>
      <c r="T268" t="str">
        <f t="shared" si="19"/>
        <v>25-05-2024</v>
      </c>
      <c r="X268" s="33">
        <v>4</v>
      </c>
      <c r="Y268" s="33">
        <v>779.25</v>
      </c>
      <c r="Z268" s="2">
        <f t="shared" si="16"/>
        <v>779.25</v>
      </c>
    </row>
    <row r="269" spans="1:26">
      <c r="A269" s="2" t="s">
        <v>2093</v>
      </c>
      <c r="B269" s="25">
        <v>45807</v>
      </c>
      <c r="C269" s="2" t="s">
        <v>411</v>
      </c>
      <c r="D269" s="2" t="s">
        <v>1714</v>
      </c>
      <c r="E269" s="2" t="s">
        <v>1779</v>
      </c>
      <c r="F269" s="2">
        <v>2</v>
      </c>
      <c r="G269" s="2">
        <v>467.75</v>
      </c>
      <c r="H269" s="2">
        <v>0.26</v>
      </c>
      <c r="I269" s="2" t="s">
        <v>1824</v>
      </c>
      <c r="J269" s="2">
        <v>692.27</v>
      </c>
      <c r="K269" s="2">
        <f>IF(I269="", AVERAGEIF(Table6[Payment_Type],Table6[[#This Row],[Payment_Type]],Table6[Total_Amount]), J269)</f>
        <v>692.27</v>
      </c>
      <c r="O269" s="28" t="s">
        <v>2093</v>
      </c>
      <c r="P269" t="str">
        <f t="shared" si="17"/>
        <v>Sale267</v>
      </c>
      <c r="Q269" t="str">
        <f t="shared" si="18"/>
        <v>SALE267</v>
      </c>
      <c r="S269" s="31">
        <v>45807</v>
      </c>
      <c r="T269" t="str">
        <f t="shared" si="19"/>
        <v>30-05-2025</v>
      </c>
      <c r="X269" s="34">
        <v>2</v>
      </c>
      <c r="Y269" s="34">
        <v>467.75</v>
      </c>
      <c r="Z269" s="2">
        <f t="shared" si="16"/>
        <v>467.75</v>
      </c>
    </row>
    <row r="270" spans="1:26">
      <c r="A270" s="2" t="s">
        <v>2094</v>
      </c>
      <c r="B270" s="25">
        <v>45555</v>
      </c>
      <c r="C270" s="2" t="s">
        <v>1263</v>
      </c>
      <c r="D270" s="2" t="s">
        <v>1728</v>
      </c>
      <c r="E270" s="2" t="s">
        <v>1810</v>
      </c>
      <c r="F270" s="2">
        <v>3</v>
      </c>
      <c r="G270" s="2"/>
      <c r="H270" s="2">
        <v>0.06</v>
      </c>
      <c r="I270" s="2" t="s">
        <v>1824</v>
      </c>
      <c r="J270" s="2">
        <v>315.24779999999998</v>
      </c>
      <c r="K270" s="2">
        <f>IF(I270="", AVERAGEIF(Table6[Payment_Type],Table6[[#This Row],[Payment_Type]],Table6[Total_Amount]), J270)</f>
        <v>315.24779999999998</v>
      </c>
      <c r="O270" s="27" t="s">
        <v>2094</v>
      </c>
      <c r="P270" t="str">
        <f t="shared" si="17"/>
        <v>Sale268</v>
      </c>
      <c r="Q270" t="str">
        <f t="shared" si="18"/>
        <v>SALE268</v>
      </c>
      <c r="S270" s="30">
        <v>45555</v>
      </c>
      <c r="T270" t="str">
        <f t="shared" si="19"/>
        <v>20-09-2024</v>
      </c>
      <c r="X270" s="33">
        <v>3</v>
      </c>
      <c r="Y270" s="33"/>
      <c r="Z270" s="2">
        <f t="shared" si="16"/>
        <v>513.98477215823721</v>
      </c>
    </row>
    <row r="271" spans="1:26">
      <c r="A271" s="2" t="s">
        <v>2095</v>
      </c>
      <c r="B271" s="25">
        <v>45803</v>
      </c>
      <c r="C271" s="2" t="s">
        <v>711</v>
      </c>
      <c r="D271" s="2" t="s">
        <v>1622</v>
      </c>
      <c r="E271" s="2" t="s">
        <v>1752</v>
      </c>
      <c r="F271" s="2">
        <v>4</v>
      </c>
      <c r="G271" s="2">
        <v>747.01</v>
      </c>
      <c r="H271" s="2">
        <v>0.13</v>
      </c>
      <c r="I271" s="2" t="s">
        <v>1826</v>
      </c>
      <c r="J271" s="2">
        <v>2599.5947999999999</v>
      </c>
      <c r="K271" s="2">
        <f>IF(I271="", AVERAGEIF(Table6[Payment_Type],Table6[[#This Row],[Payment_Type]],Table6[Total_Amount]), J271)</f>
        <v>2599.5947999999999</v>
      </c>
      <c r="O271" s="28" t="s">
        <v>2095</v>
      </c>
      <c r="P271" t="str">
        <f t="shared" si="17"/>
        <v>Sale269</v>
      </c>
      <c r="Q271" t="str">
        <f t="shared" si="18"/>
        <v>SALE269</v>
      </c>
      <c r="S271" s="31">
        <v>45803</v>
      </c>
      <c r="T271" t="str">
        <f t="shared" si="19"/>
        <v>26-05-2025</v>
      </c>
      <c r="X271" s="34">
        <v>4</v>
      </c>
      <c r="Y271" s="34">
        <v>747.01</v>
      </c>
      <c r="Z271" s="2">
        <f t="shared" si="16"/>
        <v>747.01</v>
      </c>
    </row>
    <row r="272" spans="1:26">
      <c r="A272" s="2" t="s">
        <v>2096</v>
      </c>
      <c r="B272" s="25">
        <v>45735</v>
      </c>
      <c r="C272" s="2" t="s">
        <v>360</v>
      </c>
      <c r="D272" s="2" t="s">
        <v>1726</v>
      </c>
      <c r="E272" s="2" t="s">
        <v>1794</v>
      </c>
      <c r="F272" s="2">
        <v>4</v>
      </c>
      <c r="G272" s="2">
        <v>461.83</v>
      </c>
      <c r="H272" s="2">
        <v>0.28000000000000003</v>
      </c>
      <c r="I272" s="2" t="s">
        <v>1826</v>
      </c>
      <c r="J272" s="2">
        <v>1330.0704000000001</v>
      </c>
      <c r="K272" s="2">
        <f>IF(I272="", AVERAGEIF(Table6[Payment_Type],Table6[[#This Row],[Payment_Type]],Table6[Total_Amount]), J272)</f>
        <v>1330.0704000000001</v>
      </c>
      <c r="O272" s="27" t="s">
        <v>2096</v>
      </c>
      <c r="P272" t="str">
        <f t="shared" si="17"/>
        <v>Sale270</v>
      </c>
      <c r="Q272" t="str">
        <f t="shared" si="18"/>
        <v>SALE270</v>
      </c>
      <c r="S272" s="30">
        <v>45735</v>
      </c>
      <c r="T272" t="str">
        <f t="shared" si="19"/>
        <v>19-03-2025</v>
      </c>
      <c r="X272" s="33">
        <v>4</v>
      </c>
      <c r="Y272" s="33">
        <v>461.83</v>
      </c>
      <c r="Z272" s="2">
        <f t="shared" si="16"/>
        <v>461.83</v>
      </c>
    </row>
    <row r="273" spans="1:26">
      <c r="A273" s="2" t="s">
        <v>2097</v>
      </c>
      <c r="B273" s="25">
        <v>45750</v>
      </c>
      <c r="C273" s="2" t="s">
        <v>458</v>
      </c>
      <c r="D273" s="2" t="s">
        <v>1688</v>
      </c>
      <c r="E273" s="2" t="s">
        <v>1782</v>
      </c>
      <c r="F273" s="2">
        <v>2</v>
      </c>
      <c r="G273" s="2">
        <v>105.15</v>
      </c>
      <c r="H273" s="2">
        <v>0.06</v>
      </c>
      <c r="I273" s="2" t="s">
        <v>1824</v>
      </c>
      <c r="J273" s="2">
        <v>197.68199999999999</v>
      </c>
      <c r="K273" s="2">
        <f>IF(I273="", AVERAGEIF(Table6[Payment_Type],Table6[[#This Row],[Payment_Type]],Table6[Total_Amount]), J273)</f>
        <v>197.68199999999999</v>
      </c>
      <c r="O273" s="28" t="s">
        <v>2097</v>
      </c>
      <c r="P273" t="str">
        <f t="shared" si="17"/>
        <v>Sale271</v>
      </c>
      <c r="Q273" t="str">
        <f t="shared" si="18"/>
        <v>SALE271</v>
      </c>
      <c r="S273" s="31">
        <v>45750</v>
      </c>
      <c r="T273" t="str">
        <f t="shared" si="19"/>
        <v>03-04-2025</v>
      </c>
      <c r="X273" s="34">
        <v>2</v>
      </c>
      <c r="Y273" s="34">
        <v>105.15</v>
      </c>
      <c r="Z273" s="2">
        <f t="shared" si="16"/>
        <v>105.15</v>
      </c>
    </row>
    <row r="274" spans="1:26">
      <c r="A274" s="2" t="s">
        <v>2098</v>
      </c>
      <c r="B274" s="25">
        <v>45693</v>
      </c>
      <c r="C274" s="2" t="s">
        <v>134</v>
      </c>
      <c r="D274" s="2" t="s">
        <v>1594</v>
      </c>
      <c r="E274" s="2" t="s">
        <v>1766</v>
      </c>
      <c r="F274" s="2">
        <v>3</v>
      </c>
      <c r="G274" s="2">
        <v>610.24</v>
      </c>
      <c r="H274" s="2">
        <v>0.17</v>
      </c>
      <c r="I274" s="2" t="s">
        <v>1829</v>
      </c>
      <c r="J274" s="2">
        <v>1519.4975999999999</v>
      </c>
      <c r="K274" s="2">
        <f>IF(I274="", AVERAGEIF(Table6[Payment_Type],Table6[[#This Row],[Payment_Type]],Table6[Total_Amount]), J274)</f>
        <v>1519.4975999999999</v>
      </c>
      <c r="O274" s="27" t="s">
        <v>2098</v>
      </c>
      <c r="P274" t="str">
        <f t="shared" si="17"/>
        <v>Sale272</v>
      </c>
      <c r="Q274" t="str">
        <f t="shared" si="18"/>
        <v>SALE272</v>
      </c>
      <c r="S274" s="30">
        <v>45693</v>
      </c>
      <c r="T274" t="str">
        <f t="shared" si="19"/>
        <v>05-02-2025</v>
      </c>
      <c r="X274" s="33">
        <v>3</v>
      </c>
      <c r="Y274" s="33">
        <v>610.24</v>
      </c>
      <c r="Z274" s="2">
        <f t="shared" si="16"/>
        <v>610.24</v>
      </c>
    </row>
    <row r="275" spans="1:26">
      <c r="A275" s="2" t="s">
        <v>2099</v>
      </c>
      <c r="B275" s="25">
        <v>45667</v>
      </c>
      <c r="C275" s="2" t="s">
        <v>984</v>
      </c>
      <c r="D275" s="2" t="s">
        <v>1696</v>
      </c>
      <c r="E275" s="2" t="s">
        <v>1782</v>
      </c>
      <c r="F275" s="2">
        <v>1</v>
      </c>
      <c r="G275" s="2">
        <v>872.12</v>
      </c>
      <c r="H275" s="2">
        <v>7.0000000000000007E-2</v>
      </c>
      <c r="I275" s="2" t="s">
        <v>1826</v>
      </c>
      <c r="J275" s="2">
        <v>811.07159999999999</v>
      </c>
      <c r="K275" s="2">
        <f>IF(I275="", AVERAGEIF(Table6[Payment_Type],Table6[[#This Row],[Payment_Type]],Table6[Total_Amount]), J275)</f>
        <v>811.07159999999999</v>
      </c>
      <c r="O275" s="28" t="s">
        <v>2099</v>
      </c>
      <c r="P275" t="str">
        <f t="shared" si="17"/>
        <v>Sale273</v>
      </c>
      <c r="Q275" t="str">
        <f t="shared" si="18"/>
        <v>SALE273</v>
      </c>
      <c r="S275" s="31">
        <v>45667</v>
      </c>
      <c r="T275" t="str">
        <f t="shared" si="19"/>
        <v>10-01-2025</v>
      </c>
      <c r="X275" s="34">
        <v>1</v>
      </c>
      <c r="Y275" s="34">
        <v>872.12</v>
      </c>
      <c r="Z275" s="2">
        <f t="shared" si="16"/>
        <v>872.12</v>
      </c>
    </row>
    <row r="276" spans="1:26">
      <c r="A276" s="2" t="s">
        <v>2100</v>
      </c>
      <c r="B276" s="25">
        <v>45316</v>
      </c>
      <c r="C276" s="2" t="s">
        <v>1343</v>
      </c>
      <c r="D276" s="2" t="s">
        <v>1568</v>
      </c>
      <c r="E276" s="2" t="s">
        <v>1757</v>
      </c>
      <c r="F276" s="2">
        <v>1</v>
      </c>
      <c r="G276" s="2">
        <v>406.79</v>
      </c>
      <c r="H276" s="2">
        <v>0.03</v>
      </c>
      <c r="I276" s="2" t="s">
        <v>1829</v>
      </c>
      <c r="J276" s="2">
        <v>394.58629999999999</v>
      </c>
      <c r="K276" s="2">
        <f>IF(I276="", AVERAGEIF(Table6[Payment_Type],Table6[[#This Row],[Payment_Type]],Table6[Total_Amount]), J276)</f>
        <v>394.58629999999999</v>
      </c>
      <c r="O276" s="27" t="s">
        <v>2100</v>
      </c>
      <c r="P276" t="str">
        <f t="shared" si="17"/>
        <v>Sale274</v>
      </c>
      <c r="Q276" t="str">
        <f t="shared" si="18"/>
        <v>SALE274</v>
      </c>
      <c r="S276" s="30">
        <v>45316</v>
      </c>
      <c r="T276" t="str">
        <f t="shared" si="19"/>
        <v>25-01-2024</v>
      </c>
      <c r="X276" s="33">
        <v>1</v>
      </c>
      <c r="Y276" s="33">
        <v>406.79</v>
      </c>
      <c r="Z276" s="2">
        <f t="shared" si="16"/>
        <v>406.79</v>
      </c>
    </row>
    <row r="277" spans="1:26">
      <c r="A277" s="2" t="s">
        <v>2101</v>
      </c>
      <c r="B277" s="25">
        <v>45932</v>
      </c>
      <c r="C277" s="2" t="s">
        <v>1163</v>
      </c>
      <c r="D277" s="2" t="s">
        <v>1656</v>
      </c>
      <c r="E277" s="2" t="s">
        <v>1799</v>
      </c>
      <c r="F277" s="2">
        <v>1</v>
      </c>
      <c r="G277" s="2">
        <v>606.01</v>
      </c>
      <c r="H277" s="2">
        <v>0.04</v>
      </c>
      <c r="I277" s="2" t="s">
        <v>1826</v>
      </c>
      <c r="J277" s="2">
        <v>581.76959999999997</v>
      </c>
      <c r="K277" s="2">
        <f>IF(I277="", AVERAGEIF(Table6[Payment_Type],Table6[[#This Row],[Payment_Type]],Table6[Total_Amount]), J277)</f>
        <v>581.76959999999997</v>
      </c>
      <c r="O277" s="28" t="s">
        <v>2101</v>
      </c>
      <c r="P277" t="str">
        <f t="shared" si="17"/>
        <v>Sale275</v>
      </c>
      <c r="Q277" t="str">
        <f t="shared" si="18"/>
        <v>SALE275</v>
      </c>
      <c r="S277" s="31">
        <v>45932</v>
      </c>
      <c r="T277" t="str">
        <f t="shared" si="19"/>
        <v>02-10-2025</v>
      </c>
      <c r="X277" s="34">
        <v>1</v>
      </c>
      <c r="Y277" s="34">
        <v>606.01</v>
      </c>
      <c r="Z277" s="2">
        <f t="shared" si="16"/>
        <v>606.01</v>
      </c>
    </row>
    <row r="278" spans="1:26">
      <c r="A278" s="2" t="s">
        <v>2102</v>
      </c>
      <c r="B278" s="25">
        <v>45483</v>
      </c>
      <c r="C278" s="2" t="s">
        <v>1095</v>
      </c>
      <c r="D278" s="2" t="s">
        <v>1582</v>
      </c>
      <c r="E278" s="2" t="s">
        <v>1773</v>
      </c>
      <c r="F278" s="2">
        <v>4</v>
      </c>
      <c r="G278" s="2">
        <v>322.58</v>
      </c>
      <c r="H278" s="2">
        <v>0.06</v>
      </c>
      <c r="I278" s="2" t="s">
        <v>1824</v>
      </c>
      <c r="J278" s="2">
        <v>1212.9007999999999</v>
      </c>
      <c r="K278" s="2">
        <f>IF(I278="", AVERAGEIF(Table6[Payment_Type],Table6[[#This Row],[Payment_Type]],Table6[Total_Amount]), J278)</f>
        <v>1212.9007999999999</v>
      </c>
      <c r="O278" s="27" t="s">
        <v>2102</v>
      </c>
      <c r="P278" t="str">
        <f t="shared" si="17"/>
        <v>Sale276</v>
      </c>
      <c r="Q278" t="str">
        <f t="shared" si="18"/>
        <v>SALE276</v>
      </c>
      <c r="S278" s="30">
        <v>45483</v>
      </c>
      <c r="T278" t="str">
        <f t="shared" si="19"/>
        <v>10-07-2024</v>
      </c>
      <c r="X278" s="33">
        <v>4</v>
      </c>
      <c r="Y278" s="33">
        <v>322.58</v>
      </c>
      <c r="Z278" s="2">
        <f t="shared" si="16"/>
        <v>322.58</v>
      </c>
    </row>
    <row r="279" spans="1:26">
      <c r="A279" s="2" t="s">
        <v>2103</v>
      </c>
      <c r="B279" s="25">
        <v>45661</v>
      </c>
      <c r="C279" s="2" t="s">
        <v>1489</v>
      </c>
      <c r="D279" s="2" t="s">
        <v>1702</v>
      </c>
      <c r="E279" s="2" t="s">
        <v>1810</v>
      </c>
      <c r="F279" s="2">
        <v>4</v>
      </c>
      <c r="G279" s="2">
        <v>463.17</v>
      </c>
      <c r="H279" s="2">
        <v>0.06</v>
      </c>
      <c r="I279" s="2" t="s">
        <v>1826</v>
      </c>
      <c r="J279" s="2">
        <v>1741.5192</v>
      </c>
      <c r="K279" s="2">
        <f>IF(I279="", AVERAGEIF(Table6[Payment_Type],Table6[[#This Row],[Payment_Type]],Table6[Total_Amount]), J279)</f>
        <v>1741.5192</v>
      </c>
      <c r="O279" s="28" t="s">
        <v>2103</v>
      </c>
      <c r="P279" t="str">
        <f t="shared" si="17"/>
        <v>Sale277</v>
      </c>
      <c r="Q279" t="str">
        <f t="shared" si="18"/>
        <v>SALE277</v>
      </c>
      <c r="S279" s="31">
        <v>45661</v>
      </c>
      <c r="T279" t="str">
        <f t="shared" si="19"/>
        <v>04-01-2025</v>
      </c>
      <c r="X279" s="34">
        <v>4</v>
      </c>
      <c r="Y279" s="34">
        <v>463.17</v>
      </c>
      <c r="Z279" s="2">
        <f t="shared" si="16"/>
        <v>463.17</v>
      </c>
    </row>
    <row r="280" spans="1:26">
      <c r="A280" s="2" t="s">
        <v>2104</v>
      </c>
      <c r="B280" s="25">
        <v>45798</v>
      </c>
      <c r="C280" s="2" t="s">
        <v>996</v>
      </c>
      <c r="D280" s="2" t="s">
        <v>1598</v>
      </c>
      <c r="E280" s="2" t="s">
        <v>1779</v>
      </c>
      <c r="F280" s="2">
        <v>4</v>
      </c>
      <c r="G280" s="2">
        <v>285.82</v>
      </c>
      <c r="H280" s="2">
        <v>0.18</v>
      </c>
      <c r="I280" s="2" t="s">
        <v>1826</v>
      </c>
      <c r="J280" s="2">
        <v>937.4896</v>
      </c>
      <c r="K280" s="2">
        <f>IF(I280="", AVERAGEIF(Table6[Payment_Type],Table6[[#This Row],[Payment_Type]],Table6[Total_Amount]), J280)</f>
        <v>937.4896</v>
      </c>
      <c r="O280" s="27" t="s">
        <v>2104</v>
      </c>
      <c r="P280" t="str">
        <f t="shared" si="17"/>
        <v>Sale278</v>
      </c>
      <c r="Q280" t="str">
        <f t="shared" si="18"/>
        <v>SALE278</v>
      </c>
      <c r="S280" s="30">
        <v>45798</v>
      </c>
      <c r="T280" t="str">
        <f t="shared" si="19"/>
        <v>21-05-2025</v>
      </c>
      <c r="X280" s="33">
        <v>4</v>
      </c>
      <c r="Y280" s="33">
        <v>285.82</v>
      </c>
      <c r="Z280" s="2">
        <f t="shared" si="16"/>
        <v>285.82</v>
      </c>
    </row>
    <row r="281" spans="1:26">
      <c r="A281" s="2" t="s">
        <v>2105</v>
      </c>
      <c r="B281" s="25">
        <v>45868</v>
      </c>
      <c r="C281" s="2" t="s">
        <v>1026</v>
      </c>
      <c r="D281" s="2" t="s">
        <v>1622</v>
      </c>
      <c r="E281" s="2" t="s">
        <v>1792</v>
      </c>
      <c r="F281" s="2">
        <v>3</v>
      </c>
      <c r="G281" s="2">
        <v>995.38</v>
      </c>
      <c r="H281" s="2">
        <v>0.1</v>
      </c>
      <c r="I281" s="2" t="s">
        <v>1826</v>
      </c>
      <c r="J281" s="2">
        <v>2687.5259999999998</v>
      </c>
      <c r="K281" s="2">
        <f>IF(I281="", AVERAGEIF(Table6[Payment_Type],Table6[[#This Row],[Payment_Type]],Table6[Total_Amount]), J281)</f>
        <v>2687.5259999999998</v>
      </c>
      <c r="O281" s="28" t="s">
        <v>2105</v>
      </c>
      <c r="P281" t="str">
        <f t="shared" si="17"/>
        <v>Sale279</v>
      </c>
      <c r="Q281" t="str">
        <f t="shared" si="18"/>
        <v>SALE279</v>
      </c>
      <c r="S281" s="31">
        <v>45868</v>
      </c>
      <c r="T281" t="str">
        <f t="shared" si="19"/>
        <v>30-07-2025</v>
      </c>
      <c r="X281" s="34">
        <v>3</v>
      </c>
      <c r="Y281" s="34">
        <v>995.38</v>
      </c>
      <c r="Z281" s="2">
        <f t="shared" si="16"/>
        <v>995.38</v>
      </c>
    </row>
    <row r="282" spans="1:26">
      <c r="A282" s="2" t="s">
        <v>2106</v>
      </c>
      <c r="B282" s="25">
        <v>45757</v>
      </c>
      <c r="C282" s="2" t="s">
        <v>414</v>
      </c>
      <c r="D282" s="2" t="s">
        <v>1672</v>
      </c>
      <c r="E282" s="2" t="s">
        <v>1782</v>
      </c>
      <c r="F282" s="2">
        <v>1</v>
      </c>
      <c r="G282" s="2">
        <v>329.31</v>
      </c>
      <c r="H282" s="2">
        <v>0.09</v>
      </c>
      <c r="I282" s="2" t="s">
        <v>1824</v>
      </c>
      <c r="J282" s="2">
        <v>299.6721</v>
      </c>
      <c r="K282" s="2">
        <f>IF(I282="", AVERAGEIF(Table6[Payment_Type],Table6[[#This Row],[Payment_Type]],Table6[Total_Amount]), J282)</f>
        <v>299.6721</v>
      </c>
      <c r="O282" s="27" t="s">
        <v>2106</v>
      </c>
      <c r="P282" t="str">
        <f t="shared" si="17"/>
        <v>Sale280</v>
      </c>
      <c r="Q282" t="str">
        <f t="shared" si="18"/>
        <v>SALE280</v>
      </c>
      <c r="S282" s="30">
        <v>45757</v>
      </c>
      <c r="T282" t="str">
        <f t="shared" si="19"/>
        <v>10-04-2025</v>
      </c>
      <c r="X282" s="33">
        <v>1</v>
      </c>
      <c r="Y282" s="33">
        <v>329.31</v>
      </c>
      <c r="Z282" s="2">
        <f t="shared" si="16"/>
        <v>329.31</v>
      </c>
    </row>
    <row r="283" spans="1:26">
      <c r="A283" s="2" t="s">
        <v>2107</v>
      </c>
      <c r="B283" s="25">
        <v>45475</v>
      </c>
      <c r="C283" s="2" t="s">
        <v>1507</v>
      </c>
      <c r="D283" s="2" t="s">
        <v>1642</v>
      </c>
      <c r="E283" s="2" t="s">
        <v>1804</v>
      </c>
      <c r="F283" s="2">
        <v>3</v>
      </c>
      <c r="G283" s="2">
        <v>64.2</v>
      </c>
      <c r="H283" s="2">
        <v>0.08</v>
      </c>
      <c r="I283" s="2" t="s">
        <v>1829</v>
      </c>
      <c r="J283" s="2">
        <v>177.19200000000001</v>
      </c>
      <c r="K283" s="2">
        <f>IF(I283="", AVERAGEIF(Table6[Payment_Type],Table6[[#This Row],[Payment_Type]],Table6[Total_Amount]), J283)</f>
        <v>177.19200000000001</v>
      </c>
      <c r="O283" s="28" t="s">
        <v>2107</v>
      </c>
      <c r="P283" t="str">
        <f t="shared" si="17"/>
        <v>Sale281</v>
      </c>
      <c r="Q283" t="str">
        <f t="shared" si="18"/>
        <v>SALE281</v>
      </c>
      <c r="S283" s="31">
        <v>45475</v>
      </c>
      <c r="T283" t="str">
        <f t="shared" si="19"/>
        <v>02-07-2024</v>
      </c>
      <c r="X283" s="34">
        <v>3</v>
      </c>
      <c r="Y283" s="34">
        <v>64.2</v>
      </c>
      <c r="Z283" s="2">
        <f t="shared" si="16"/>
        <v>64.2</v>
      </c>
    </row>
    <row r="284" spans="1:26">
      <c r="A284" s="2" t="s">
        <v>2108</v>
      </c>
      <c r="B284" s="25">
        <v>45829</v>
      </c>
      <c r="C284" s="2" t="s">
        <v>836</v>
      </c>
      <c r="D284" s="2" t="s">
        <v>1570</v>
      </c>
      <c r="E284" s="2" t="s">
        <v>1797</v>
      </c>
      <c r="F284" s="2">
        <v>3</v>
      </c>
      <c r="G284" s="2">
        <v>697.13</v>
      </c>
      <c r="H284" s="2">
        <v>0.25</v>
      </c>
      <c r="I284" s="2" t="s">
        <v>1829</v>
      </c>
      <c r="J284" s="2">
        <v>1568.5425</v>
      </c>
      <c r="K284" s="2">
        <f>IF(I284="", AVERAGEIF(Table6[Payment_Type],Table6[[#This Row],[Payment_Type]],Table6[Total_Amount]), J284)</f>
        <v>1568.5425</v>
      </c>
      <c r="O284" s="27" t="s">
        <v>2108</v>
      </c>
      <c r="P284" t="str">
        <f t="shared" si="17"/>
        <v>Sale282</v>
      </c>
      <c r="Q284" t="str">
        <f t="shared" si="18"/>
        <v>SALE282</v>
      </c>
      <c r="S284" s="30">
        <v>45829</v>
      </c>
      <c r="T284" t="str">
        <f t="shared" si="19"/>
        <v>21-06-2025</v>
      </c>
      <c r="X284" s="33">
        <v>3</v>
      </c>
      <c r="Y284" s="33">
        <v>697.13</v>
      </c>
      <c r="Z284" s="2">
        <f t="shared" si="16"/>
        <v>697.13</v>
      </c>
    </row>
    <row r="285" spans="1:26">
      <c r="A285" s="2" t="s">
        <v>2109</v>
      </c>
      <c r="B285" s="25">
        <v>45639</v>
      </c>
      <c r="C285" s="2" t="s">
        <v>97</v>
      </c>
      <c r="D285" s="2" t="s">
        <v>1565</v>
      </c>
      <c r="E285" s="2" t="s">
        <v>1773</v>
      </c>
      <c r="F285" s="2">
        <v>3</v>
      </c>
      <c r="G285" s="2">
        <v>134.30000000000001</v>
      </c>
      <c r="H285" s="2">
        <v>0.14000000000000001</v>
      </c>
      <c r="I285" s="2" t="s">
        <v>1824</v>
      </c>
      <c r="J285" s="2">
        <v>346.49400000000003</v>
      </c>
      <c r="K285" s="2">
        <f>IF(I285="", AVERAGEIF(Table6[Payment_Type],Table6[[#This Row],[Payment_Type]],Table6[Total_Amount]), J285)</f>
        <v>346.49400000000003</v>
      </c>
      <c r="O285" s="28" t="s">
        <v>2109</v>
      </c>
      <c r="P285" t="str">
        <f t="shared" si="17"/>
        <v>Sale283</v>
      </c>
      <c r="Q285" t="str">
        <f t="shared" si="18"/>
        <v>SALE283</v>
      </c>
      <c r="S285" s="31">
        <v>45639</v>
      </c>
      <c r="T285" t="str">
        <f t="shared" si="19"/>
        <v>13-12-2024</v>
      </c>
      <c r="X285" s="34">
        <v>3</v>
      </c>
      <c r="Y285" s="34">
        <v>134.30000000000001</v>
      </c>
      <c r="Z285" s="2">
        <f t="shared" si="16"/>
        <v>134.30000000000001</v>
      </c>
    </row>
    <row r="286" spans="1:26">
      <c r="A286" s="2" t="s">
        <v>2110</v>
      </c>
      <c r="B286" s="25">
        <v>45518</v>
      </c>
      <c r="C286" s="2" t="s">
        <v>830</v>
      </c>
      <c r="D286" s="2" t="s">
        <v>1716</v>
      </c>
      <c r="E286" s="2" t="s">
        <v>1797</v>
      </c>
      <c r="F286" s="2">
        <v>1</v>
      </c>
      <c r="G286" s="2">
        <v>520.92999999999995</v>
      </c>
      <c r="H286" s="2">
        <v>0.15</v>
      </c>
      <c r="I286" s="2" t="s">
        <v>1824</v>
      </c>
      <c r="J286" s="2">
        <v>442.79050000000001</v>
      </c>
      <c r="K286" s="2">
        <f>IF(I286="", AVERAGEIF(Table6[Payment_Type],Table6[[#This Row],[Payment_Type]],Table6[Total_Amount]), J286)</f>
        <v>442.79050000000001</v>
      </c>
      <c r="O286" s="27" t="s">
        <v>2110</v>
      </c>
      <c r="P286" t="str">
        <f t="shared" si="17"/>
        <v>Sale284</v>
      </c>
      <c r="Q286" t="str">
        <f t="shared" si="18"/>
        <v>SALE284</v>
      </c>
      <c r="S286" s="30">
        <v>45518</v>
      </c>
      <c r="T286" t="str">
        <f t="shared" si="19"/>
        <v>14-08-2024</v>
      </c>
      <c r="X286" s="33">
        <v>1</v>
      </c>
      <c r="Y286" s="33">
        <v>520.92999999999995</v>
      </c>
      <c r="Z286" s="2">
        <f t="shared" si="16"/>
        <v>520.92999999999995</v>
      </c>
    </row>
    <row r="287" spans="1:26">
      <c r="A287" s="2" t="s">
        <v>2111</v>
      </c>
      <c r="B287" s="25">
        <v>45721</v>
      </c>
      <c r="C287" s="2" t="s">
        <v>727</v>
      </c>
      <c r="D287" s="2" t="s">
        <v>1586</v>
      </c>
      <c r="E287" s="2" t="s">
        <v>1779</v>
      </c>
      <c r="F287" s="2">
        <v>2</v>
      </c>
      <c r="G287" s="2">
        <v>350.12</v>
      </c>
      <c r="H287" s="2">
        <v>0.21</v>
      </c>
      <c r="I287" s="2" t="s">
        <v>1829</v>
      </c>
      <c r="J287" s="2">
        <v>553.18960000000004</v>
      </c>
      <c r="K287" s="2">
        <f>IF(I287="", AVERAGEIF(Table6[Payment_Type],Table6[[#This Row],[Payment_Type]],Table6[Total_Amount]), J287)</f>
        <v>553.18960000000004</v>
      </c>
      <c r="O287" s="28" t="s">
        <v>2111</v>
      </c>
      <c r="P287" t="str">
        <f t="shared" si="17"/>
        <v>Sale285</v>
      </c>
      <c r="Q287" t="str">
        <f t="shared" si="18"/>
        <v>SALE285</v>
      </c>
      <c r="S287" s="31">
        <v>45721</v>
      </c>
      <c r="T287" t="str">
        <f t="shared" si="19"/>
        <v>05-03-2025</v>
      </c>
      <c r="X287" s="34">
        <v>2</v>
      </c>
      <c r="Y287" s="34">
        <v>350.12</v>
      </c>
      <c r="Z287" s="2">
        <f t="shared" si="16"/>
        <v>350.12</v>
      </c>
    </row>
    <row r="288" spans="1:26">
      <c r="A288" s="2" t="s">
        <v>2112</v>
      </c>
      <c r="B288" s="25">
        <v>45308</v>
      </c>
      <c r="C288" s="2" t="s">
        <v>1437</v>
      </c>
      <c r="D288" s="2" t="s">
        <v>1644</v>
      </c>
      <c r="E288" s="2" t="s">
        <v>1813</v>
      </c>
      <c r="F288" s="2">
        <v>3</v>
      </c>
      <c r="G288" s="2">
        <v>807.95</v>
      </c>
      <c r="H288" s="2">
        <v>0.1</v>
      </c>
      <c r="I288" s="2" t="s">
        <v>1826</v>
      </c>
      <c r="J288" s="2">
        <v>2181.4650000000011</v>
      </c>
      <c r="K288" s="2">
        <f>IF(I288="", AVERAGEIF(Table6[Payment_Type],Table6[[#This Row],[Payment_Type]],Table6[Total_Amount]), J288)</f>
        <v>2181.4650000000011</v>
      </c>
      <c r="O288" s="27" t="s">
        <v>2112</v>
      </c>
      <c r="P288" t="str">
        <f t="shared" si="17"/>
        <v>Sale286</v>
      </c>
      <c r="Q288" t="str">
        <f t="shared" si="18"/>
        <v>SALE286</v>
      </c>
      <c r="S288" s="30">
        <v>45308</v>
      </c>
      <c r="T288" t="str">
        <f t="shared" si="19"/>
        <v>17-01-2024</v>
      </c>
      <c r="X288" s="33">
        <v>3</v>
      </c>
      <c r="Y288" s="33">
        <v>807.95</v>
      </c>
      <c r="Z288" s="2">
        <f t="shared" si="16"/>
        <v>807.95</v>
      </c>
    </row>
    <row r="289" spans="1:26">
      <c r="A289" s="2" t="s">
        <v>2113</v>
      </c>
      <c r="B289" s="25">
        <v>45889</v>
      </c>
      <c r="C289" s="2" t="s">
        <v>1053</v>
      </c>
      <c r="D289" s="2" t="s">
        <v>1624</v>
      </c>
      <c r="E289" s="2" t="s">
        <v>1776</v>
      </c>
      <c r="F289" s="2">
        <v>4</v>
      </c>
      <c r="G289" s="2">
        <v>766.03</v>
      </c>
      <c r="H289" s="2">
        <v>0.28999999999999998</v>
      </c>
      <c r="I289" s="2" t="s">
        <v>1826</v>
      </c>
      <c r="J289" s="2">
        <v>2175.5252</v>
      </c>
      <c r="K289" s="2">
        <f>IF(I289="", AVERAGEIF(Table6[Payment_Type],Table6[[#This Row],[Payment_Type]],Table6[Total_Amount]), J289)</f>
        <v>2175.5252</v>
      </c>
      <c r="O289" s="28" t="s">
        <v>2113</v>
      </c>
      <c r="P289" t="str">
        <f t="shared" si="17"/>
        <v>Sale287</v>
      </c>
      <c r="Q289" t="str">
        <f t="shared" si="18"/>
        <v>SALE287</v>
      </c>
      <c r="S289" s="31">
        <v>45889</v>
      </c>
      <c r="T289" t="str">
        <f t="shared" si="19"/>
        <v>20-08-2025</v>
      </c>
      <c r="X289" s="34">
        <v>4</v>
      </c>
      <c r="Y289" s="34">
        <v>766.03</v>
      </c>
      <c r="Z289" s="2">
        <f t="shared" si="16"/>
        <v>766.03</v>
      </c>
    </row>
    <row r="290" spans="1:26">
      <c r="A290" s="2" t="s">
        <v>2114</v>
      </c>
      <c r="B290" s="25">
        <v>45386</v>
      </c>
      <c r="C290" s="2" t="s">
        <v>601</v>
      </c>
      <c r="D290" s="2" t="s">
        <v>1662</v>
      </c>
      <c r="E290" s="2" t="s">
        <v>1782</v>
      </c>
      <c r="F290" s="2">
        <v>3</v>
      </c>
      <c r="G290" s="2">
        <v>545.1</v>
      </c>
      <c r="H290" s="2">
        <v>0.08</v>
      </c>
      <c r="I290" s="2" t="s">
        <v>1829</v>
      </c>
      <c r="J290" s="2">
        <v>1504.4760000000001</v>
      </c>
      <c r="K290" s="2">
        <f>IF(I290="", AVERAGEIF(Table6[Payment_Type],Table6[[#This Row],[Payment_Type]],Table6[Total_Amount]), J290)</f>
        <v>1504.4760000000001</v>
      </c>
      <c r="O290" s="27" t="s">
        <v>2114</v>
      </c>
      <c r="P290" t="str">
        <f t="shared" si="17"/>
        <v>Sale288</v>
      </c>
      <c r="Q290" t="str">
        <f t="shared" si="18"/>
        <v>SALE288</v>
      </c>
      <c r="S290" s="30">
        <v>45386</v>
      </c>
      <c r="T290" t="str">
        <f t="shared" si="19"/>
        <v>04-04-2024</v>
      </c>
      <c r="X290" s="33">
        <v>3</v>
      </c>
      <c r="Y290" s="33">
        <v>545.1</v>
      </c>
      <c r="Z290" s="2">
        <f t="shared" si="16"/>
        <v>545.1</v>
      </c>
    </row>
    <row r="291" spans="1:26">
      <c r="A291" s="2" t="s">
        <v>2115</v>
      </c>
      <c r="B291" s="25">
        <v>45438</v>
      </c>
      <c r="C291" s="2" t="s">
        <v>839</v>
      </c>
      <c r="D291" s="2" t="s">
        <v>1678</v>
      </c>
      <c r="E291" s="2" t="s">
        <v>1779</v>
      </c>
      <c r="F291" s="2">
        <v>1</v>
      </c>
      <c r="G291" s="2">
        <v>203.61</v>
      </c>
      <c r="H291" s="2">
        <v>0.24</v>
      </c>
      <c r="I291" s="2" t="s">
        <v>1829</v>
      </c>
      <c r="J291" s="2">
        <v>154.74359999999999</v>
      </c>
      <c r="K291" s="2">
        <f>IF(I291="", AVERAGEIF(Table6[Payment_Type],Table6[[#This Row],[Payment_Type]],Table6[Total_Amount]), J291)</f>
        <v>154.74359999999999</v>
      </c>
      <c r="O291" s="28" t="s">
        <v>2115</v>
      </c>
      <c r="P291" t="str">
        <f t="shared" si="17"/>
        <v>Sale289</v>
      </c>
      <c r="Q291" t="str">
        <f t="shared" si="18"/>
        <v>SALE289</v>
      </c>
      <c r="S291" s="31">
        <v>45438</v>
      </c>
      <c r="T291" t="str">
        <f t="shared" si="19"/>
        <v>26-05-2024</v>
      </c>
      <c r="X291" s="34">
        <v>1</v>
      </c>
      <c r="Y291" s="34">
        <v>203.61</v>
      </c>
      <c r="Z291" s="2">
        <f t="shared" si="16"/>
        <v>203.61</v>
      </c>
    </row>
    <row r="292" spans="1:26">
      <c r="A292" s="2" t="s">
        <v>2116</v>
      </c>
      <c r="B292" s="25">
        <v>45856</v>
      </c>
      <c r="C292" s="2" t="s">
        <v>1295</v>
      </c>
      <c r="D292" s="2" t="s">
        <v>1742</v>
      </c>
      <c r="E292" s="2" t="s">
        <v>1801</v>
      </c>
      <c r="F292" s="2">
        <v>4</v>
      </c>
      <c r="G292" s="2">
        <v>493.8</v>
      </c>
      <c r="H292" s="2">
        <v>0.24</v>
      </c>
      <c r="I292" s="2" t="s">
        <v>1829</v>
      </c>
      <c r="J292" s="2">
        <v>1501.152</v>
      </c>
      <c r="K292" s="2">
        <f>IF(I292="", AVERAGEIF(Table6[Payment_Type],Table6[[#This Row],[Payment_Type]],Table6[Total_Amount]), J292)</f>
        <v>1501.152</v>
      </c>
      <c r="O292" s="27" t="s">
        <v>2116</v>
      </c>
      <c r="P292" t="str">
        <f t="shared" si="17"/>
        <v>Sale290</v>
      </c>
      <c r="Q292" t="str">
        <f t="shared" si="18"/>
        <v>SALE290</v>
      </c>
      <c r="S292" s="30">
        <v>45856</v>
      </c>
      <c r="T292" t="str">
        <f t="shared" si="19"/>
        <v>18-07-2025</v>
      </c>
      <c r="X292" s="33">
        <v>4</v>
      </c>
      <c r="Y292" s="33">
        <v>493.8</v>
      </c>
      <c r="Z292" s="2">
        <f t="shared" si="16"/>
        <v>493.8</v>
      </c>
    </row>
    <row r="293" spans="1:26">
      <c r="A293" s="2" t="s">
        <v>2117</v>
      </c>
      <c r="B293" s="25">
        <v>45485</v>
      </c>
      <c r="C293" s="2" t="s">
        <v>78</v>
      </c>
      <c r="D293" s="2" t="s">
        <v>1630</v>
      </c>
      <c r="E293" s="2" t="s">
        <v>1807</v>
      </c>
      <c r="F293" s="2">
        <v>1</v>
      </c>
      <c r="G293" s="2">
        <v>640.54999999999995</v>
      </c>
      <c r="H293" s="2">
        <v>0.25</v>
      </c>
      <c r="I293" s="2" t="s">
        <v>1824</v>
      </c>
      <c r="J293" s="2">
        <v>480.41250000000002</v>
      </c>
      <c r="K293" s="2">
        <f>IF(I293="", AVERAGEIF(Table6[Payment_Type],Table6[[#This Row],[Payment_Type]],Table6[Total_Amount]), J293)</f>
        <v>480.41250000000002</v>
      </c>
      <c r="O293" s="28" t="s">
        <v>2117</v>
      </c>
      <c r="P293" t="str">
        <f t="shared" si="17"/>
        <v>Sale291</v>
      </c>
      <c r="Q293" t="str">
        <f t="shared" si="18"/>
        <v>SALE291</v>
      </c>
      <c r="S293" s="31">
        <v>45485</v>
      </c>
      <c r="T293" t="str">
        <f t="shared" si="19"/>
        <v>12-07-2024</v>
      </c>
      <c r="X293" s="34">
        <v>1</v>
      </c>
      <c r="Y293" s="34">
        <v>640.54999999999995</v>
      </c>
      <c r="Z293" s="2">
        <f t="shared" si="16"/>
        <v>640.54999999999995</v>
      </c>
    </row>
    <row r="294" spans="1:26">
      <c r="A294" s="2" t="s">
        <v>2118</v>
      </c>
      <c r="B294" s="25">
        <v>45545</v>
      </c>
      <c r="C294" s="2" t="s">
        <v>414</v>
      </c>
      <c r="D294" s="2" t="s">
        <v>1696</v>
      </c>
      <c r="E294" s="2" t="s">
        <v>1769</v>
      </c>
      <c r="F294" s="2">
        <v>1</v>
      </c>
      <c r="G294" s="2">
        <v>702.53</v>
      </c>
      <c r="H294" s="2">
        <v>0.3</v>
      </c>
      <c r="I294" s="2" t="s">
        <v>1824</v>
      </c>
      <c r="J294" s="2">
        <v>491.77100000000002</v>
      </c>
      <c r="K294" s="2">
        <f>IF(I294="", AVERAGEIF(Table6[Payment_Type],Table6[[#This Row],[Payment_Type]],Table6[Total_Amount]), J294)</f>
        <v>491.77100000000002</v>
      </c>
      <c r="O294" s="27" t="s">
        <v>2118</v>
      </c>
      <c r="P294" t="str">
        <f t="shared" si="17"/>
        <v>Sale292</v>
      </c>
      <c r="Q294" t="str">
        <f t="shared" si="18"/>
        <v>SALE292</v>
      </c>
      <c r="S294" s="30">
        <v>45545</v>
      </c>
      <c r="T294" t="str">
        <f t="shared" si="19"/>
        <v>10-09-2024</v>
      </c>
      <c r="X294" s="33">
        <v>1</v>
      </c>
      <c r="Y294" s="33">
        <v>702.53</v>
      </c>
      <c r="Z294" s="2">
        <f t="shared" si="16"/>
        <v>702.53</v>
      </c>
    </row>
    <row r="295" spans="1:26">
      <c r="A295" s="2" t="s">
        <v>2119</v>
      </c>
      <c r="B295" s="25">
        <v>45826</v>
      </c>
      <c r="C295" s="2" t="s">
        <v>724</v>
      </c>
      <c r="D295" s="2" t="s">
        <v>1626</v>
      </c>
      <c r="E295" s="2" t="s">
        <v>1782</v>
      </c>
      <c r="F295" s="2">
        <v>4</v>
      </c>
      <c r="G295" s="2">
        <v>139.94</v>
      </c>
      <c r="H295" s="2">
        <v>0.24</v>
      </c>
      <c r="I295" s="2" t="s">
        <v>1824</v>
      </c>
      <c r="J295" s="2">
        <v>425.41759999999999</v>
      </c>
      <c r="K295" s="2">
        <f>IF(I295="", AVERAGEIF(Table6[Payment_Type],Table6[[#This Row],[Payment_Type]],Table6[Total_Amount]), J295)</f>
        <v>425.41759999999999</v>
      </c>
      <c r="O295" s="28" t="s">
        <v>2119</v>
      </c>
      <c r="P295" t="str">
        <f t="shared" si="17"/>
        <v>Sale293</v>
      </c>
      <c r="Q295" t="str">
        <f t="shared" si="18"/>
        <v>SALE293</v>
      </c>
      <c r="S295" s="31">
        <v>45826</v>
      </c>
      <c r="T295" t="str">
        <f t="shared" si="19"/>
        <v>18-06-2025</v>
      </c>
      <c r="X295" s="34">
        <v>4</v>
      </c>
      <c r="Y295" s="34">
        <v>139.94</v>
      </c>
      <c r="Z295" s="2">
        <f t="shared" si="16"/>
        <v>139.94</v>
      </c>
    </row>
    <row r="296" spans="1:26">
      <c r="A296" s="2" t="s">
        <v>2120</v>
      </c>
      <c r="B296" s="25">
        <v>45654</v>
      </c>
      <c r="C296" s="2" t="s">
        <v>881</v>
      </c>
      <c r="D296" s="2" t="s">
        <v>1586</v>
      </c>
      <c r="E296" s="2" t="s">
        <v>1782</v>
      </c>
      <c r="F296" s="2">
        <v>2</v>
      </c>
      <c r="G296" s="2">
        <v>230.85</v>
      </c>
      <c r="H296" s="2">
        <v>0.18</v>
      </c>
      <c r="I296" s="2" t="s">
        <v>1824</v>
      </c>
      <c r="J296" s="2">
        <v>378.59399999999999</v>
      </c>
      <c r="K296" s="2">
        <f>IF(I296="", AVERAGEIF(Table6[Payment_Type],Table6[[#This Row],[Payment_Type]],Table6[Total_Amount]), J296)</f>
        <v>378.59399999999999</v>
      </c>
      <c r="O296" s="27" t="s">
        <v>2120</v>
      </c>
      <c r="P296" t="str">
        <f t="shared" si="17"/>
        <v>Sale294</v>
      </c>
      <c r="Q296" t="str">
        <f t="shared" si="18"/>
        <v>SALE294</v>
      </c>
      <c r="S296" s="30">
        <v>45654</v>
      </c>
      <c r="T296" t="str">
        <f t="shared" si="19"/>
        <v>28-12-2024</v>
      </c>
      <c r="X296" s="33">
        <v>2</v>
      </c>
      <c r="Y296" s="33">
        <v>230.85</v>
      </c>
      <c r="Z296" s="2">
        <f t="shared" si="16"/>
        <v>230.85</v>
      </c>
    </row>
    <row r="297" spans="1:26">
      <c r="A297" s="2" t="s">
        <v>2121</v>
      </c>
      <c r="B297" s="25">
        <v>45556</v>
      </c>
      <c r="C297" s="2" t="s">
        <v>687</v>
      </c>
      <c r="D297" s="2" t="s">
        <v>1718</v>
      </c>
      <c r="E297" s="2" t="s">
        <v>1807</v>
      </c>
      <c r="F297" s="2">
        <v>4</v>
      </c>
      <c r="G297" s="2">
        <v>626.35</v>
      </c>
      <c r="H297" s="2">
        <v>0.25</v>
      </c>
      <c r="I297" s="2" t="s">
        <v>1829</v>
      </c>
      <c r="J297" s="2">
        <v>1879.05</v>
      </c>
      <c r="K297" s="2">
        <f>IF(I297="", AVERAGEIF(Table6[Payment_Type],Table6[[#This Row],[Payment_Type]],Table6[Total_Amount]), J297)</f>
        <v>1879.05</v>
      </c>
      <c r="O297" s="28" t="s">
        <v>2121</v>
      </c>
      <c r="P297" t="str">
        <f t="shared" si="17"/>
        <v>Sale295</v>
      </c>
      <c r="Q297" t="str">
        <f t="shared" si="18"/>
        <v>SALE295</v>
      </c>
      <c r="S297" s="31">
        <v>45556</v>
      </c>
      <c r="T297" t="str">
        <f t="shared" si="19"/>
        <v>21-09-2024</v>
      </c>
      <c r="X297" s="34">
        <v>4</v>
      </c>
      <c r="Y297" s="34">
        <v>626.35</v>
      </c>
      <c r="Z297" s="2">
        <f t="shared" si="16"/>
        <v>626.35</v>
      </c>
    </row>
    <row r="298" spans="1:26">
      <c r="A298" s="2" t="s">
        <v>2122</v>
      </c>
      <c r="B298" s="25">
        <v>45434</v>
      </c>
      <c r="C298" s="2" t="s">
        <v>298</v>
      </c>
      <c r="D298" s="2" t="s">
        <v>1630</v>
      </c>
      <c r="E298" s="2" t="s">
        <v>1799</v>
      </c>
      <c r="F298" s="2">
        <v>4</v>
      </c>
      <c r="G298" s="2">
        <v>108.55</v>
      </c>
      <c r="H298" s="2">
        <v>0.18</v>
      </c>
      <c r="I298" s="2" t="s">
        <v>1826</v>
      </c>
      <c r="J298" s="2">
        <v>356.04399999999998</v>
      </c>
      <c r="K298" s="2">
        <f>IF(I298="", AVERAGEIF(Table6[Payment_Type],Table6[[#This Row],[Payment_Type]],Table6[Total_Amount]), J298)</f>
        <v>356.04399999999998</v>
      </c>
      <c r="O298" s="27" t="s">
        <v>2122</v>
      </c>
      <c r="P298" t="str">
        <f t="shared" si="17"/>
        <v>Sale296</v>
      </c>
      <c r="Q298" t="str">
        <f t="shared" si="18"/>
        <v>SALE296</v>
      </c>
      <c r="S298" s="30">
        <v>45434</v>
      </c>
      <c r="T298" t="str">
        <f t="shared" si="19"/>
        <v>22-05-2024</v>
      </c>
      <c r="X298" s="33">
        <v>4</v>
      </c>
      <c r="Y298" s="33">
        <v>108.55</v>
      </c>
      <c r="Z298" s="2">
        <f t="shared" si="16"/>
        <v>108.55</v>
      </c>
    </row>
    <row r="299" spans="1:26">
      <c r="A299" s="2" t="s">
        <v>2123</v>
      </c>
      <c r="B299" s="25">
        <v>45871</v>
      </c>
      <c r="C299" s="2" t="s">
        <v>628</v>
      </c>
      <c r="D299" s="2" t="s">
        <v>1582</v>
      </c>
      <c r="E299" s="2" t="s">
        <v>1757</v>
      </c>
      <c r="F299" s="2">
        <v>4</v>
      </c>
      <c r="G299" s="2">
        <v>353.67</v>
      </c>
      <c r="H299" s="2">
        <v>0.03</v>
      </c>
      <c r="I299" s="2" t="s">
        <v>1829</v>
      </c>
      <c r="J299" s="2">
        <v>1372.2396000000001</v>
      </c>
      <c r="K299" s="2">
        <f>IF(I299="", AVERAGEIF(Table6[Payment_Type],Table6[[#This Row],[Payment_Type]],Table6[Total_Amount]), J299)</f>
        <v>1372.2396000000001</v>
      </c>
      <c r="O299" s="28" t="s">
        <v>2123</v>
      </c>
      <c r="P299" t="str">
        <f t="shared" si="17"/>
        <v>Sale297</v>
      </c>
      <c r="Q299" t="str">
        <f t="shared" si="18"/>
        <v>SALE297</v>
      </c>
      <c r="S299" s="31">
        <v>45871</v>
      </c>
      <c r="T299" t="str">
        <f t="shared" si="19"/>
        <v>02-08-2025</v>
      </c>
      <c r="X299" s="34">
        <v>4</v>
      </c>
      <c r="Y299" s="34">
        <v>353.67</v>
      </c>
      <c r="Z299" s="2">
        <f t="shared" si="16"/>
        <v>353.67</v>
      </c>
    </row>
    <row r="300" spans="1:26">
      <c r="A300" s="2" t="s">
        <v>2124</v>
      </c>
      <c r="B300" s="25">
        <v>45583</v>
      </c>
      <c r="C300" s="2" t="s">
        <v>241</v>
      </c>
      <c r="D300" s="2" t="s">
        <v>1728</v>
      </c>
      <c r="E300" s="2" t="s">
        <v>1757</v>
      </c>
      <c r="F300" s="2">
        <v>4</v>
      </c>
      <c r="G300" s="2">
        <v>61.98</v>
      </c>
      <c r="H300" s="2">
        <v>0.16</v>
      </c>
      <c r="I300" s="2" t="s">
        <v>1824</v>
      </c>
      <c r="J300" s="2">
        <v>208.25280000000001</v>
      </c>
      <c r="K300" s="2">
        <f>IF(I300="", AVERAGEIF(Table6[Payment_Type],Table6[[#This Row],[Payment_Type]],Table6[Total_Amount]), J300)</f>
        <v>208.25280000000001</v>
      </c>
      <c r="O300" s="27" t="s">
        <v>2124</v>
      </c>
      <c r="P300" t="str">
        <f t="shared" si="17"/>
        <v>Sale298</v>
      </c>
      <c r="Q300" t="str">
        <f t="shared" si="18"/>
        <v>SALE298</v>
      </c>
      <c r="S300" s="30">
        <v>45583</v>
      </c>
      <c r="T300" t="str">
        <f t="shared" si="19"/>
        <v>18-10-2024</v>
      </c>
      <c r="X300" s="33">
        <v>4</v>
      </c>
      <c r="Y300" s="33">
        <v>61.98</v>
      </c>
      <c r="Z300" s="2">
        <f t="shared" si="16"/>
        <v>61.98</v>
      </c>
    </row>
    <row r="301" spans="1:26">
      <c r="A301" s="2" t="s">
        <v>2125</v>
      </c>
      <c r="B301" s="25">
        <v>45348</v>
      </c>
      <c r="C301" s="2" t="s">
        <v>702</v>
      </c>
      <c r="D301" s="2" t="s">
        <v>1592</v>
      </c>
      <c r="E301" s="2" t="s">
        <v>1813</v>
      </c>
      <c r="F301" s="2">
        <v>2</v>
      </c>
      <c r="G301" s="2">
        <v>873.1</v>
      </c>
      <c r="H301" s="2">
        <v>0.12</v>
      </c>
      <c r="I301" s="2" t="s">
        <v>1826</v>
      </c>
      <c r="J301" s="2">
        <v>1536.6559999999999</v>
      </c>
      <c r="K301" s="2">
        <f>IF(I301="", AVERAGEIF(Table6[Payment_Type],Table6[[#This Row],[Payment_Type]],Table6[Total_Amount]), J301)</f>
        <v>1536.6559999999999</v>
      </c>
      <c r="O301" s="28" t="s">
        <v>2125</v>
      </c>
      <c r="P301" t="str">
        <f t="shared" si="17"/>
        <v>Sale299</v>
      </c>
      <c r="Q301" t="str">
        <f t="shared" si="18"/>
        <v>SALE299</v>
      </c>
      <c r="S301" s="31">
        <v>45348</v>
      </c>
      <c r="T301" t="str">
        <f t="shared" si="19"/>
        <v>26-02-2024</v>
      </c>
      <c r="X301" s="34">
        <v>2</v>
      </c>
      <c r="Y301" s="34">
        <v>873.1</v>
      </c>
      <c r="Z301" s="2">
        <f t="shared" si="16"/>
        <v>873.1</v>
      </c>
    </row>
    <row r="302" spans="1:26">
      <c r="A302" s="2" t="s">
        <v>2126</v>
      </c>
      <c r="B302" s="25">
        <v>45268</v>
      </c>
      <c r="C302" s="2" t="s">
        <v>648</v>
      </c>
      <c r="D302" s="2" t="s">
        <v>1572</v>
      </c>
      <c r="E302" s="2" t="s">
        <v>1801</v>
      </c>
      <c r="F302" s="2">
        <v>4</v>
      </c>
      <c r="G302" s="2">
        <v>889.47</v>
      </c>
      <c r="H302" s="2">
        <v>0.24</v>
      </c>
      <c r="I302" s="2" t="s">
        <v>1824</v>
      </c>
      <c r="J302" s="2">
        <v>2703.9888000000001</v>
      </c>
      <c r="K302" s="2">
        <f>IF(I302="", AVERAGEIF(Table6[Payment_Type],Table6[[#This Row],[Payment_Type]],Table6[Total_Amount]), J302)</f>
        <v>2703.9888000000001</v>
      </c>
      <c r="O302" s="27" t="s">
        <v>2126</v>
      </c>
      <c r="P302" t="str">
        <f t="shared" si="17"/>
        <v>Sale300</v>
      </c>
      <c r="Q302" t="str">
        <f t="shared" si="18"/>
        <v>SALE300</v>
      </c>
      <c r="S302" s="30">
        <v>45268</v>
      </c>
      <c r="T302" t="str">
        <f t="shared" si="19"/>
        <v>08-12-2023</v>
      </c>
      <c r="X302" s="33">
        <v>4</v>
      </c>
      <c r="Y302" s="33">
        <v>889.47</v>
      </c>
      <c r="Z302" s="2">
        <f t="shared" si="16"/>
        <v>889.47</v>
      </c>
    </row>
    <row r="303" spans="1:26">
      <c r="A303" s="2" t="s">
        <v>2127</v>
      </c>
      <c r="B303" s="25">
        <v>45596</v>
      </c>
      <c r="C303" s="2" t="s">
        <v>118</v>
      </c>
      <c r="D303" s="2" t="s">
        <v>1696</v>
      </c>
      <c r="E303" s="2" t="s">
        <v>1792</v>
      </c>
      <c r="F303" s="2">
        <v>3</v>
      </c>
      <c r="G303" s="2">
        <v>803.76</v>
      </c>
      <c r="H303" s="2">
        <v>0.19</v>
      </c>
      <c r="I303" s="2" t="s">
        <v>1829</v>
      </c>
      <c r="J303" s="2">
        <v>1953.1368</v>
      </c>
      <c r="K303" s="2">
        <f>IF(I303="", AVERAGEIF(Table6[Payment_Type],Table6[[#This Row],[Payment_Type]],Table6[Total_Amount]), J303)</f>
        <v>1953.1368</v>
      </c>
      <c r="O303" s="28" t="s">
        <v>2127</v>
      </c>
      <c r="P303" t="str">
        <f t="shared" si="17"/>
        <v>Sale301</v>
      </c>
      <c r="Q303" t="str">
        <f t="shared" si="18"/>
        <v>SALE301</v>
      </c>
      <c r="S303" s="31">
        <v>45596</v>
      </c>
      <c r="T303" t="str">
        <f t="shared" si="19"/>
        <v>31-10-2024</v>
      </c>
      <c r="X303" s="34">
        <v>3</v>
      </c>
      <c r="Y303" s="34">
        <v>803.76</v>
      </c>
      <c r="Z303" s="2">
        <f t="shared" si="16"/>
        <v>803.76</v>
      </c>
    </row>
    <row r="304" spans="1:26">
      <c r="A304" s="2" t="s">
        <v>2128</v>
      </c>
      <c r="B304" s="25">
        <v>45624</v>
      </c>
      <c r="C304" s="2" t="s">
        <v>1443</v>
      </c>
      <c r="D304" s="2" t="s">
        <v>1698</v>
      </c>
      <c r="E304" s="2" t="s">
        <v>1773</v>
      </c>
      <c r="F304" s="2">
        <v>2</v>
      </c>
      <c r="G304" s="2">
        <v>865.14</v>
      </c>
      <c r="H304" s="2">
        <v>0.2</v>
      </c>
      <c r="I304" s="2" t="s">
        <v>1826</v>
      </c>
      <c r="J304" s="2">
        <v>1384.2239999999999</v>
      </c>
      <c r="K304" s="2">
        <f>IF(I304="", AVERAGEIF(Table6[Payment_Type],Table6[[#This Row],[Payment_Type]],Table6[Total_Amount]), J304)</f>
        <v>1384.2239999999999</v>
      </c>
      <c r="O304" s="27" t="s">
        <v>2128</v>
      </c>
      <c r="P304" t="str">
        <f t="shared" si="17"/>
        <v>Sale302</v>
      </c>
      <c r="Q304" t="str">
        <f t="shared" si="18"/>
        <v>SALE302</v>
      </c>
      <c r="S304" s="30">
        <v>45624</v>
      </c>
      <c r="T304" t="str">
        <f t="shared" si="19"/>
        <v>28-11-2024</v>
      </c>
      <c r="X304" s="33">
        <v>2</v>
      </c>
      <c r="Y304" s="33">
        <v>865.14</v>
      </c>
      <c r="Z304" s="2">
        <f t="shared" si="16"/>
        <v>865.14</v>
      </c>
    </row>
    <row r="305" spans="1:26">
      <c r="A305" s="2" t="s">
        <v>2129</v>
      </c>
      <c r="B305" s="25">
        <v>45813</v>
      </c>
      <c r="C305" s="2" t="s">
        <v>347</v>
      </c>
      <c r="D305" s="2" t="s">
        <v>1610</v>
      </c>
      <c r="E305" s="2" t="s">
        <v>1786</v>
      </c>
      <c r="F305" s="2">
        <v>2</v>
      </c>
      <c r="G305" s="2">
        <v>916.49</v>
      </c>
      <c r="H305" s="2">
        <v>0.3</v>
      </c>
      <c r="I305" s="2" t="s">
        <v>1829</v>
      </c>
      <c r="J305" s="2">
        <v>1283.086</v>
      </c>
      <c r="K305" s="2">
        <f>IF(I305="", AVERAGEIF(Table6[Payment_Type],Table6[[#This Row],[Payment_Type]],Table6[Total_Amount]), J305)</f>
        <v>1283.086</v>
      </c>
      <c r="O305" s="28" t="s">
        <v>2129</v>
      </c>
      <c r="P305" t="str">
        <f t="shared" si="17"/>
        <v>Sale303</v>
      </c>
      <c r="Q305" t="str">
        <f t="shared" si="18"/>
        <v>SALE303</v>
      </c>
      <c r="S305" s="31">
        <v>45813</v>
      </c>
      <c r="T305" t="str">
        <f t="shared" si="19"/>
        <v>05-06-2025</v>
      </c>
      <c r="X305" s="34">
        <v>2</v>
      </c>
      <c r="Y305" s="34">
        <v>916.49</v>
      </c>
      <c r="Z305" s="2">
        <f t="shared" si="16"/>
        <v>916.49</v>
      </c>
    </row>
    <row r="306" spans="1:26">
      <c r="A306" s="2" t="s">
        <v>2130</v>
      </c>
      <c r="B306" s="25">
        <v>45615</v>
      </c>
      <c r="C306" s="2" t="s">
        <v>164</v>
      </c>
      <c r="D306" s="2" t="s">
        <v>1650</v>
      </c>
      <c r="E306" s="2" t="s">
        <v>1794</v>
      </c>
      <c r="F306" s="2">
        <v>3</v>
      </c>
      <c r="G306" s="2">
        <v>781.39</v>
      </c>
      <c r="H306" s="2">
        <v>0.12</v>
      </c>
      <c r="I306" s="2" t="s">
        <v>1824</v>
      </c>
      <c r="J306" s="2">
        <v>2062.8696</v>
      </c>
      <c r="K306" s="2">
        <f>IF(I306="", AVERAGEIF(Table6[Payment_Type],Table6[[#This Row],[Payment_Type]],Table6[Total_Amount]), J306)</f>
        <v>2062.8696</v>
      </c>
      <c r="O306" s="27" t="s">
        <v>2130</v>
      </c>
      <c r="P306" t="str">
        <f t="shared" si="17"/>
        <v>Sale304</v>
      </c>
      <c r="Q306" t="str">
        <f t="shared" si="18"/>
        <v>SALE304</v>
      </c>
      <c r="S306" s="30">
        <v>45615</v>
      </c>
      <c r="T306" t="str">
        <f t="shared" si="19"/>
        <v>19-11-2024</v>
      </c>
      <c r="X306" s="33">
        <v>3</v>
      </c>
      <c r="Y306" s="33">
        <v>781.39</v>
      </c>
      <c r="Z306" s="2">
        <f t="shared" si="16"/>
        <v>781.39</v>
      </c>
    </row>
    <row r="307" spans="1:26">
      <c r="A307" s="2" t="s">
        <v>2131</v>
      </c>
      <c r="B307" s="25">
        <v>45431</v>
      </c>
      <c r="C307" s="2" t="s">
        <v>687</v>
      </c>
      <c r="D307" s="2" t="s">
        <v>1624</v>
      </c>
      <c r="E307" s="2" t="s">
        <v>1794</v>
      </c>
      <c r="F307" s="2">
        <v>4</v>
      </c>
      <c r="G307" s="2">
        <v>619.74</v>
      </c>
      <c r="H307" s="2">
        <v>0.13</v>
      </c>
      <c r="I307" s="2" t="s">
        <v>1829</v>
      </c>
      <c r="J307" s="2">
        <v>2156.6952000000001</v>
      </c>
      <c r="K307" s="2">
        <f>IF(I307="", AVERAGEIF(Table6[Payment_Type],Table6[[#This Row],[Payment_Type]],Table6[Total_Amount]), J307)</f>
        <v>2156.6952000000001</v>
      </c>
      <c r="O307" s="28" t="s">
        <v>2131</v>
      </c>
      <c r="P307" t="str">
        <f t="shared" si="17"/>
        <v>Sale305</v>
      </c>
      <c r="Q307" t="str">
        <f t="shared" si="18"/>
        <v>SALE305</v>
      </c>
      <c r="S307" s="31">
        <v>45431</v>
      </c>
      <c r="T307" t="str">
        <f t="shared" si="19"/>
        <v>19-05-2024</v>
      </c>
      <c r="X307" s="34">
        <v>4</v>
      </c>
      <c r="Y307" s="34">
        <v>619.74</v>
      </c>
      <c r="Z307" s="2">
        <f t="shared" si="16"/>
        <v>619.74</v>
      </c>
    </row>
    <row r="308" spans="1:26">
      <c r="A308" s="2" t="s">
        <v>2132</v>
      </c>
      <c r="B308" s="25">
        <v>45679</v>
      </c>
      <c r="C308" s="2" t="s">
        <v>1481</v>
      </c>
      <c r="D308" s="2" t="s">
        <v>1672</v>
      </c>
      <c r="E308" s="2" t="s">
        <v>1799</v>
      </c>
      <c r="F308" s="2">
        <v>2</v>
      </c>
      <c r="G308" s="2">
        <v>837.76</v>
      </c>
      <c r="H308" s="2">
        <v>0.03</v>
      </c>
      <c r="I308" s="2" t="s">
        <v>1829</v>
      </c>
      <c r="J308" s="2">
        <v>1625.2544</v>
      </c>
      <c r="K308" s="2">
        <f>IF(I308="", AVERAGEIF(Table6[Payment_Type],Table6[[#This Row],[Payment_Type]],Table6[Total_Amount]), J308)</f>
        <v>1625.2544</v>
      </c>
      <c r="O308" s="27" t="s">
        <v>2132</v>
      </c>
      <c r="P308" t="str">
        <f t="shared" si="17"/>
        <v>Sale306</v>
      </c>
      <c r="Q308" t="str">
        <f t="shared" si="18"/>
        <v>SALE306</v>
      </c>
      <c r="S308" s="30">
        <v>45679</v>
      </c>
      <c r="T308" t="str">
        <f t="shared" si="19"/>
        <v>22-01-2025</v>
      </c>
      <c r="X308" s="33">
        <v>2</v>
      </c>
      <c r="Y308" s="33">
        <v>837.76</v>
      </c>
      <c r="Z308" s="2">
        <f t="shared" si="16"/>
        <v>837.76</v>
      </c>
    </row>
    <row r="309" spans="1:26">
      <c r="A309" s="2" t="s">
        <v>2133</v>
      </c>
      <c r="B309" s="25">
        <v>45842</v>
      </c>
      <c r="C309" s="2" t="s">
        <v>1395</v>
      </c>
      <c r="D309" s="2" t="s">
        <v>1728</v>
      </c>
      <c r="E309" s="2" t="s">
        <v>1757</v>
      </c>
      <c r="F309" s="2">
        <v>3</v>
      </c>
      <c r="G309" s="2">
        <v>135.94</v>
      </c>
      <c r="H309" s="2">
        <v>0.2</v>
      </c>
      <c r="I309" s="2" t="s">
        <v>1824</v>
      </c>
      <c r="J309" s="2">
        <v>326.25599999999997</v>
      </c>
      <c r="K309" s="2">
        <f>IF(I309="", AVERAGEIF(Table6[Payment_Type],Table6[[#This Row],[Payment_Type]],Table6[Total_Amount]), J309)</f>
        <v>326.25599999999997</v>
      </c>
      <c r="O309" s="28" t="s">
        <v>2133</v>
      </c>
      <c r="P309" t="str">
        <f t="shared" si="17"/>
        <v>Sale307</v>
      </c>
      <c r="Q309" t="str">
        <f t="shared" si="18"/>
        <v>SALE307</v>
      </c>
      <c r="S309" s="31">
        <v>45842</v>
      </c>
      <c r="T309" t="str">
        <f t="shared" si="19"/>
        <v>04-07-2025</v>
      </c>
      <c r="X309" s="34">
        <v>3</v>
      </c>
      <c r="Y309" s="34">
        <v>135.94</v>
      </c>
      <c r="Z309" s="2">
        <f t="shared" si="16"/>
        <v>135.94</v>
      </c>
    </row>
    <row r="310" spans="1:26">
      <c r="A310" s="2" t="s">
        <v>2134</v>
      </c>
      <c r="B310" s="25">
        <v>45796</v>
      </c>
      <c r="C310" s="2" t="s">
        <v>1475</v>
      </c>
      <c r="D310" s="2" t="s">
        <v>1696</v>
      </c>
      <c r="E310" s="2" t="s">
        <v>1757</v>
      </c>
      <c r="F310" s="2">
        <v>4</v>
      </c>
      <c r="G310" s="2">
        <v>396.53</v>
      </c>
      <c r="H310" s="2">
        <v>7.0000000000000007E-2</v>
      </c>
      <c r="I310" s="2" t="s">
        <v>1826</v>
      </c>
      <c r="J310" s="2">
        <v>1475.0916</v>
      </c>
      <c r="K310" s="2">
        <f>IF(I310="", AVERAGEIF(Table6[Payment_Type],Table6[[#This Row],[Payment_Type]],Table6[Total_Amount]), J310)</f>
        <v>1475.0916</v>
      </c>
      <c r="O310" s="27" t="s">
        <v>2134</v>
      </c>
      <c r="P310" t="str">
        <f t="shared" si="17"/>
        <v>Sale308</v>
      </c>
      <c r="Q310" t="str">
        <f t="shared" si="18"/>
        <v>SALE308</v>
      </c>
      <c r="S310" s="30">
        <v>45796</v>
      </c>
      <c r="T310" t="str">
        <f t="shared" si="19"/>
        <v>19-05-2025</v>
      </c>
      <c r="X310" s="33">
        <v>4</v>
      </c>
      <c r="Y310" s="33">
        <v>396.53</v>
      </c>
      <c r="Z310" s="2">
        <f t="shared" si="16"/>
        <v>396.53</v>
      </c>
    </row>
    <row r="311" spans="1:26">
      <c r="A311" s="2" t="s">
        <v>2135</v>
      </c>
      <c r="B311" s="25">
        <v>45264</v>
      </c>
      <c r="C311" s="2" t="s">
        <v>713</v>
      </c>
      <c r="D311" s="2" t="s">
        <v>1606</v>
      </c>
      <c r="E311" s="2" t="s">
        <v>1799</v>
      </c>
      <c r="F311" s="2">
        <v>2</v>
      </c>
      <c r="G311" s="2">
        <v>722.45</v>
      </c>
      <c r="H311" s="2">
        <v>0.22</v>
      </c>
      <c r="I311" s="2" t="s">
        <v>1826</v>
      </c>
      <c r="J311" s="2">
        <v>1127.0219999999999</v>
      </c>
      <c r="K311" s="2">
        <f>IF(I311="", AVERAGEIF(Table6[Payment_Type],Table6[[#This Row],[Payment_Type]],Table6[Total_Amount]), J311)</f>
        <v>1127.0219999999999</v>
      </c>
      <c r="O311" s="28" t="s">
        <v>2135</v>
      </c>
      <c r="P311" t="str">
        <f t="shared" si="17"/>
        <v>Sale309</v>
      </c>
      <c r="Q311" t="str">
        <f t="shared" si="18"/>
        <v>SALE309</v>
      </c>
      <c r="S311" s="31">
        <v>45264</v>
      </c>
      <c r="T311" t="str">
        <f t="shared" si="19"/>
        <v>04-12-2023</v>
      </c>
      <c r="X311" s="34">
        <v>2</v>
      </c>
      <c r="Y311" s="34">
        <v>722.45</v>
      </c>
      <c r="Z311" s="2">
        <f t="shared" si="16"/>
        <v>722.45</v>
      </c>
    </row>
    <row r="312" spans="1:26">
      <c r="A312" s="2" t="s">
        <v>2136</v>
      </c>
      <c r="B312" s="25">
        <v>45504</v>
      </c>
      <c r="C312" s="2" t="s">
        <v>181</v>
      </c>
      <c r="D312" s="2" t="s">
        <v>1676</v>
      </c>
      <c r="E312" s="2" t="s">
        <v>1761</v>
      </c>
      <c r="F312" s="2">
        <v>2</v>
      </c>
      <c r="G312" s="2">
        <v>138.41</v>
      </c>
      <c r="H312" s="2">
        <v>0.02</v>
      </c>
      <c r="I312" s="2" t="s">
        <v>1824</v>
      </c>
      <c r="J312" s="2">
        <v>271.28359999999998</v>
      </c>
      <c r="K312" s="2">
        <f>IF(I312="", AVERAGEIF(Table6[Payment_Type],Table6[[#This Row],[Payment_Type]],Table6[Total_Amount]), J312)</f>
        <v>271.28359999999998</v>
      </c>
      <c r="O312" s="27" t="s">
        <v>2136</v>
      </c>
      <c r="P312" t="str">
        <f t="shared" si="17"/>
        <v>Sale310</v>
      </c>
      <c r="Q312" t="str">
        <f t="shared" si="18"/>
        <v>SALE310</v>
      </c>
      <c r="S312" s="30">
        <v>45504</v>
      </c>
      <c r="T312" t="str">
        <f t="shared" si="19"/>
        <v>31-07-2024</v>
      </c>
      <c r="X312" s="33">
        <v>2</v>
      </c>
      <c r="Y312" s="33">
        <v>138.41</v>
      </c>
      <c r="Z312" s="2">
        <f t="shared" si="16"/>
        <v>138.41</v>
      </c>
    </row>
    <row r="313" spans="1:26">
      <c r="A313" s="2" t="s">
        <v>2137</v>
      </c>
      <c r="B313" s="25">
        <v>45679</v>
      </c>
      <c r="C313" s="2" t="s">
        <v>435</v>
      </c>
      <c r="D313" s="2" t="s">
        <v>1708</v>
      </c>
      <c r="E313" s="2" t="s">
        <v>1761</v>
      </c>
      <c r="F313" s="2">
        <v>4</v>
      </c>
      <c r="G313" s="2">
        <v>741.51</v>
      </c>
      <c r="H313" s="2">
        <v>0.09</v>
      </c>
      <c r="I313" s="2" t="s">
        <v>1829</v>
      </c>
      <c r="J313" s="2">
        <v>2699.0963999999999</v>
      </c>
      <c r="K313" s="2">
        <f>IF(I313="", AVERAGEIF(Table6[Payment_Type],Table6[[#This Row],[Payment_Type]],Table6[Total_Amount]), J313)</f>
        <v>2699.0963999999999</v>
      </c>
      <c r="O313" s="28" t="s">
        <v>2137</v>
      </c>
      <c r="P313" t="str">
        <f t="shared" si="17"/>
        <v>Sale311</v>
      </c>
      <c r="Q313" t="str">
        <f t="shared" si="18"/>
        <v>SALE311</v>
      </c>
      <c r="S313" s="31">
        <v>45679</v>
      </c>
      <c r="T313" t="str">
        <f t="shared" si="19"/>
        <v>22-01-2025</v>
      </c>
      <c r="X313" s="34">
        <v>4</v>
      </c>
      <c r="Y313" s="34">
        <v>741.51</v>
      </c>
      <c r="Z313" s="2">
        <f t="shared" si="16"/>
        <v>741.51</v>
      </c>
    </row>
    <row r="314" spans="1:26">
      <c r="A314" s="2" t="s">
        <v>2138</v>
      </c>
      <c r="B314" s="25">
        <v>45611</v>
      </c>
      <c r="C314" s="2" t="s">
        <v>100</v>
      </c>
      <c r="D314" s="2" t="s">
        <v>1708</v>
      </c>
      <c r="E314" s="2" t="s">
        <v>1807</v>
      </c>
      <c r="F314" s="2">
        <v>2</v>
      </c>
      <c r="G314" s="2">
        <v>588.9</v>
      </c>
      <c r="H314" s="2">
        <v>0.19</v>
      </c>
      <c r="I314" s="2" t="s">
        <v>1826</v>
      </c>
      <c r="J314" s="2">
        <v>954.01800000000003</v>
      </c>
      <c r="K314" s="2">
        <f>IF(I314="", AVERAGEIF(Table6[Payment_Type],Table6[[#This Row],[Payment_Type]],Table6[Total_Amount]), J314)</f>
        <v>954.01800000000003</v>
      </c>
      <c r="O314" s="27" t="s">
        <v>2138</v>
      </c>
      <c r="P314" t="str">
        <f t="shared" si="17"/>
        <v>Sale312</v>
      </c>
      <c r="Q314" t="str">
        <f t="shared" si="18"/>
        <v>SALE312</v>
      </c>
      <c r="S314" s="30">
        <v>45611</v>
      </c>
      <c r="T314" t="str">
        <f t="shared" si="19"/>
        <v>15-11-2024</v>
      </c>
      <c r="X314" s="33">
        <v>2</v>
      </c>
      <c r="Y314" s="33">
        <v>588.9</v>
      </c>
      <c r="Z314" s="2">
        <f t="shared" si="16"/>
        <v>588.9</v>
      </c>
    </row>
    <row r="315" spans="1:26">
      <c r="A315" s="2" t="s">
        <v>2139</v>
      </c>
      <c r="B315" s="25">
        <v>45389</v>
      </c>
      <c r="C315" s="2" t="s">
        <v>960</v>
      </c>
      <c r="D315" s="2" t="s">
        <v>1648</v>
      </c>
      <c r="E315" s="2" t="s">
        <v>1761</v>
      </c>
      <c r="F315" s="2">
        <v>1</v>
      </c>
      <c r="G315" s="2">
        <v>88.92</v>
      </c>
      <c r="H315" s="2">
        <v>0.19</v>
      </c>
      <c r="I315" s="2" t="s">
        <v>1826</v>
      </c>
      <c r="J315" s="2">
        <v>72.025200000000012</v>
      </c>
      <c r="K315" s="2">
        <f>IF(I315="", AVERAGEIF(Table6[Payment_Type],Table6[[#This Row],[Payment_Type]],Table6[Total_Amount]), J315)</f>
        <v>72.025200000000012</v>
      </c>
      <c r="O315" s="28" t="s">
        <v>2139</v>
      </c>
      <c r="P315" t="str">
        <f t="shared" si="17"/>
        <v>Sale313</v>
      </c>
      <c r="Q315" t="str">
        <f t="shared" si="18"/>
        <v>SALE313</v>
      </c>
      <c r="S315" s="31">
        <v>45389</v>
      </c>
      <c r="T315" t="str">
        <f t="shared" si="19"/>
        <v>07-04-2024</v>
      </c>
      <c r="X315" s="34">
        <v>1</v>
      </c>
      <c r="Y315" s="34">
        <v>88.92</v>
      </c>
      <c r="Z315" s="2">
        <f t="shared" si="16"/>
        <v>88.92</v>
      </c>
    </row>
    <row r="316" spans="1:26">
      <c r="A316" s="2" t="s">
        <v>2140</v>
      </c>
      <c r="B316" s="25">
        <v>45339</v>
      </c>
      <c r="C316" s="2" t="s">
        <v>411</v>
      </c>
      <c r="D316" s="2" t="s">
        <v>1670</v>
      </c>
      <c r="E316" s="2" t="s">
        <v>1804</v>
      </c>
      <c r="F316" s="2">
        <v>1</v>
      </c>
      <c r="G316" s="2">
        <v>299.13</v>
      </c>
      <c r="H316" s="2">
        <v>0.1</v>
      </c>
      <c r="I316" s="2" t="s">
        <v>1829</v>
      </c>
      <c r="J316" s="2">
        <v>269.21699999999998</v>
      </c>
      <c r="K316" s="2">
        <f>IF(I316="", AVERAGEIF(Table6[Payment_Type],Table6[[#This Row],[Payment_Type]],Table6[Total_Amount]), J316)</f>
        <v>269.21699999999998</v>
      </c>
      <c r="O316" s="27" t="s">
        <v>2140</v>
      </c>
      <c r="P316" t="str">
        <f t="shared" si="17"/>
        <v>Sale314</v>
      </c>
      <c r="Q316" t="str">
        <f t="shared" si="18"/>
        <v>SALE314</v>
      </c>
      <c r="S316" s="30">
        <v>45339</v>
      </c>
      <c r="T316" t="str">
        <f t="shared" si="19"/>
        <v>17-02-2024</v>
      </c>
      <c r="X316" s="33">
        <v>1</v>
      </c>
      <c r="Y316" s="33">
        <v>299.13</v>
      </c>
      <c r="Z316" s="2">
        <f t="shared" si="16"/>
        <v>299.13</v>
      </c>
    </row>
    <row r="317" spans="1:26">
      <c r="A317" s="2" t="s">
        <v>2141</v>
      </c>
      <c r="B317" s="25">
        <v>45433</v>
      </c>
      <c r="C317" s="2" t="s">
        <v>405</v>
      </c>
      <c r="D317" s="2" t="s">
        <v>1702</v>
      </c>
      <c r="E317" s="2" t="s">
        <v>1766</v>
      </c>
      <c r="F317" s="2">
        <v>2</v>
      </c>
      <c r="G317" s="2">
        <v>548.29999999999995</v>
      </c>
      <c r="H317" s="2">
        <v>0.23</v>
      </c>
      <c r="I317" s="2" t="s">
        <v>1824</v>
      </c>
      <c r="J317" s="2">
        <v>844.38199999999995</v>
      </c>
      <c r="K317" s="2">
        <f>IF(I317="", AVERAGEIF(Table6[Payment_Type],Table6[[#This Row],[Payment_Type]],Table6[Total_Amount]), J317)</f>
        <v>844.38199999999995</v>
      </c>
      <c r="O317" s="28" t="s">
        <v>2141</v>
      </c>
      <c r="P317" t="str">
        <f t="shared" si="17"/>
        <v>Sale315</v>
      </c>
      <c r="Q317" t="str">
        <f t="shared" si="18"/>
        <v>SALE315</v>
      </c>
      <c r="S317" s="31">
        <v>45433</v>
      </c>
      <c r="T317" t="str">
        <f t="shared" si="19"/>
        <v>21-05-2024</v>
      </c>
      <c r="X317" s="34">
        <v>2</v>
      </c>
      <c r="Y317" s="34">
        <v>548.29999999999995</v>
      </c>
      <c r="Z317" s="2">
        <f t="shared" si="16"/>
        <v>548.29999999999995</v>
      </c>
    </row>
    <row r="318" spans="1:26">
      <c r="A318" s="2" t="s">
        <v>2142</v>
      </c>
      <c r="B318" s="25">
        <v>45435</v>
      </c>
      <c r="C318" s="2" t="s">
        <v>836</v>
      </c>
      <c r="D318" s="2" t="s">
        <v>1656</v>
      </c>
      <c r="E318" s="2" t="s">
        <v>1789</v>
      </c>
      <c r="F318" s="2">
        <v>3</v>
      </c>
      <c r="G318" s="2">
        <v>977.55</v>
      </c>
      <c r="H318" s="2">
        <v>0.02</v>
      </c>
      <c r="I318" s="2" t="s">
        <v>1826</v>
      </c>
      <c r="J318" s="2">
        <v>2873.9969999999989</v>
      </c>
      <c r="K318" s="2">
        <f>IF(I318="", AVERAGEIF(Table6[Payment_Type],Table6[[#This Row],[Payment_Type]],Table6[Total_Amount]), J318)</f>
        <v>2873.9969999999989</v>
      </c>
      <c r="O318" s="27" t="s">
        <v>2142</v>
      </c>
      <c r="P318" t="str">
        <f t="shared" si="17"/>
        <v>Sale316</v>
      </c>
      <c r="Q318" t="str">
        <f t="shared" si="18"/>
        <v>SALE316</v>
      </c>
      <c r="S318" s="30">
        <v>45435</v>
      </c>
      <c r="T318" t="str">
        <f t="shared" si="19"/>
        <v>23-05-2024</v>
      </c>
      <c r="X318" s="33">
        <v>3</v>
      </c>
      <c r="Y318" s="33">
        <v>977.55</v>
      </c>
      <c r="Z318" s="2">
        <f t="shared" si="16"/>
        <v>977.55</v>
      </c>
    </row>
    <row r="319" spans="1:26">
      <c r="A319" s="2" t="s">
        <v>2143</v>
      </c>
      <c r="B319" s="25">
        <v>45823</v>
      </c>
      <c r="C319" s="2" t="s">
        <v>1086</v>
      </c>
      <c r="D319" s="2" t="s">
        <v>1636</v>
      </c>
      <c r="E319" s="2" t="s">
        <v>1810</v>
      </c>
      <c r="F319" s="2">
        <v>1</v>
      </c>
      <c r="G319" s="2">
        <v>459.42</v>
      </c>
      <c r="H319" s="2">
        <v>0.28000000000000003</v>
      </c>
      <c r="I319" s="2" t="s">
        <v>1829</v>
      </c>
      <c r="J319" s="2">
        <v>330.7824</v>
      </c>
      <c r="K319" s="2">
        <f>IF(I319="", AVERAGEIF(Table6[Payment_Type],Table6[[#This Row],[Payment_Type]],Table6[Total_Amount]), J319)</f>
        <v>330.7824</v>
      </c>
      <c r="O319" s="28" t="s">
        <v>2143</v>
      </c>
      <c r="P319" t="str">
        <f t="shared" si="17"/>
        <v>Sale317</v>
      </c>
      <c r="Q319" t="str">
        <f t="shared" si="18"/>
        <v>SALE317</v>
      </c>
      <c r="S319" s="31">
        <v>45823</v>
      </c>
      <c r="T319" t="str">
        <f t="shared" si="19"/>
        <v>15-06-2025</v>
      </c>
      <c r="X319" s="34">
        <v>1</v>
      </c>
      <c r="Y319" s="34">
        <v>459.42</v>
      </c>
      <c r="Z319" s="2">
        <f t="shared" si="16"/>
        <v>459.42</v>
      </c>
    </row>
    <row r="320" spans="1:26">
      <c r="A320" s="2" t="s">
        <v>2144</v>
      </c>
      <c r="B320" s="25">
        <v>45663</v>
      </c>
      <c r="C320" s="2" t="s">
        <v>318</v>
      </c>
      <c r="D320" s="2" t="s">
        <v>1549</v>
      </c>
      <c r="E320" s="2" t="s">
        <v>1769</v>
      </c>
      <c r="F320" s="2">
        <v>2</v>
      </c>
      <c r="G320" s="2">
        <v>123.19</v>
      </c>
      <c r="H320" s="2">
        <v>0.19</v>
      </c>
      <c r="I320" s="2" t="s">
        <v>1824</v>
      </c>
      <c r="J320" s="2">
        <v>199.56780000000001</v>
      </c>
      <c r="K320" s="2">
        <f>IF(I320="", AVERAGEIF(Table6[Payment_Type],Table6[[#This Row],[Payment_Type]],Table6[Total_Amount]), J320)</f>
        <v>199.56780000000001</v>
      </c>
      <c r="O320" s="27" t="s">
        <v>2144</v>
      </c>
      <c r="P320" t="str">
        <f t="shared" si="17"/>
        <v>Sale318</v>
      </c>
      <c r="Q320" t="str">
        <f t="shared" si="18"/>
        <v>SALE318</v>
      </c>
      <c r="S320" s="30">
        <v>45663</v>
      </c>
      <c r="T320" t="str">
        <f t="shared" si="19"/>
        <v>06-01-2025</v>
      </c>
      <c r="X320" s="33">
        <v>2</v>
      </c>
      <c r="Y320" s="33">
        <v>123.19</v>
      </c>
      <c r="Z320" s="2">
        <f t="shared" si="16"/>
        <v>123.19</v>
      </c>
    </row>
    <row r="321" spans="1:26">
      <c r="A321" s="2" t="s">
        <v>2145</v>
      </c>
      <c r="B321" s="25">
        <v>45879</v>
      </c>
      <c r="C321" s="2" t="s">
        <v>1121</v>
      </c>
      <c r="D321" s="2" t="s">
        <v>1658</v>
      </c>
      <c r="E321" s="2" t="s">
        <v>1813</v>
      </c>
      <c r="F321" s="2">
        <v>1</v>
      </c>
      <c r="G321" s="2">
        <v>222.95</v>
      </c>
      <c r="H321" s="2">
        <v>0.02</v>
      </c>
      <c r="I321" s="2" t="s">
        <v>1826</v>
      </c>
      <c r="J321" s="2">
        <v>218.49100000000001</v>
      </c>
      <c r="K321" s="2">
        <f>IF(I321="", AVERAGEIF(Table6[Payment_Type],Table6[[#This Row],[Payment_Type]],Table6[Total_Amount]), J321)</f>
        <v>218.49100000000001</v>
      </c>
      <c r="O321" s="28" t="s">
        <v>2145</v>
      </c>
      <c r="P321" t="str">
        <f t="shared" si="17"/>
        <v>Sale319</v>
      </c>
      <c r="Q321" t="str">
        <f t="shared" si="18"/>
        <v>SALE319</v>
      </c>
      <c r="S321" s="31">
        <v>45879</v>
      </c>
      <c r="T321" t="str">
        <f t="shared" si="19"/>
        <v>10-08-2025</v>
      </c>
      <c r="X321" s="34">
        <v>1</v>
      </c>
      <c r="Y321" s="34">
        <v>222.95</v>
      </c>
      <c r="Z321" s="2">
        <f t="shared" si="16"/>
        <v>222.95</v>
      </c>
    </row>
    <row r="322" spans="1:26">
      <c r="A322" s="2" t="s">
        <v>2146</v>
      </c>
      <c r="B322" s="25">
        <v>45840</v>
      </c>
      <c r="C322" s="2" t="s">
        <v>1044</v>
      </c>
      <c r="D322" s="2" t="s">
        <v>1612</v>
      </c>
      <c r="E322" s="2" t="s">
        <v>1769</v>
      </c>
      <c r="F322" s="2">
        <v>3</v>
      </c>
      <c r="G322" s="2">
        <v>601.92999999999995</v>
      </c>
      <c r="H322" s="2">
        <v>0.14000000000000001</v>
      </c>
      <c r="I322" s="2" t="s">
        <v>1824</v>
      </c>
      <c r="J322" s="2">
        <v>1552.9793999999999</v>
      </c>
      <c r="K322" s="2">
        <f>IF(I322="", AVERAGEIF(Table6[Payment_Type],Table6[[#This Row],[Payment_Type]],Table6[Total_Amount]), J322)</f>
        <v>1552.9793999999999</v>
      </c>
      <c r="O322" s="27" t="s">
        <v>2146</v>
      </c>
      <c r="P322" t="str">
        <f t="shared" si="17"/>
        <v>Sale320</v>
      </c>
      <c r="Q322" t="str">
        <f t="shared" si="18"/>
        <v>SALE320</v>
      </c>
      <c r="S322" s="30">
        <v>45840</v>
      </c>
      <c r="T322" t="str">
        <f t="shared" si="19"/>
        <v>02-07-2025</v>
      </c>
      <c r="X322" s="33">
        <v>3</v>
      </c>
      <c r="Y322" s="33">
        <v>601.92999999999995</v>
      </c>
      <c r="Z322" s="2">
        <f t="shared" ref="Z322:Z385" si="20">IF(ISBLANK(Y322), AVERAGE($Y$2:$Y$2001), Y322)</f>
        <v>601.92999999999995</v>
      </c>
    </row>
    <row r="323" spans="1:26">
      <c r="A323" s="2" t="s">
        <v>2147</v>
      </c>
      <c r="B323" s="25">
        <v>45380</v>
      </c>
      <c r="C323" s="2" t="s">
        <v>939</v>
      </c>
      <c r="D323" s="2" t="s">
        <v>1686</v>
      </c>
      <c r="E323" s="2" t="s">
        <v>1761</v>
      </c>
      <c r="F323" s="2">
        <v>1</v>
      </c>
      <c r="G323" s="2">
        <v>564.1</v>
      </c>
      <c r="H323" s="2">
        <v>0.03</v>
      </c>
      <c r="I323" s="2" t="s">
        <v>1824</v>
      </c>
      <c r="J323" s="2">
        <v>547.17700000000002</v>
      </c>
      <c r="K323" s="2">
        <f>IF(I323="", AVERAGEIF(Table6[Payment_Type],Table6[[#This Row],[Payment_Type]],Table6[Total_Amount]), J323)</f>
        <v>547.17700000000002</v>
      </c>
      <c r="O323" s="28" t="s">
        <v>2147</v>
      </c>
      <c r="P323" t="str">
        <f t="shared" ref="P323:P386" si="21">PROPER(O323)</f>
        <v>Sale321</v>
      </c>
      <c r="Q323" t="str">
        <f t="shared" ref="Q323:Q386" si="22">UPPER(O323)</f>
        <v>SALE321</v>
      </c>
      <c r="S323" s="31">
        <v>45380</v>
      </c>
      <c r="T323" t="str">
        <f t="shared" ref="T323:T386" si="23">TEXT(S323, "DD-MM-YYYY" )</f>
        <v>29-03-2024</v>
      </c>
      <c r="X323" s="34">
        <v>1</v>
      </c>
      <c r="Y323" s="34">
        <v>564.1</v>
      </c>
      <c r="Z323" s="2">
        <f t="shared" si="20"/>
        <v>564.1</v>
      </c>
    </row>
    <row r="324" spans="1:26">
      <c r="A324" s="2" t="s">
        <v>2148</v>
      </c>
      <c r="B324" s="25">
        <v>45672</v>
      </c>
      <c r="C324" s="2" t="s">
        <v>341</v>
      </c>
      <c r="D324" s="2" t="s">
        <v>1708</v>
      </c>
      <c r="E324" s="2" t="s">
        <v>1773</v>
      </c>
      <c r="F324" s="2">
        <v>1</v>
      </c>
      <c r="G324" s="2">
        <v>516.62</v>
      </c>
      <c r="H324" s="2">
        <v>0.18</v>
      </c>
      <c r="I324" s="2" t="s">
        <v>1824</v>
      </c>
      <c r="J324" s="2">
        <v>423.62840000000011</v>
      </c>
      <c r="K324" s="2">
        <f>IF(I324="", AVERAGEIF(Table6[Payment_Type],Table6[[#This Row],[Payment_Type]],Table6[Total_Amount]), J324)</f>
        <v>423.62840000000011</v>
      </c>
      <c r="O324" s="27" t="s">
        <v>2148</v>
      </c>
      <c r="P324" t="str">
        <f t="shared" si="21"/>
        <v>Sale322</v>
      </c>
      <c r="Q324" t="str">
        <f t="shared" si="22"/>
        <v>SALE322</v>
      </c>
      <c r="S324" s="30">
        <v>45672</v>
      </c>
      <c r="T324" t="str">
        <f t="shared" si="23"/>
        <v>15-01-2025</v>
      </c>
      <c r="X324" s="33">
        <v>1</v>
      </c>
      <c r="Y324" s="33">
        <v>516.62</v>
      </c>
      <c r="Z324" s="2">
        <f t="shared" si="20"/>
        <v>516.62</v>
      </c>
    </row>
    <row r="325" spans="1:26">
      <c r="A325" s="2" t="s">
        <v>2149</v>
      </c>
      <c r="B325" s="25">
        <v>45497</v>
      </c>
      <c r="C325" s="2" t="s">
        <v>1357</v>
      </c>
      <c r="D325" s="2" t="s">
        <v>1674</v>
      </c>
      <c r="E325" s="2" t="s">
        <v>1794</v>
      </c>
      <c r="F325" s="2">
        <v>1</v>
      </c>
      <c r="G325" s="2">
        <v>934.75</v>
      </c>
      <c r="H325" s="2">
        <v>0.11</v>
      </c>
      <c r="I325" s="2" t="s">
        <v>1826</v>
      </c>
      <c r="J325" s="2">
        <v>831.92750000000001</v>
      </c>
      <c r="K325" s="2">
        <f>IF(I325="", AVERAGEIF(Table6[Payment_Type],Table6[[#This Row],[Payment_Type]],Table6[Total_Amount]), J325)</f>
        <v>831.92750000000001</v>
      </c>
      <c r="O325" s="28" t="s">
        <v>2149</v>
      </c>
      <c r="P325" t="str">
        <f t="shared" si="21"/>
        <v>Sale323</v>
      </c>
      <c r="Q325" t="str">
        <f t="shared" si="22"/>
        <v>SALE323</v>
      </c>
      <c r="S325" s="31">
        <v>45497</v>
      </c>
      <c r="T325" t="str">
        <f t="shared" si="23"/>
        <v>24-07-2024</v>
      </c>
      <c r="X325" s="34">
        <v>1</v>
      </c>
      <c r="Y325" s="34">
        <v>934.75</v>
      </c>
      <c r="Z325" s="2">
        <f t="shared" si="20"/>
        <v>934.75</v>
      </c>
    </row>
    <row r="326" spans="1:26">
      <c r="A326" s="2" t="s">
        <v>2150</v>
      </c>
      <c r="B326" s="25">
        <v>45407</v>
      </c>
      <c r="C326" s="2" t="s">
        <v>752</v>
      </c>
      <c r="D326" s="2" t="s">
        <v>1744</v>
      </c>
      <c r="E326" s="2" t="s">
        <v>1779</v>
      </c>
      <c r="F326" s="2">
        <v>4</v>
      </c>
      <c r="G326" s="2">
        <v>548.44000000000005</v>
      </c>
      <c r="H326" s="2">
        <v>0.05</v>
      </c>
      <c r="I326" s="2" t="s">
        <v>1826</v>
      </c>
      <c r="J326" s="2">
        <v>2084.0720000000001</v>
      </c>
      <c r="K326" s="2">
        <f>IF(I326="", AVERAGEIF(Table6[Payment_Type],Table6[[#This Row],[Payment_Type]],Table6[Total_Amount]), J326)</f>
        <v>2084.0720000000001</v>
      </c>
      <c r="O326" s="27" t="s">
        <v>2150</v>
      </c>
      <c r="P326" t="str">
        <f t="shared" si="21"/>
        <v>Sale324</v>
      </c>
      <c r="Q326" t="str">
        <f t="shared" si="22"/>
        <v>SALE324</v>
      </c>
      <c r="S326" s="30">
        <v>45407</v>
      </c>
      <c r="T326" t="str">
        <f t="shared" si="23"/>
        <v>25-04-2024</v>
      </c>
      <c r="X326" s="33">
        <v>4</v>
      </c>
      <c r="Y326" s="33">
        <v>548.44000000000005</v>
      </c>
      <c r="Z326" s="2">
        <f t="shared" si="20"/>
        <v>548.44000000000005</v>
      </c>
    </row>
    <row r="327" spans="1:26">
      <c r="A327" s="2" t="s">
        <v>2151</v>
      </c>
      <c r="B327" s="25">
        <v>45764</v>
      </c>
      <c r="C327" s="2" t="s">
        <v>63</v>
      </c>
      <c r="D327" s="2" t="s">
        <v>1622</v>
      </c>
      <c r="E327" s="2" t="s">
        <v>1766</v>
      </c>
      <c r="F327" s="2">
        <v>3</v>
      </c>
      <c r="G327" s="2">
        <v>361.11</v>
      </c>
      <c r="H327" s="2">
        <v>0.06</v>
      </c>
      <c r="I327" s="2" t="s">
        <v>1824</v>
      </c>
      <c r="J327" s="2">
        <v>1018.3302</v>
      </c>
      <c r="K327" s="2">
        <f>IF(I327="", AVERAGEIF(Table6[Payment_Type],Table6[[#This Row],[Payment_Type]],Table6[Total_Amount]), J327)</f>
        <v>1018.3302</v>
      </c>
      <c r="O327" s="28" t="s">
        <v>2151</v>
      </c>
      <c r="P327" t="str">
        <f t="shared" si="21"/>
        <v>Sale325</v>
      </c>
      <c r="Q327" t="str">
        <f t="shared" si="22"/>
        <v>SALE325</v>
      </c>
      <c r="S327" s="31">
        <v>45764</v>
      </c>
      <c r="T327" t="str">
        <f t="shared" si="23"/>
        <v>17-04-2025</v>
      </c>
      <c r="X327" s="34">
        <v>3</v>
      </c>
      <c r="Y327" s="34">
        <v>361.11</v>
      </c>
      <c r="Z327" s="2">
        <f t="shared" si="20"/>
        <v>361.11</v>
      </c>
    </row>
    <row r="328" spans="1:26">
      <c r="A328" s="2" t="s">
        <v>2152</v>
      </c>
      <c r="B328" s="25">
        <v>45924</v>
      </c>
      <c r="C328" s="2" t="s">
        <v>616</v>
      </c>
      <c r="D328" s="2" t="s">
        <v>1574</v>
      </c>
      <c r="E328" s="2" t="s">
        <v>1757</v>
      </c>
      <c r="F328" s="2">
        <v>2</v>
      </c>
      <c r="G328" s="2">
        <v>610.37</v>
      </c>
      <c r="H328" s="2">
        <v>0.1</v>
      </c>
      <c r="I328" s="2" t="s">
        <v>1826</v>
      </c>
      <c r="J328" s="2">
        <v>1098.6659999999999</v>
      </c>
      <c r="K328" s="2">
        <f>IF(I328="", AVERAGEIF(Table6[Payment_Type],Table6[[#This Row],[Payment_Type]],Table6[Total_Amount]), J328)</f>
        <v>1098.6659999999999</v>
      </c>
      <c r="O328" s="27" t="s">
        <v>2152</v>
      </c>
      <c r="P328" t="str">
        <f t="shared" si="21"/>
        <v>Sale326</v>
      </c>
      <c r="Q328" t="str">
        <f t="shared" si="22"/>
        <v>SALE326</v>
      </c>
      <c r="S328" s="30">
        <v>45924</v>
      </c>
      <c r="T328" t="str">
        <f t="shared" si="23"/>
        <v>24-09-2025</v>
      </c>
      <c r="X328" s="33">
        <v>2</v>
      </c>
      <c r="Y328" s="33">
        <v>610.37</v>
      </c>
      <c r="Z328" s="2">
        <f t="shared" si="20"/>
        <v>610.37</v>
      </c>
    </row>
    <row r="329" spans="1:26">
      <c r="A329" s="2" t="s">
        <v>2153</v>
      </c>
      <c r="B329" s="25">
        <v>45240</v>
      </c>
      <c r="C329" s="2" t="s">
        <v>1050</v>
      </c>
      <c r="D329" s="2" t="s">
        <v>1650</v>
      </c>
      <c r="E329" s="2" t="s">
        <v>1804</v>
      </c>
      <c r="F329" s="2">
        <v>1</v>
      </c>
      <c r="G329" s="2">
        <v>272.2</v>
      </c>
      <c r="H329" s="2">
        <v>0.3</v>
      </c>
      <c r="I329" s="2" t="s">
        <v>1824</v>
      </c>
      <c r="J329" s="2">
        <v>190.54</v>
      </c>
      <c r="K329" s="2">
        <f>IF(I329="", AVERAGEIF(Table6[Payment_Type],Table6[[#This Row],[Payment_Type]],Table6[Total_Amount]), J329)</f>
        <v>190.54</v>
      </c>
      <c r="O329" s="28" t="s">
        <v>2153</v>
      </c>
      <c r="P329" t="str">
        <f t="shared" si="21"/>
        <v>Sale327</v>
      </c>
      <c r="Q329" t="str">
        <f t="shared" si="22"/>
        <v>SALE327</v>
      </c>
      <c r="S329" s="31">
        <v>45240</v>
      </c>
      <c r="T329" t="str">
        <f t="shared" si="23"/>
        <v>10-11-2023</v>
      </c>
      <c r="X329" s="34">
        <v>1</v>
      </c>
      <c r="Y329" s="34">
        <v>272.2</v>
      </c>
      <c r="Z329" s="2">
        <f t="shared" si="20"/>
        <v>272.2</v>
      </c>
    </row>
    <row r="330" spans="1:26">
      <c r="A330" s="2" t="s">
        <v>2154</v>
      </c>
      <c r="B330" s="25">
        <v>45349</v>
      </c>
      <c r="C330" s="2" t="s">
        <v>1357</v>
      </c>
      <c r="D330" s="2" t="s">
        <v>1702</v>
      </c>
      <c r="E330" s="2" t="s">
        <v>1776</v>
      </c>
      <c r="F330" s="2">
        <v>3</v>
      </c>
      <c r="G330" s="2">
        <v>573.1</v>
      </c>
      <c r="H330" s="2">
        <v>0.16</v>
      </c>
      <c r="I330" s="2" t="s">
        <v>1829</v>
      </c>
      <c r="J330" s="2">
        <v>1444.212</v>
      </c>
      <c r="K330" s="2">
        <f>IF(I330="", AVERAGEIF(Table6[Payment_Type],Table6[[#This Row],[Payment_Type]],Table6[Total_Amount]), J330)</f>
        <v>1444.212</v>
      </c>
      <c r="O330" s="27" t="s">
        <v>2154</v>
      </c>
      <c r="P330" t="str">
        <f t="shared" si="21"/>
        <v>Sale328</v>
      </c>
      <c r="Q330" t="str">
        <f t="shared" si="22"/>
        <v>SALE328</v>
      </c>
      <c r="S330" s="30">
        <v>45349</v>
      </c>
      <c r="T330" t="str">
        <f t="shared" si="23"/>
        <v>27-02-2024</v>
      </c>
      <c r="X330" s="33">
        <v>3</v>
      </c>
      <c r="Y330" s="33">
        <v>573.1</v>
      </c>
      <c r="Z330" s="2">
        <f t="shared" si="20"/>
        <v>573.1</v>
      </c>
    </row>
    <row r="331" spans="1:26">
      <c r="A331" s="2" t="s">
        <v>2155</v>
      </c>
      <c r="B331" s="25">
        <v>45756</v>
      </c>
      <c r="C331" s="2" t="s">
        <v>1014</v>
      </c>
      <c r="D331" s="2" t="s">
        <v>1557</v>
      </c>
      <c r="E331" s="2" t="s">
        <v>1752</v>
      </c>
      <c r="F331" s="2">
        <v>4</v>
      </c>
      <c r="G331" s="2">
        <v>24.72</v>
      </c>
      <c r="H331" s="2">
        <v>0.28000000000000003</v>
      </c>
      <c r="I331" s="2" t="s">
        <v>1824</v>
      </c>
      <c r="J331" s="2">
        <v>71.193599999999989</v>
      </c>
      <c r="K331" s="2">
        <f>IF(I331="", AVERAGEIF(Table6[Payment_Type],Table6[[#This Row],[Payment_Type]],Table6[Total_Amount]), J331)</f>
        <v>71.193599999999989</v>
      </c>
      <c r="O331" s="28" t="s">
        <v>2155</v>
      </c>
      <c r="P331" t="str">
        <f t="shared" si="21"/>
        <v>Sale329</v>
      </c>
      <c r="Q331" t="str">
        <f t="shared" si="22"/>
        <v>SALE329</v>
      </c>
      <c r="S331" s="31">
        <v>45756</v>
      </c>
      <c r="T331" t="str">
        <f t="shared" si="23"/>
        <v>09-04-2025</v>
      </c>
      <c r="X331" s="34">
        <v>4</v>
      </c>
      <c r="Y331" s="34">
        <v>24.72</v>
      </c>
      <c r="Z331" s="2">
        <f t="shared" si="20"/>
        <v>24.72</v>
      </c>
    </row>
    <row r="332" spans="1:26">
      <c r="A332" s="2" t="s">
        <v>2156</v>
      </c>
      <c r="B332" s="25">
        <v>45478</v>
      </c>
      <c r="C332" s="2" t="s">
        <v>803</v>
      </c>
      <c r="D332" s="2" t="s">
        <v>1565</v>
      </c>
      <c r="E332" s="2" t="s">
        <v>1786</v>
      </c>
      <c r="F332" s="2">
        <v>3</v>
      </c>
      <c r="G332" s="2">
        <v>268.89</v>
      </c>
      <c r="H332" s="2">
        <v>7.0000000000000007E-2</v>
      </c>
      <c r="I332" s="2" t="s">
        <v>1829</v>
      </c>
      <c r="J332" s="2">
        <v>750.20309999999995</v>
      </c>
      <c r="K332" s="2">
        <f>IF(I332="", AVERAGEIF(Table6[Payment_Type],Table6[[#This Row],[Payment_Type]],Table6[Total_Amount]), J332)</f>
        <v>750.20309999999995</v>
      </c>
      <c r="O332" s="27" t="s">
        <v>2156</v>
      </c>
      <c r="P332" t="str">
        <f t="shared" si="21"/>
        <v>Sale330</v>
      </c>
      <c r="Q332" t="str">
        <f t="shared" si="22"/>
        <v>SALE330</v>
      </c>
      <c r="S332" s="30">
        <v>45478</v>
      </c>
      <c r="T332" t="str">
        <f t="shared" si="23"/>
        <v>05-07-2024</v>
      </c>
      <c r="X332" s="33">
        <v>3</v>
      </c>
      <c r="Y332" s="33">
        <v>268.89</v>
      </c>
      <c r="Z332" s="2">
        <f t="shared" si="20"/>
        <v>268.89</v>
      </c>
    </row>
    <row r="333" spans="1:26">
      <c r="A333" s="2" t="s">
        <v>2157</v>
      </c>
      <c r="B333" s="25">
        <v>45890</v>
      </c>
      <c r="C333" s="2" t="s">
        <v>821</v>
      </c>
      <c r="D333" s="2" t="s">
        <v>1684</v>
      </c>
      <c r="E333" s="2" t="s">
        <v>1786</v>
      </c>
      <c r="F333" s="2">
        <v>1</v>
      </c>
      <c r="G333" s="2">
        <v>78.5</v>
      </c>
      <c r="H333" s="2">
        <v>0.17</v>
      </c>
      <c r="I333" s="2" t="s">
        <v>1829</v>
      </c>
      <c r="J333" s="2">
        <v>65.155000000000001</v>
      </c>
      <c r="K333" s="2">
        <f>IF(I333="", AVERAGEIF(Table6[Payment_Type],Table6[[#This Row],[Payment_Type]],Table6[Total_Amount]), J333)</f>
        <v>65.155000000000001</v>
      </c>
      <c r="O333" s="28" t="s">
        <v>2157</v>
      </c>
      <c r="P333" t="str">
        <f t="shared" si="21"/>
        <v>Sale331</v>
      </c>
      <c r="Q333" t="str">
        <f t="shared" si="22"/>
        <v>SALE331</v>
      </c>
      <c r="S333" s="31">
        <v>45890</v>
      </c>
      <c r="T333" t="str">
        <f t="shared" si="23"/>
        <v>21-08-2025</v>
      </c>
      <c r="X333" s="34">
        <v>1</v>
      </c>
      <c r="Y333" s="34">
        <v>78.5</v>
      </c>
      <c r="Z333" s="2">
        <f t="shared" si="20"/>
        <v>78.5</v>
      </c>
    </row>
    <row r="334" spans="1:26">
      <c r="A334" s="2" t="s">
        <v>2158</v>
      </c>
      <c r="B334" s="25">
        <v>45815</v>
      </c>
      <c r="C334" s="2" t="s">
        <v>455</v>
      </c>
      <c r="D334" s="2" t="s">
        <v>1620</v>
      </c>
      <c r="E334" s="2" t="s">
        <v>1769</v>
      </c>
      <c r="F334" s="2">
        <v>3</v>
      </c>
      <c r="G334" s="2">
        <v>399.42</v>
      </c>
      <c r="H334" s="2">
        <v>0.02</v>
      </c>
      <c r="I334" s="2" t="s">
        <v>1824</v>
      </c>
      <c r="J334" s="2">
        <v>1174.2947999999999</v>
      </c>
      <c r="K334" s="2">
        <f>IF(I334="", AVERAGEIF(Table6[Payment_Type],Table6[[#This Row],[Payment_Type]],Table6[Total_Amount]), J334)</f>
        <v>1174.2947999999999</v>
      </c>
      <c r="O334" s="27" t="s">
        <v>2158</v>
      </c>
      <c r="P334" t="str">
        <f t="shared" si="21"/>
        <v>Sale332</v>
      </c>
      <c r="Q334" t="str">
        <f t="shared" si="22"/>
        <v>SALE332</v>
      </c>
      <c r="S334" s="30">
        <v>45815</v>
      </c>
      <c r="T334" t="str">
        <f t="shared" si="23"/>
        <v>07-06-2025</v>
      </c>
      <c r="X334" s="33">
        <v>3</v>
      </c>
      <c r="Y334" s="33">
        <v>399.42</v>
      </c>
      <c r="Z334" s="2">
        <f t="shared" si="20"/>
        <v>399.42</v>
      </c>
    </row>
    <row r="335" spans="1:26">
      <c r="A335" s="2" t="s">
        <v>2159</v>
      </c>
      <c r="B335" s="25">
        <v>45891</v>
      </c>
      <c r="C335" s="2" t="s">
        <v>307</v>
      </c>
      <c r="D335" s="2" t="s">
        <v>1610</v>
      </c>
      <c r="E335" s="2" t="s">
        <v>1813</v>
      </c>
      <c r="F335" s="2">
        <v>3</v>
      </c>
      <c r="G335" s="2">
        <v>455.82</v>
      </c>
      <c r="H335" s="2">
        <v>0.01</v>
      </c>
      <c r="I335" s="2" t="s">
        <v>1826</v>
      </c>
      <c r="J335" s="2">
        <v>1353.7854</v>
      </c>
      <c r="K335" s="2">
        <f>IF(I335="", AVERAGEIF(Table6[Payment_Type],Table6[[#This Row],[Payment_Type]],Table6[Total_Amount]), J335)</f>
        <v>1353.7854</v>
      </c>
      <c r="O335" s="28" t="s">
        <v>2159</v>
      </c>
      <c r="P335" t="str">
        <f t="shared" si="21"/>
        <v>Sale333</v>
      </c>
      <c r="Q335" t="str">
        <f t="shared" si="22"/>
        <v>SALE333</v>
      </c>
      <c r="S335" s="31">
        <v>45891</v>
      </c>
      <c r="T335" t="str">
        <f t="shared" si="23"/>
        <v>22-08-2025</v>
      </c>
      <c r="X335" s="34">
        <v>3</v>
      </c>
      <c r="Y335" s="34">
        <v>455.82</v>
      </c>
      <c r="Z335" s="2">
        <f t="shared" si="20"/>
        <v>455.82</v>
      </c>
    </row>
    <row r="336" spans="1:26">
      <c r="A336" s="2" t="s">
        <v>2160</v>
      </c>
      <c r="B336" s="25">
        <v>45609</v>
      </c>
      <c r="C336" s="2" t="s">
        <v>1095</v>
      </c>
      <c r="D336" s="2" t="s">
        <v>1648</v>
      </c>
      <c r="E336" s="2" t="s">
        <v>1773</v>
      </c>
      <c r="F336" s="2">
        <v>2</v>
      </c>
      <c r="G336" s="2">
        <v>613.23</v>
      </c>
      <c r="H336" s="2">
        <v>0.15</v>
      </c>
      <c r="I336" s="2" t="s">
        <v>1826</v>
      </c>
      <c r="J336" s="2">
        <v>1042.491</v>
      </c>
      <c r="K336" s="2">
        <f>IF(I336="", AVERAGEIF(Table6[Payment_Type],Table6[[#This Row],[Payment_Type]],Table6[Total_Amount]), J336)</f>
        <v>1042.491</v>
      </c>
      <c r="O336" s="27" t="s">
        <v>2160</v>
      </c>
      <c r="P336" t="str">
        <f t="shared" si="21"/>
        <v>Sale334</v>
      </c>
      <c r="Q336" t="str">
        <f t="shared" si="22"/>
        <v>SALE334</v>
      </c>
      <c r="S336" s="30">
        <v>45609</v>
      </c>
      <c r="T336" t="str">
        <f t="shared" si="23"/>
        <v>13-11-2024</v>
      </c>
      <c r="X336" s="33">
        <v>2</v>
      </c>
      <c r="Y336" s="33">
        <v>613.23</v>
      </c>
      <c r="Z336" s="2">
        <f t="shared" si="20"/>
        <v>613.23</v>
      </c>
    </row>
    <row r="337" spans="1:26">
      <c r="A337" s="2" t="s">
        <v>2161</v>
      </c>
      <c r="B337" s="25">
        <v>45309</v>
      </c>
      <c r="C337" s="2" t="s">
        <v>1414</v>
      </c>
      <c r="D337" s="2" t="s">
        <v>1549</v>
      </c>
      <c r="E337" s="2" t="s">
        <v>1799</v>
      </c>
      <c r="F337" s="2">
        <v>4</v>
      </c>
      <c r="G337" s="2">
        <v>971.9</v>
      </c>
      <c r="H337" s="2">
        <v>0.28000000000000003</v>
      </c>
      <c r="I337" s="2" t="s">
        <v>1826</v>
      </c>
      <c r="J337" s="2">
        <v>2799.0720000000001</v>
      </c>
      <c r="K337" s="2">
        <f>IF(I337="", AVERAGEIF(Table6[Payment_Type],Table6[[#This Row],[Payment_Type]],Table6[Total_Amount]), J337)</f>
        <v>2799.0720000000001</v>
      </c>
      <c r="O337" s="28" t="s">
        <v>2161</v>
      </c>
      <c r="P337" t="str">
        <f t="shared" si="21"/>
        <v>Sale335</v>
      </c>
      <c r="Q337" t="str">
        <f t="shared" si="22"/>
        <v>SALE335</v>
      </c>
      <c r="S337" s="31">
        <v>45309</v>
      </c>
      <c r="T337" t="str">
        <f t="shared" si="23"/>
        <v>18-01-2024</v>
      </c>
      <c r="X337" s="34">
        <v>4</v>
      </c>
      <c r="Y337" s="34">
        <v>971.9</v>
      </c>
      <c r="Z337" s="2">
        <f t="shared" si="20"/>
        <v>971.9</v>
      </c>
    </row>
    <row r="338" spans="1:26">
      <c r="A338" s="2" t="s">
        <v>2162</v>
      </c>
      <c r="B338" s="25">
        <v>45519</v>
      </c>
      <c r="C338" s="2" t="s">
        <v>137</v>
      </c>
      <c r="D338" s="2" t="s">
        <v>1604</v>
      </c>
      <c r="E338" s="2" t="s">
        <v>1779</v>
      </c>
      <c r="F338" s="2">
        <v>3</v>
      </c>
      <c r="G338" s="2">
        <v>884.92</v>
      </c>
      <c r="H338" s="2">
        <v>0.06</v>
      </c>
      <c r="I338" s="2" t="s">
        <v>1826</v>
      </c>
      <c r="J338" s="2">
        <v>2495.4744000000001</v>
      </c>
      <c r="K338" s="2">
        <f>IF(I338="", AVERAGEIF(Table6[Payment_Type],Table6[[#This Row],[Payment_Type]],Table6[Total_Amount]), J338)</f>
        <v>2495.4744000000001</v>
      </c>
      <c r="O338" s="27" t="s">
        <v>2162</v>
      </c>
      <c r="P338" t="str">
        <f t="shared" si="21"/>
        <v>Sale336</v>
      </c>
      <c r="Q338" t="str">
        <f t="shared" si="22"/>
        <v>SALE336</v>
      </c>
      <c r="S338" s="30">
        <v>45519</v>
      </c>
      <c r="T338" t="str">
        <f t="shared" si="23"/>
        <v>15-08-2024</v>
      </c>
      <c r="X338" s="33">
        <v>3</v>
      </c>
      <c r="Y338" s="33">
        <v>884.92</v>
      </c>
      <c r="Z338" s="2">
        <f t="shared" si="20"/>
        <v>884.92</v>
      </c>
    </row>
    <row r="339" spans="1:26">
      <c r="A339" s="2" t="s">
        <v>2163</v>
      </c>
      <c r="B339" s="25">
        <v>45921</v>
      </c>
      <c r="C339" s="2" t="s">
        <v>314</v>
      </c>
      <c r="D339" s="2" t="s">
        <v>1562</v>
      </c>
      <c r="E339" s="2" t="s">
        <v>1786</v>
      </c>
      <c r="F339" s="2">
        <v>1</v>
      </c>
      <c r="G339" s="2">
        <v>125</v>
      </c>
      <c r="H339" s="2">
        <v>0.23</v>
      </c>
      <c r="I339" s="2" t="s">
        <v>1824</v>
      </c>
      <c r="J339" s="2">
        <v>96.25</v>
      </c>
      <c r="K339" s="2">
        <f>IF(I339="", AVERAGEIF(Table6[Payment_Type],Table6[[#This Row],[Payment_Type]],Table6[Total_Amount]), J339)</f>
        <v>96.25</v>
      </c>
      <c r="O339" s="28" t="s">
        <v>2163</v>
      </c>
      <c r="P339" t="str">
        <f t="shared" si="21"/>
        <v>Sale337</v>
      </c>
      <c r="Q339" t="str">
        <f t="shared" si="22"/>
        <v>SALE337</v>
      </c>
      <c r="S339" s="31">
        <v>45921</v>
      </c>
      <c r="T339" t="str">
        <f t="shared" si="23"/>
        <v>21-09-2025</v>
      </c>
      <c r="X339" s="34">
        <v>1</v>
      </c>
      <c r="Y339" s="34">
        <v>125</v>
      </c>
      <c r="Z339" s="2">
        <f t="shared" si="20"/>
        <v>125</v>
      </c>
    </row>
    <row r="340" spans="1:26">
      <c r="A340" s="2" t="s">
        <v>2164</v>
      </c>
      <c r="B340" s="25">
        <v>45465</v>
      </c>
      <c r="C340" s="2" t="s">
        <v>441</v>
      </c>
      <c r="D340" s="2" t="s">
        <v>1568</v>
      </c>
      <c r="E340" s="2" t="s">
        <v>1801</v>
      </c>
      <c r="F340" s="2">
        <v>2</v>
      </c>
      <c r="G340" s="2">
        <v>188.25</v>
      </c>
      <c r="H340" s="2">
        <v>0.08</v>
      </c>
      <c r="I340" s="2" t="s">
        <v>1826</v>
      </c>
      <c r="J340" s="2">
        <v>346.38</v>
      </c>
      <c r="K340" s="2">
        <f>IF(I340="", AVERAGEIF(Table6[Payment_Type],Table6[[#This Row],[Payment_Type]],Table6[Total_Amount]), J340)</f>
        <v>346.38</v>
      </c>
      <c r="O340" s="27" t="s">
        <v>2164</v>
      </c>
      <c r="P340" t="str">
        <f t="shared" si="21"/>
        <v>Sale338</v>
      </c>
      <c r="Q340" t="str">
        <f t="shared" si="22"/>
        <v>SALE338</v>
      </c>
      <c r="S340" s="30">
        <v>45465</v>
      </c>
      <c r="T340" t="str">
        <f t="shared" si="23"/>
        <v>22-06-2024</v>
      </c>
      <c r="X340" s="33">
        <v>2</v>
      </c>
      <c r="Y340" s="33">
        <v>188.25</v>
      </c>
      <c r="Z340" s="2">
        <f t="shared" si="20"/>
        <v>188.25</v>
      </c>
    </row>
    <row r="341" spans="1:26">
      <c r="A341" s="2" t="s">
        <v>2165</v>
      </c>
      <c r="B341" s="25">
        <v>45303</v>
      </c>
      <c r="C341" s="2" t="s">
        <v>719</v>
      </c>
      <c r="D341" s="2" t="s">
        <v>1640</v>
      </c>
      <c r="E341" s="2" t="s">
        <v>1776</v>
      </c>
      <c r="F341" s="2">
        <v>4</v>
      </c>
      <c r="G341" s="2">
        <v>344.12</v>
      </c>
      <c r="H341" s="2">
        <v>0.25</v>
      </c>
      <c r="I341" s="2" t="s">
        <v>1826</v>
      </c>
      <c r="J341" s="2">
        <v>1032.3599999999999</v>
      </c>
      <c r="K341" s="2">
        <f>IF(I341="", AVERAGEIF(Table6[Payment_Type],Table6[[#This Row],[Payment_Type]],Table6[Total_Amount]), J341)</f>
        <v>1032.3599999999999</v>
      </c>
      <c r="O341" s="28" t="s">
        <v>2165</v>
      </c>
      <c r="P341" t="str">
        <f t="shared" si="21"/>
        <v>Sale339</v>
      </c>
      <c r="Q341" t="str">
        <f t="shared" si="22"/>
        <v>SALE339</v>
      </c>
      <c r="S341" s="31">
        <v>45303</v>
      </c>
      <c r="T341" t="str">
        <f t="shared" si="23"/>
        <v>12-01-2024</v>
      </c>
      <c r="X341" s="34">
        <v>4</v>
      </c>
      <c r="Y341" s="34">
        <v>344.12</v>
      </c>
      <c r="Z341" s="2">
        <f t="shared" si="20"/>
        <v>344.12</v>
      </c>
    </row>
    <row r="342" spans="1:26">
      <c r="A342" s="2" t="s">
        <v>2166</v>
      </c>
      <c r="B342" s="25">
        <v>45218</v>
      </c>
      <c r="C342" s="2" t="s">
        <v>181</v>
      </c>
      <c r="D342" s="2" t="s">
        <v>1582</v>
      </c>
      <c r="E342" s="2" t="s">
        <v>1813</v>
      </c>
      <c r="F342" s="2">
        <v>3</v>
      </c>
      <c r="G342" s="2">
        <v>997.95</v>
      </c>
      <c r="H342" s="2">
        <v>0.09</v>
      </c>
      <c r="I342" s="2" t="s">
        <v>1829</v>
      </c>
      <c r="J342" s="2">
        <v>2724.4034999999999</v>
      </c>
      <c r="K342" s="2">
        <f>IF(I342="", AVERAGEIF(Table6[Payment_Type],Table6[[#This Row],[Payment_Type]],Table6[Total_Amount]), J342)</f>
        <v>2724.4034999999999</v>
      </c>
      <c r="O342" s="27" t="s">
        <v>2166</v>
      </c>
      <c r="P342" t="str">
        <f t="shared" si="21"/>
        <v>Sale340</v>
      </c>
      <c r="Q342" t="str">
        <f t="shared" si="22"/>
        <v>SALE340</v>
      </c>
      <c r="S342" s="30">
        <v>45218</v>
      </c>
      <c r="T342" t="str">
        <f t="shared" si="23"/>
        <v>19-10-2023</v>
      </c>
      <c r="X342" s="33">
        <v>3</v>
      </c>
      <c r="Y342" s="33">
        <v>997.95</v>
      </c>
      <c r="Z342" s="2">
        <f t="shared" si="20"/>
        <v>997.95</v>
      </c>
    </row>
    <row r="343" spans="1:26">
      <c r="A343" s="2" t="s">
        <v>2167</v>
      </c>
      <c r="B343" s="25">
        <v>45727</v>
      </c>
      <c r="C343" s="2" t="s">
        <v>505</v>
      </c>
      <c r="D343" s="2" t="s">
        <v>1570</v>
      </c>
      <c r="E343" s="2" t="s">
        <v>1801</v>
      </c>
      <c r="F343" s="2">
        <v>3</v>
      </c>
      <c r="G343" s="2">
        <v>121.64</v>
      </c>
      <c r="H343" s="2">
        <v>7.0000000000000007E-2</v>
      </c>
      <c r="I343" s="2" t="s">
        <v>1826</v>
      </c>
      <c r="J343" s="2">
        <v>339.37560000000002</v>
      </c>
      <c r="K343" s="2">
        <f>IF(I343="", AVERAGEIF(Table6[Payment_Type],Table6[[#This Row],[Payment_Type]],Table6[Total_Amount]), J343)</f>
        <v>339.37560000000002</v>
      </c>
      <c r="O343" s="28" t="s">
        <v>2167</v>
      </c>
      <c r="P343" t="str">
        <f t="shared" si="21"/>
        <v>Sale341</v>
      </c>
      <c r="Q343" t="str">
        <f t="shared" si="22"/>
        <v>SALE341</v>
      </c>
      <c r="S343" s="31">
        <v>45727</v>
      </c>
      <c r="T343" t="str">
        <f t="shared" si="23"/>
        <v>11-03-2025</v>
      </c>
      <c r="X343" s="34">
        <v>3</v>
      </c>
      <c r="Y343" s="34">
        <v>121.64</v>
      </c>
      <c r="Z343" s="2">
        <f t="shared" si="20"/>
        <v>121.64</v>
      </c>
    </row>
    <row r="344" spans="1:26">
      <c r="A344" s="2" t="s">
        <v>2168</v>
      </c>
      <c r="B344" s="25">
        <v>45557</v>
      </c>
      <c r="C344" s="2" t="s">
        <v>716</v>
      </c>
      <c r="D344" s="2" t="s">
        <v>1684</v>
      </c>
      <c r="E344" s="2" t="s">
        <v>1789</v>
      </c>
      <c r="F344" s="2">
        <v>2</v>
      </c>
      <c r="G344" s="2">
        <v>692.72</v>
      </c>
      <c r="H344" s="2">
        <v>0.13</v>
      </c>
      <c r="I344" s="2" t="s">
        <v>1826</v>
      </c>
      <c r="J344" s="2">
        <v>1205.3327999999999</v>
      </c>
      <c r="K344" s="2">
        <f>IF(I344="", AVERAGEIF(Table6[Payment_Type],Table6[[#This Row],[Payment_Type]],Table6[Total_Amount]), J344)</f>
        <v>1205.3327999999999</v>
      </c>
      <c r="O344" s="27" t="s">
        <v>2168</v>
      </c>
      <c r="P344" t="str">
        <f t="shared" si="21"/>
        <v>Sale342</v>
      </c>
      <c r="Q344" t="str">
        <f t="shared" si="22"/>
        <v>SALE342</v>
      </c>
      <c r="S344" s="30">
        <v>45557</v>
      </c>
      <c r="T344" t="str">
        <f t="shared" si="23"/>
        <v>22-09-2024</v>
      </c>
      <c r="X344" s="33">
        <v>2</v>
      </c>
      <c r="Y344" s="33">
        <v>692.72</v>
      </c>
      <c r="Z344" s="2">
        <f t="shared" si="20"/>
        <v>692.72</v>
      </c>
    </row>
    <row r="345" spans="1:26">
      <c r="A345" s="2" t="s">
        <v>2169</v>
      </c>
      <c r="B345" s="25">
        <v>45623</v>
      </c>
      <c r="C345" s="2" t="s">
        <v>114</v>
      </c>
      <c r="D345" s="2" t="s">
        <v>1596</v>
      </c>
      <c r="E345" s="2" t="s">
        <v>1813</v>
      </c>
      <c r="F345" s="2">
        <v>3</v>
      </c>
      <c r="G345" s="2">
        <v>794.59</v>
      </c>
      <c r="H345" s="2">
        <v>0.03</v>
      </c>
      <c r="I345" s="2" t="s">
        <v>1826</v>
      </c>
      <c r="J345" s="2">
        <v>2312.2568999999999</v>
      </c>
      <c r="K345" s="2">
        <f>IF(I345="", AVERAGEIF(Table6[Payment_Type],Table6[[#This Row],[Payment_Type]],Table6[Total_Amount]), J345)</f>
        <v>2312.2568999999999</v>
      </c>
      <c r="O345" s="28" t="s">
        <v>2169</v>
      </c>
      <c r="P345" t="str">
        <f t="shared" si="21"/>
        <v>Sale343</v>
      </c>
      <c r="Q345" t="str">
        <f t="shared" si="22"/>
        <v>SALE343</v>
      </c>
      <c r="S345" s="31">
        <v>45623</v>
      </c>
      <c r="T345" t="str">
        <f t="shared" si="23"/>
        <v>27-11-2024</v>
      </c>
      <c r="X345" s="34">
        <v>3</v>
      </c>
      <c r="Y345" s="34">
        <v>794.59</v>
      </c>
      <c r="Z345" s="2">
        <f t="shared" si="20"/>
        <v>794.59</v>
      </c>
    </row>
    <row r="346" spans="1:26">
      <c r="A346" s="2" t="s">
        <v>2170</v>
      </c>
      <c r="B346" s="25">
        <v>45224</v>
      </c>
      <c r="C346" s="2" t="s">
        <v>67</v>
      </c>
      <c r="D346" s="2" t="s">
        <v>1600</v>
      </c>
      <c r="E346" s="2" t="s">
        <v>1786</v>
      </c>
      <c r="F346" s="2">
        <v>1</v>
      </c>
      <c r="G346" s="2">
        <v>907.95</v>
      </c>
      <c r="H346" s="2">
        <v>0.1</v>
      </c>
      <c r="I346" s="2" t="s">
        <v>1826</v>
      </c>
      <c r="J346" s="2">
        <v>817.15500000000009</v>
      </c>
      <c r="K346" s="2">
        <f>IF(I346="", AVERAGEIF(Table6[Payment_Type],Table6[[#This Row],[Payment_Type]],Table6[Total_Amount]), J346)</f>
        <v>817.15500000000009</v>
      </c>
      <c r="O346" s="27" t="s">
        <v>2170</v>
      </c>
      <c r="P346" t="str">
        <f t="shared" si="21"/>
        <v>Sale344</v>
      </c>
      <c r="Q346" t="str">
        <f t="shared" si="22"/>
        <v>SALE344</v>
      </c>
      <c r="S346" s="30">
        <v>45224</v>
      </c>
      <c r="T346" t="str">
        <f t="shared" si="23"/>
        <v>25-10-2023</v>
      </c>
      <c r="X346" s="33">
        <v>1</v>
      </c>
      <c r="Y346" s="33">
        <v>907.95</v>
      </c>
      <c r="Z346" s="2">
        <f t="shared" si="20"/>
        <v>907.95</v>
      </c>
    </row>
    <row r="347" spans="1:26">
      <c r="A347" s="2" t="s">
        <v>2171</v>
      </c>
      <c r="B347" s="25">
        <v>45940</v>
      </c>
      <c r="C347" s="2" t="s">
        <v>911</v>
      </c>
      <c r="D347" s="2" t="s">
        <v>1648</v>
      </c>
      <c r="E347" s="2" t="s">
        <v>1752</v>
      </c>
      <c r="F347" s="2">
        <v>2</v>
      </c>
      <c r="G347" s="2">
        <v>660.81</v>
      </c>
      <c r="H347" s="2">
        <v>0.18</v>
      </c>
      <c r="I347" s="2" t="s">
        <v>1824</v>
      </c>
      <c r="J347" s="2">
        <v>1083.7284</v>
      </c>
      <c r="K347" s="2">
        <f>IF(I347="", AVERAGEIF(Table6[Payment_Type],Table6[[#This Row],[Payment_Type]],Table6[Total_Amount]), J347)</f>
        <v>1083.7284</v>
      </c>
      <c r="O347" s="28" t="s">
        <v>2171</v>
      </c>
      <c r="P347" t="str">
        <f t="shared" si="21"/>
        <v>Sale345</v>
      </c>
      <c r="Q347" t="str">
        <f t="shared" si="22"/>
        <v>SALE345</v>
      </c>
      <c r="S347" s="31">
        <v>45940</v>
      </c>
      <c r="T347" t="str">
        <f t="shared" si="23"/>
        <v>10-10-2025</v>
      </c>
      <c r="X347" s="34">
        <v>2</v>
      </c>
      <c r="Y347" s="34">
        <v>660.81</v>
      </c>
      <c r="Z347" s="2">
        <f t="shared" si="20"/>
        <v>660.81</v>
      </c>
    </row>
    <row r="348" spans="1:26">
      <c r="A348" s="2" t="s">
        <v>2172</v>
      </c>
      <c r="B348" s="25">
        <v>45915</v>
      </c>
      <c r="C348" s="2" t="s">
        <v>227</v>
      </c>
      <c r="D348" s="2" t="s">
        <v>1650</v>
      </c>
      <c r="E348" s="2" t="s">
        <v>1782</v>
      </c>
      <c r="F348" s="2">
        <v>3</v>
      </c>
      <c r="G348" s="2">
        <v>564.94000000000005</v>
      </c>
      <c r="H348" s="2">
        <v>0.22</v>
      </c>
      <c r="I348" s="2" t="s">
        <v>1829</v>
      </c>
      <c r="J348" s="2">
        <v>1321.9595999999999</v>
      </c>
      <c r="K348" s="2">
        <f>IF(I348="", AVERAGEIF(Table6[Payment_Type],Table6[[#This Row],[Payment_Type]],Table6[Total_Amount]), J348)</f>
        <v>1321.9595999999999</v>
      </c>
      <c r="O348" s="27" t="s">
        <v>2172</v>
      </c>
      <c r="P348" t="str">
        <f t="shared" si="21"/>
        <v>Sale346</v>
      </c>
      <c r="Q348" t="str">
        <f t="shared" si="22"/>
        <v>SALE346</v>
      </c>
      <c r="S348" s="30">
        <v>45915</v>
      </c>
      <c r="T348" t="str">
        <f t="shared" si="23"/>
        <v>15-09-2025</v>
      </c>
      <c r="X348" s="33">
        <v>3</v>
      </c>
      <c r="Y348" s="33">
        <v>564.94000000000005</v>
      </c>
      <c r="Z348" s="2">
        <f t="shared" si="20"/>
        <v>564.94000000000005</v>
      </c>
    </row>
    <row r="349" spans="1:26">
      <c r="A349" s="2" t="s">
        <v>2173</v>
      </c>
      <c r="B349" s="25">
        <v>45541</v>
      </c>
      <c r="C349" s="2" t="s">
        <v>205</v>
      </c>
      <c r="D349" s="2" t="s">
        <v>1578</v>
      </c>
      <c r="E349" s="2" t="s">
        <v>1801</v>
      </c>
      <c r="F349" s="2">
        <v>2</v>
      </c>
      <c r="G349" s="2">
        <v>280.37</v>
      </c>
      <c r="H349" s="2">
        <v>0.22</v>
      </c>
      <c r="I349" s="2" t="s">
        <v>1829</v>
      </c>
      <c r="J349" s="2">
        <v>437.37720000000002</v>
      </c>
      <c r="K349" s="2">
        <f>IF(I349="", AVERAGEIF(Table6[Payment_Type],Table6[[#This Row],[Payment_Type]],Table6[Total_Amount]), J349)</f>
        <v>437.37720000000002</v>
      </c>
      <c r="O349" s="28" t="s">
        <v>2173</v>
      </c>
      <c r="P349" t="str">
        <f t="shared" si="21"/>
        <v>Sale347</v>
      </c>
      <c r="Q349" t="str">
        <f t="shared" si="22"/>
        <v>SALE347</v>
      </c>
      <c r="S349" s="31">
        <v>45541</v>
      </c>
      <c r="T349" t="str">
        <f t="shared" si="23"/>
        <v>06-09-2024</v>
      </c>
      <c r="X349" s="34">
        <v>2</v>
      </c>
      <c r="Y349" s="34">
        <v>280.37</v>
      </c>
      <c r="Z349" s="2">
        <f t="shared" si="20"/>
        <v>280.37</v>
      </c>
    </row>
    <row r="350" spans="1:26">
      <c r="A350" s="2" t="s">
        <v>2174</v>
      </c>
      <c r="B350" s="25">
        <v>45489</v>
      </c>
      <c r="C350" s="2" t="s">
        <v>1163</v>
      </c>
      <c r="D350" s="2" t="s">
        <v>1648</v>
      </c>
      <c r="E350" s="2" t="s">
        <v>1766</v>
      </c>
      <c r="F350" s="2">
        <v>2</v>
      </c>
      <c r="G350" s="2">
        <v>85.23</v>
      </c>
      <c r="H350" s="2">
        <v>0.13</v>
      </c>
      <c r="I350" s="2" t="s">
        <v>1824</v>
      </c>
      <c r="J350" s="2">
        <v>148.30019999999999</v>
      </c>
      <c r="K350" s="2">
        <f>IF(I350="", AVERAGEIF(Table6[Payment_Type],Table6[[#This Row],[Payment_Type]],Table6[Total_Amount]), J350)</f>
        <v>148.30019999999999</v>
      </c>
      <c r="O350" s="27" t="s">
        <v>2174</v>
      </c>
      <c r="P350" t="str">
        <f t="shared" si="21"/>
        <v>Sale348</v>
      </c>
      <c r="Q350" t="str">
        <f t="shared" si="22"/>
        <v>SALE348</v>
      </c>
      <c r="S350" s="30">
        <v>45489</v>
      </c>
      <c r="T350" t="str">
        <f t="shared" si="23"/>
        <v>16-07-2024</v>
      </c>
      <c r="X350" s="33">
        <v>2</v>
      </c>
      <c r="Y350" s="33">
        <v>85.23</v>
      </c>
      <c r="Z350" s="2">
        <f t="shared" si="20"/>
        <v>85.23</v>
      </c>
    </row>
    <row r="351" spans="1:26">
      <c r="A351" s="2" t="s">
        <v>2175</v>
      </c>
      <c r="B351" s="25">
        <v>45748</v>
      </c>
      <c r="C351" s="2" t="s">
        <v>984</v>
      </c>
      <c r="D351" s="2" t="s">
        <v>1602</v>
      </c>
      <c r="E351" s="2" t="s">
        <v>1797</v>
      </c>
      <c r="F351" s="2">
        <v>2</v>
      </c>
      <c r="G351" s="2">
        <v>563.29999999999995</v>
      </c>
      <c r="H351" s="2">
        <v>0.26</v>
      </c>
      <c r="I351" s="2" t="s">
        <v>1824</v>
      </c>
      <c r="J351" s="2">
        <v>833.68399999999997</v>
      </c>
      <c r="K351" s="2">
        <f>IF(I351="", AVERAGEIF(Table6[Payment_Type],Table6[[#This Row],[Payment_Type]],Table6[Total_Amount]), J351)</f>
        <v>833.68399999999997</v>
      </c>
      <c r="O351" s="28" t="s">
        <v>2175</v>
      </c>
      <c r="P351" t="str">
        <f t="shared" si="21"/>
        <v>Sale349</v>
      </c>
      <c r="Q351" t="str">
        <f t="shared" si="22"/>
        <v>SALE349</v>
      </c>
      <c r="S351" s="31">
        <v>45748</v>
      </c>
      <c r="T351" t="str">
        <f t="shared" si="23"/>
        <v>01-04-2025</v>
      </c>
      <c r="X351" s="34">
        <v>2</v>
      </c>
      <c r="Y351" s="34">
        <v>563.29999999999995</v>
      </c>
      <c r="Z351" s="2">
        <f t="shared" si="20"/>
        <v>563.29999999999995</v>
      </c>
    </row>
    <row r="352" spans="1:26">
      <c r="A352" s="2" t="s">
        <v>2176</v>
      </c>
      <c r="B352" s="25">
        <v>45309</v>
      </c>
      <c r="C352" s="2" t="s">
        <v>134</v>
      </c>
      <c r="D352" s="2" t="s">
        <v>1708</v>
      </c>
      <c r="E352" s="2" t="s">
        <v>1810</v>
      </c>
      <c r="F352" s="2">
        <v>2</v>
      </c>
      <c r="G352" s="2">
        <v>827.81</v>
      </c>
      <c r="H352" s="2">
        <v>0.04</v>
      </c>
      <c r="I352" s="2" t="s">
        <v>1826</v>
      </c>
      <c r="J352" s="2">
        <v>1589.3951999999999</v>
      </c>
      <c r="K352" s="2">
        <f>IF(I352="", AVERAGEIF(Table6[Payment_Type],Table6[[#This Row],[Payment_Type]],Table6[Total_Amount]), J352)</f>
        <v>1589.3951999999999</v>
      </c>
      <c r="O352" s="27" t="s">
        <v>2176</v>
      </c>
      <c r="P352" t="str">
        <f t="shared" si="21"/>
        <v>Sale350</v>
      </c>
      <c r="Q352" t="str">
        <f t="shared" si="22"/>
        <v>SALE350</v>
      </c>
      <c r="S352" s="30">
        <v>45309</v>
      </c>
      <c r="T352" t="str">
        <f t="shared" si="23"/>
        <v>18-01-2024</v>
      </c>
      <c r="X352" s="33">
        <v>2</v>
      </c>
      <c r="Y352" s="33">
        <v>827.81</v>
      </c>
      <c r="Z352" s="2">
        <f t="shared" si="20"/>
        <v>827.81</v>
      </c>
    </row>
    <row r="353" spans="1:26">
      <c r="A353" s="2" t="s">
        <v>2177</v>
      </c>
      <c r="B353" s="25">
        <v>45621</v>
      </c>
      <c r="C353" s="2" t="s">
        <v>696</v>
      </c>
      <c r="D353" s="2" t="s">
        <v>1572</v>
      </c>
      <c r="E353" s="2" t="s">
        <v>1810</v>
      </c>
      <c r="F353" s="2">
        <v>3</v>
      </c>
      <c r="G353" s="2">
        <v>877.71</v>
      </c>
      <c r="H353" s="2">
        <v>0.12</v>
      </c>
      <c r="I353" s="2" t="s">
        <v>1826</v>
      </c>
      <c r="J353" s="2">
        <v>2317.1543999999999</v>
      </c>
      <c r="K353" s="2">
        <f>IF(I353="", AVERAGEIF(Table6[Payment_Type],Table6[[#This Row],[Payment_Type]],Table6[Total_Amount]), J353)</f>
        <v>2317.1543999999999</v>
      </c>
      <c r="O353" s="28" t="s">
        <v>2177</v>
      </c>
      <c r="P353" t="str">
        <f t="shared" si="21"/>
        <v>Sale351</v>
      </c>
      <c r="Q353" t="str">
        <f t="shared" si="22"/>
        <v>SALE351</v>
      </c>
      <c r="S353" s="31">
        <v>45621</v>
      </c>
      <c r="T353" t="str">
        <f t="shared" si="23"/>
        <v>25-11-2024</v>
      </c>
      <c r="X353" s="34">
        <v>3</v>
      </c>
      <c r="Y353" s="34">
        <v>877.71</v>
      </c>
      <c r="Z353" s="2">
        <f t="shared" si="20"/>
        <v>877.71</v>
      </c>
    </row>
    <row r="354" spans="1:26">
      <c r="A354" s="2" t="s">
        <v>2178</v>
      </c>
      <c r="B354" s="25">
        <v>45603</v>
      </c>
      <c r="C354" s="2" t="s">
        <v>821</v>
      </c>
      <c r="D354" s="2" t="s">
        <v>1662</v>
      </c>
      <c r="E354" s="2" t="s">
        <v>1786</v>
      </c>
      <c r="F354" s="2">
        <v>4</v>
      </c>
      <c r="G354" s="2">
        <v>488.56</v>
      </c>
      <c r="H354" s="2">
        <v>0.26</v>
      </c>
      <c r="I354" s="2" t="s">
        <v>1829</v>
      </c>
      <c r="J354" s="2">
        <v>1446.1376</v>
      </c>
      <c r="K354" s="2">
        <f>IF(I354="", AVERAGEIF(Table6[Payment_Type],Table6[[#This Row],[Payment_Type]],Table6[Total_Amount]), J354)</f>
        <v>1446.1376</v>
      </c>
      <c r="O354" s="27" t="s">
        <v>2178</v>
      </c>
      <c r="P354" t="str">
        <f t="shared" si="21"/>
        <v>Sale352</v>
      </c>
      <c r="Q354" t="str">
        <f t="shared" si="22"/>
        <v>SALE352</v>
      </c>
      <c r="S354" s="30">
        <v>45603</v>
      </c>
      <c r="T354" t="str">
        <f t="shared" si="23"/>
        <v>07-11-2024</v>
      </c>
      <c r="X354" s="33">
        <v>4</v>
      </c>
      <c r="Y354" s="33">
        <v>488.56</v>
      </c>
      <c r="Z354" s="2">
        <f t="shared" si="20"/>
        <v>488.56</v>
      </c>
    </row>
    <row r="355" spans="1:26">
      <c r="A355" s="2" t="s">
        <v>2179</v>
      </c>
      <c r="B355" s="25">
        <v>45501</v>
      </c>
      <c r="C355" s="2" t="s">
        <v>369</v>
      </c>
      <c r="D355" s="2" t="s">
        <v>1598</v>
      </c>
      <c r="E355" s="2" t="s">
        <v>1794</v>
      </c>
      <c r="F355" s="2">
        <v>4</v>
      </c>
      <c r="G355" s="2">
        <v>175.91</v>
      </c>
      <c r="H355" s="2">
        <v>0.13</v>
      </c>
      <c r="I355" s="2" t="s">
        <v>1826</v>
      </c>
      <c r="J355" s="2">
        <v>612.16679999999997</v>
      </c>
      <c r="K355" s="2">
        <f>IF(I355="", AVERAGEIF(Table6[Payment_Type],Table6[[#This Row],[Payment_Type]],Table6[Total_Amount]), J355)</f>
        <v>612.16679999999997</v>
      </c>
      <c r="O355" s="28" t="s">
        <v>2179</v>
      </c>
      <c r="P355" t="str">
        <f t="shared" si="21"/>
        <v>Sale353</v>
      </c>
      <c r="Q355" t="str">
        <f t="shared" si="22"/>
        <v>SALE353</v>
      </c>
      <c r="S355" s="31">
        <v>45501</v>
      </c>
      <c r="T355" t="str">
        <f t="shared" si="23"/>
        <v>28-07-2024</v>
      </c>
      <c r="X355" s="34">
        <v>4</v>
      </c>
      <c r="Y355" s="34">
        <v>175.91</v>
      </c>
      <c r="Z355" s="2">
        <f t="shared" si="20"/>
        <v>175.91</v>
      </c>
    </row>
    <row r="356" spans="1:26">
      <c r="A356" s="2" t="s">
        <v>2180</v>
      </c>
      <c r="B356" s="25">
        <v>45398</v>
      </c>
      <c r="C356" s="2" t="s">
        <v>794</v>
      </c>
      <c r="D356" s="2" t="s">
        <v>1722</v>
      </c>
      <c r="E356" s="2" t="s">
        <v>1782</v>
      </c>
      <c r="F356" s="2">
        <v>4</v>
      </c>
      <c r="G356" s="2">
        <v>289.66000000000003</v>
      </c>
      <c r="H356" s="2">
        <v>0.25</v>
      </c>
      <c r="I356" s="2" t="s">
        <v>1829</v>
      </c>
      <c r="J356" s="2">
        <v>868.98</v>
      </c>
      <c r="K356" s="2">
        <f>IF(I356="", AVERAGEIF(Table6[Payment_Type],Table6[[#This Row],[Payment_Type]],Table6[Total_Amount]), J356)</f>
        <v>868.98</v>
      </c>
      <c r="O356" s="27" t="s">
        <v>2180</v>
      </c>
      <c r="P356" t="str">
        <f t="shared" si="21"/>
        <v>Sale354</v>
      </c>
      <c r="Q356" t="str">
        <f t="shared" si="22"/>
        <v>SALE354</v>
      </c>
      <c r="S356" s="30">
        <v>45398</v>
      </c>
      <c r="T356" t="str">
        <f t="shared" si="23"/>
        <v>16-04-2024</v>
      </c>
      <c r="X356" s="33">
        <v>4</v>
      </c>
      <c r="Y356" s="33">
        <v>289.66000000000003</v>
      </c>
      <c r="Z356" s="2">
        <f t="shared" si="20"/>
        <v>289.66000000000003</v>
      </c>
    </row>
    <row r="357" spans="1:26">
      <c r="A357" s="2" t="s">
        <v>2181</v>
      </c>
      <c r="B357" s="25">
        <v>45304</v>
      </c>
      <c r="C357" s="2" t="s">
        <v>773</v>
      </c>
      <c r="D357" s="2" t="s">
        <v>1578</v>
      </c>
      <c r="E357" s="2" t="s">
        <v>1801</v>
      </c>
      <c r="F357" s="2">
        <v>2</v>
      </c>
      <c r="G357" s="2">
        <v>899.27</v>
      </c>
      <c r="H357" s="2">
        <v>0.17</v>
      </c>
      <c r="I357" s="2" t="s">
        <v>1824</v>
      </c>
      <c r="J357" s="2">
        <v>1492.7882</v>
      </c>
      <c r="K357" s="2">
        <f>IF(I357="", AVERAGEIF(Table6[Payment_Type],Table6[[#This Row],[Payment_Type]],Table6[Total_Amount]), J357)</f>
        <v>1492.7882</v>
      </c>
      <c r="O357" s="28" t="s">
        <v>2181</v>
      </c>
      <c r="P357" t="str">
        <f t="shared" si="21"/>
        <v>Sale355</v>
      </c>
      <c r="Q357" t="str">
        <f t="shared" si="22"/>
        <v>SALE355</v>
      </c>
      <c r="S357" s="31">
        <v>45304</v>
      </c>
      <c r="T357" t="str">
        <f t="shared" si="23"/>
        <v>13-01-2024</v>
      </c>
      <c r="X357" s="34">
        <v>2</v>
      </c>
      <c r="Y357" s="34">
        <v>899.27</v>
      </c>
      <c r="Z357" s="2">
        <f t="shared" si="20"/>
        <v>899.27</v>
      </c>
    </row>
    <row r="358" spans="1:26">
      <c r="A358" s="2" t="s">
        <v>2182</v>
      </c>
      <c r="B358" s="25">
        <v>45299</v>
      </c>
      <c r="C358" s="2" t="s">
        <v>241</v>
      </c>
      <c r="D358" s="2" t="s">
        <v>1584</v>
      </c>
      <c r="E358" s="2" t="s">
        <v>1757</v>
      </c>
      <c r="F358" s="2">
        <v>1</v>
      </c>
      <c r="G358" s="2">
        <v>691.38</v>
      </c>
      <c r="H358" s="2">
        <v>0.11</v>
      </c>
      <c r="I358" s="2" t="s">
        <v>1829</v>
      </c>
      <c r="J358" s="2">
        <v>615.32820000000004</v>
      </c>
      <c r="K358" s="2">
        <f>IF(I358="", AVERAGEIF(Table6[Payment_Type],Table6[[#This Row],[Payment_Type]],Table6[Total_Amount]), J358)</f>
        <v>615.32820000000004</v>
      </c>
      <c r="O358" s="27" t="s">
        <v>2182</v>
      </c>
      <c r="P358" t="str">
        <f t="shared" si="21"/>
        <v>Sale356</v>
      </c>
      <c r="Q358" t="str">
        <f t="shared" si="22"/>
        <v>SALE356</v>
      </c>
      <c r="S358" s="30">
        <v>45299</v>
      </c>
      <c r="T358" t="str">
        <f t="shared" si="23"/>
        <v>08-01-2024</v>
      </c>
      <c r="X358" s="33">
        <v>1</v>
      </c>
      <c r="Y358" s="33">
        <v>691.38</v>
      </c>
      <c r="Z358" s="2">
        <f t="shared" si="20"/>
        <v>691.38</v>
      </c>
    </row>
    <row r="359" spans="1:26">
      <c r="A359" s="2" t="s">
        <v>2183</v>
      </c>
      <c r="B359" s="25">
        <v>45564</v>
      </c>
      <c r="C359" s="2" t="s">
        <v>550</v>
      </c>
      <c r="D359" s="2" t="s">
        <v>1602</v>
      </c>
      <c r="E359" s="2" t="s">
        <v>1752</v>
      </c>
      <c r="F359" s="2">
        <v>3</v>
      </c>
      <c r="G359" s="2">
        <v>158.72</v>
      </c>
      <c r="H359" s="2">
        <v>0.13</v>
      </c>
      <c r="I359" s="2" t="s">
        <v>1824</v>
      </c>
      <c r="J359" s="2">
        <v>414.25920000000002</v>
      </c>
      <c r="K359" s="2">
        <f>IF(I359="", AVERAGEIF(Table6[Payment_Type],Table6[[#This Row],[Payment_Type]],Table6[Total_Amount]), J359)</f>
        <v>414.25920000000002</v>
      </c>
      <c r="O359" s="28" t="s">
        <v>2183</v>
      </c>
      <c r="P359" t="str">
        <f t="shared" si="21"/>
        <v>Sale357</v>
      </c>
      <c r="Q359" t="str">
        <f t="shared" si="22"/>
        <v>SALE357</v>
      </c>
      <c r="S359" s="31">
        <v>45564</v>
      </c>
      <c r="T359" t="str">
        <f t="shared" si="23"/>
        <v>29-09-2024</v>
      </c>
      <c r="X359" s="34">
        <v>3</v>
      </c>
      <c r="Y359" s="34">
        <v>158.72</v>
      </c>
      <c r="Z359" s="2">
        <f t="shared" si="20"/>
        <v>158.72</v>
      </c>
    </row>
    <row r="360" spans="1:26">
      <c r="A360" s="2" t="s">
        <v>2184</v>
      </c>
      <c r="B360" s="25">
        <v>45413</v>
      </c>
      <c r="C360" s="2" t="s">
        <v>684</v>
      </c>
      <c r="D360" s="2" t="s">
        <v>1668</v>
      </c>
      <c r="E360" s="2" t="s">
        <v>1804</v>
      </c>
      <c r="F360" s="2">
        <v>4</v>
      </c>
      <c r="G360" s="2">
        <v>537.15</v>
      </c>
      <c r="H360" s="2">
        <v>0.06</v>
      </c>
      <c r="I360" s="2" t="s">
        <v>1829</v>
      </c>
      <c r="J360" s="2">
        <v>2019.684</v>
      </c>
      <c r="K360" s="2">
        <f>IF(I360="", AVERAGEIF(Table6[Payment_Type],Table6[[#This Row],[Payment_Type]],Table6[Total_Amount]), J360)</f>
        <v>2019.684</v>
      </c>
      <c r="O360" s="27" t="s">
        <v>2184</v>
      </c>
      <c r="P360" t="str">
        <f t="shared" si="21"/>
        <v>Sale358</v>
      </c>
      <c r="Q360" t="str">
        <f t="shared" si="22"/>
        <v>SALE358</v>
      </c>
      <c r="S360" s="30">
        <v>45413</v>
      </c>
      <c r="T360" t="str">
        <f t="shared" si="23"/>
        <v>01-05-2024</v>
      </c>
      <c r="X360" s="33">
        <v>4</v>
      </c>
      <c r="Y360" s="33">
        <v>537.15</v>
      </c>
      <c r="Z360" s="2">
        <f t="shared" si="20"/>
        <v>537.15</v>
      </c>
    </row>
    <row r="361" spans="1:26">
      <c r="A361" s="2" t="s">
        <v>2185</v>
      </c>
      <c r="B361" s="25">
        <v>45480</v>
      </c>
      <c r="C361" s="2" t="s">
        <v>1295</v>
      </c>
      <c r="D361" s="2" t="s">
        <v>1630</v>
      </c>
      <c r="E361" s="2" t="s">
        <v>1786</v>
      </c>
      <c r="F361" s="2">
        <v>3</v>
      </c>
      <c r="G361" s="2">
        <v>771.7</v>
      </c>
      <c r="H361" s="2">
        <v>0.05</v>
      </c>
      <c r="I361" s="2" t="s">
        <v>1829</v>
      </c>
      <c r="J361" s="2">
        <v>2199.3449999999998</v>
      </c>
      <c r="K361" s="2">
        <f>IF(I361="", AVERAGEIF(Table6[Payment_Type],Table6[[#This Row],[Payment_Type]],Table6[Total_Amount]), J361)</f>
        <v>2199.3449999999998</v>
      </c>
      <c r="O361" s="28" t="s">
        <v>2185</v>
      </c>
      <c r="P361" t="str">
        <f t="shared" si="21"/>
        <v>Sale359</v>
      </c>
      <c r="Q361" t="str">
        <f t="shared" si="22"/>
        <v>SALE359</v>
      </c>
      <c r="S361" s="31">
        <v>45480</v>
      </c>
      <c r="T361" t="str">
        <f t="shared" si="23"/>
        <v>07-07-2024</v>
      </c>
      <c r="X361" s="34">
        <v>3</v>
      </c>
      <c r="Y361" s="34">
        <v>771.7</v>
      </c>
      <c r="Z361" s="2">
        <f t="shared" si="20"/>
        <v>771.7</v>
      </c>
    </row>
    <row r="362" spans="1:26">
      <c r="A362" s="2" t="s">
        <v>2186</v>
      </c>
      <c r="B362" s="25">
        <v>45610</v>
      </c>
      <c r="C362" s="2" t="s">
        <v>381</v>
      </c>
      <c r="D362" s="2" t="s">
        <v>1724</v>
      </c>
      <c r="E362" s="2" t="s">
        <v>1757</v>
      </c>
      <c r="F362" s="2">
        <v>4</v>
      </c>
      <c r="G362" s="2">
        <v>677.25</v>
      </c>
      <c r="H362" s="2">
        <v>0.14000000000000001</v>
      </c>
      <c r="I362" s="2" t="s">
        <v>1826</v>
      </c>
      <c r="J362" s="2">
        <v>2329.7399999999998</v>
      </c>
      <c r="K362" s="2">
        <f>IF(I362="", AVERAGEIF(Table6[Payment_Type],Table6[[#This Row],[Payment_Type]],Table6[Total_Amount]), J362)</f>
        <v>2329.7399999999998</v>
      </c>
      <c r="O362" s="27" t="s">
        <v>2186</v>
      </c>
      <c r="P362" t="str">
        <f t="shared" si="21"/>
        <v>Sale360</v>
      </c>
      <c r="Q362" t="str">
        <f t="shared" si="22"/>
        <v>SALE360</v>
      </c>
      <c r="S362" s="30">
        <v>45610</v>
      </c>
      <c r="T362" t="str">
        <f t="shared" si="23"/>
        <v>14-11-2024</v>
      </c>
      <c r="X362" s="33">
        <v>4</v>
      </c>
      <c r="Y362" s="33">
        <v>677.25</v>
      </c>
      <c r="Z362" s="2">
        <f t="shared" si="20"/>
        <v>677.25</v>
      </c>
    </row>
    <row r="363" spans="1:26">
      <c r="A363" s="2" t="s">
        <v>2187</v>
      </c>
      <c r="B363" s="25">
        <v>45763</v>
      </c>
      <c r="C363" s="2" t="s">
        <v>363</v>
      </c>
      <c r="D363" s="2" t="s">
        <v>1744</v>
      </c>
      <c r="E363" s="2" t="s">
        <v>1792</v>
      </c>
      <c r="F363" s="2">
        <v>1</v>
      </c>
      <c r="G363" s="2">
        <v>645.48</v>
      </c>
      <c r="H363" s="2">
        <v>0.26</v>
      </c>
      <c r="I363" s="2" t="s">
        <v>1829</v>
      </c>
      <c r="J363" s="2">
        <v>477.65519999999998</v>
      </c>
      <c r="K363" s="2">
        <f>IF(I363="", AVERAGEIF(Table6[Payment_Type],Table6[[#This Row],[Payment_Type]],Table6[Total_Amount]), J363)</f>
        <v>477.65519999999998</v>
      </c>
      <c r="O363" s="28" t="s">
        <v>2187</v>
      </c>
      <c r="P363" t="str">
        <f t="shared" si="21"/>
        <v>Sale361</v>
      </c>
      <c r="Q363" t="str">
        <f t="shared" si="22"/>
        <v>SALE361</v>
      </c>
      <c r="S363" s="31">
        <v>45763</v>
      </c>
      <c r="T363" t="str">
        <f t="shared" si="23"/>
        <v>16-04-2025</v>
      </c>
      <c r="X363" s="34">
        <v>1</v>
      </c>
      <c r="Y363" s="34">
        <v>645.48</v>
      </c>
      <c r="Z363" s="2">
        <f t="shared" si="20"/>
        <v>645.48</v>
      </c>
    </row>
    <row r="364" spans="1:26">
      <c r="A364" s="2" t="s">
        <v>2188</v>
      </c>
      <c r="B364" s="25">
        <v>45856</v>
      </c>
      <c r="C364" s="2" t="s">
        <v>1127</v>
      </c>
      <c r="D364" s="2" t="s">
        <v>1694</v>
      </c>
      <c r="E364" s="2" t="s">
        <v>1761</v>
      </c>
      <c r="F364" s="2">
        <v>2</v>
      </c>
      <c r="G364" s="2">
        <v>934</v>
      </c>
      <c r="H364" s="2">
        <v>0.3</v>
      </c>
      <c r="I364" s="2" t="s">
        <v>1829</v>
      </c>
      <c r="J364" s="2">
        <v>1307.5999999999999</v>
      </c>
      <c r="K364" s="2">
        <f>IF(I364="", AVERAGEIF(Table6[Payment_Type],Table6[[#This Row],[Payment_Type]],Table6[Total_Amount]), J364)</f>
        <v>1307.5999999999999</v>
      </c>
      <c r="O364" s="27" t="s">
        <v>2188</v>
      </c>
      <c r="P364" t="str">
        <f t="shared" si="21"/>
        <v>Sale362</v>
      </c>
      <c r="Q364" t="str">
        <f t="shared" si="22"/>
        <v>SALE362</v>
      </c>
      <c r="S364" s="30">
        <v>45856</v>
      </c>
      <c r="T364" t="str">
        <f t="shared" si="23"/>
        <v>18-07-2025</v>
      </c>
      <c r="X364" s="33">
        <v>2</v>
      </c>
      <c r="Y364" s="33">
        <v>934</v>
      </c>
      <c r="Z364" s="2">
        <f t="shared" si="20"/>
        <v>934</v>
      </c>
    </row>
    <row r="365" spans="1:26">
      <c r="A365" s="2" t="s">
        <v>2189</v>
      </c>
      <c r="B365" s="25">
        <v>45712</v>
      </c>
      <c r="C365" s="2" t="s">
        <v>1050</v>
      </c>
      <c r="D365" s="2" t="s">
        <v>1640</v>
      </c>
      <c r="E365" s="2" t="s">
        <v>1761</v>
      </c>
      <c r="F365" s="2">
        <v>1</v>
      </c>
      <c r="G365" s="2">
        <v>669.53</v>
      </c>
      <c r="H365" s="2">
        <v>0.2</v>
      </c>
      <c r="I365" s="2" t="s">
        <v>1824</v>
      </c>
      <c r="J365" s="2">
        <v>535.62400000000002</v>
      </c>
      <c r="K365" s="2">
        <f>IF(I365="", AVERAGEIF(Table6[Payment_Type],Table6[[#This Row],[Payment_Type]],Table6[Total_Amount]), J365)</f>
        <v>535.62400000000002</v>
      </c>
      <c r="O365" s="28" t="s">
        <v>2189</v>
      </c>
      <c r="P365" t="str">
        <f t="shared" si="21"/>
        <v>Sale363</v>
      </c>
      <c r="Q365" t="str">
        <f t="shared" si="22"/>
        <v>SALE363</v>
      </c>
      <c r="S365" s="31">
        <v>45712</v>
      </c>
      <c r="T365" t="str">
        <f t="shared" si="23"/>
        <v>24-02-2025</v>
      </c>
      <c r="X365" s="34">
        <v>1</v>
      </c>
      <c r="Y365" s="34">
        <v>669.53</v>
      </c>
      <c r="Z365" s="2">
        <f t="shared" si="20"/>
        <v>669.53</v>
      </c>
    </row>
    <row r="366" spans="1:26">
      <c r="A366" s="2" t="s">
        <v>2190</v>
      </c>
      <c r="B366" s="25">
        <v>45723</v>
      </c>
      <c r="C366" s="2" t="s">
        <v>702</v>
      </c>
      <c r="D366" s="2" t="s">
        <v>1618</v>
      </c>
      <c r="E366" s="2" t="s">
        <v>1810</v>
      </c>
      <c r="F366" s="2">
        <v>1</v>
      </c>
      <c r="G366" s="2">
        <v>213.69</v>
      </c>
      <c r="H366" s="2">
        <v>0.28000000000000003</v>
      </c>
      <c r="I366" s="2" t="s">
        <v>1829</v>
      </c>
      <c r="J366" s="2">
        <v>153.85679999999999</v>
      </c>
      <c r="K366" s="2">
        <f>IF(I366="", AVERAGEIF(Table6[Payment_Type],Table6[[#This Row],[Payment_Type]],Table6[Total_Amount]), J366)</f>
        <v>153.85679999999999</v>
      </c>
      <c r="O366" s="27" t="s">
        <v>2190</v>
      </c>
      <c r="P366" t="str">
        <f t="shared" si="21"/>
        <v>Sale364</v>
      </c>
      <c r="Q366" t="str">
        <f t="shared" si="22"/>
        <v>SALE364</v>
      </c>
      <c r="S366" s="30">
        <v>45723</v>
      </c>
      <c r="T366" t="str">
        <f t="shared" si="23"/>
        <v>07-03-2025</v>
      </c>
      <c r="X366" s="33">
        <v>1</v>
      </c>
      <c r="Y366" s="33">
        <v>213.69</v>
      </c>
      <c r="Z366" s="2">
        <f t="shared" si="20"/>
        <v>213.69</v>
      </c>
    </row>
    <row r="367" spans="1:26">
      <c r="A367" s="2" t="s">
        <v>2191</v>
      </c>
      <c r="B367" s="25">
        <v>45706</v>
      </c>
      <c r="C367" s="2" t="s">
        <v>281</v>
      </c>
      <c r="D367" s="2" t="s">
        <v>1590</v>
      </c>
      <c r="E367" s="2" t="s">
        <v>1813</v>
      </c>
      <c r="F367" s="2">
        <v>2</v>
      </c>
      <c r="G367" s="2">
        <v>99.1</v>
      </c>
      <c r="H367" s="2">
        <v>0.2</v>
      </c>
      <c r="I367" s="2" t="s">
        <v>1826</v>
      </c>
      <c r="J367" s="2">
        <v>158.56</v>
      </c>
      <c r="K367" s="2">
        <f>IF(I367="", AVERAGEIF(Table6[Payment_Type],Table6[[#This Row],[Payment_Type]],Table6[Total_Amount]), J367)</f>
        <v>158.56</v>
      </c>
      <c r="O367" s="28" t="s">
        <v>2191</v>
      </c>
      <c r="P367" t="str">
        <f t="shared" si="21"/>
        <v>Sale365</v>
      </c>
      <c r="Q367" t="str">
        <f t="shared" si="22"/>
        <v>SALE365</v>
      </c>
      <c r="S367" s="31">
        <v>45706</v>
      </c>
      <c r="T367" t="str">
        <f t="shared" si="23"/>
        <v>18-02-2025</v>
      </c>
      <c r="X367" s="34">
        <v>2</v>
      </c>
      <c r="Y367" s="34">
        <v>99.1</v>
      </c>
      <c r="Z367" s="2">
        <f t="shared" si="20"/>
        <v>99.1</v>
      </c>
    </row>
    <row r="368" spans="1:26">
      <c r="A368" s="2" t="s">
        <v>2192</v>
      </c>
      <c r="B368" s="25">
        <v>45469</v>
      </c>
      <c r="C368" s="2" t="s">
        <v>1157</v>
      </c>
      <c r="D368" s="2" t="s">
        <v>1622</v>
      </c>
      <c r="E368" s="2" t="s">
        <v>1804</v>
      </c>
      <c r="F368" s="2">
        <v>1</v>
      </c>
      <c r="G368" s="2">
        <v>628.98</v>
      </c>
      <c r="H368" s="2">
        <v>0.03</v>
      </c>
      <c r="I368" s="2" t="s">
        <v>1829</v>
      </c>
      <c r="J368" s="2">
        <v>610.11059999999998</v>
      </c>
      <c r="K368" s="2">
        <f>IF(I368="", AVERAGEIF(Table6[Payment_Type],Table6[[#This Row],[Payment_Type]],Table6[Total_Amount]), J368)</f>
        <v>610.11059999999998</v>
      </c>
      <c r="O368" s="27" t="s">
        <v>2192</v>
      </c>
      <c r="P368" t="str">
        <f t="shared" si="21"/>
        <v>Sale366</v>
      </c>
      <c r="Q368" t="str">
        <f t="shared" si="22"/>
        <v>SALE366</v>
      </c>
      <c r="S368" s="30">
        <v>45469</v>
      </c>
      <c r="T368" t="str">
        <f t="shared" si="23"/>
        <v>26-06-2024</v>
      </c>
      <c r="X368" s="33">
        <v>1</v>
      </c>
      <c r="Y368" s="33">
        <v>628.98</v>
      </c>
      <c r="Z368" s="2">
        <f t="shared" si="20"/>
        <v>628.98</v>
      </c>
    </row>
    <row r="369" spans="1:26">
      <c r="A369" s="2" t="s">
        <v>2193</v>
      </c>
      <c r="B369" s="25">
        <v>45711</v>
      </c>
      <c r="C369" s="2" t="s">
        <v>307</v>
      </c>
      <c r="D369" s="2" t="s">
        <v>1716</v>
      </c>
      <c r="E369" s="2" t="s">
        <v>1769</v>
      </c>
      <c r="F369" s="2">
        <v>3</v>
      </c>
      <c r="G369" s="2">
        <v>944.64</v>
      </c>
      <c r="H369" s="2">
        <v>0.26</v>
      </c>
      <c r="I369" s="2" t="s">
        <v>1824</v>
      </c>
      <c r="J369" s="2">
        <v>2097.1008000000002</v>
      </c>
      <c r="K369" s="2">
        <f>IF(I369="", AVERAGEIF(Table6[Payment_Type],Table6[[#This Row],[Payment_Type]],Table6[Total_Amount]), J369)</f>
        <v>2097.1008000000002</v>
      </c>
      <c r="O369" s="28" t="s">
        <v>2193</v>
      </c>
      <c r="P369" t="str">
        <f t="shared" si="21"/>
        <v>Sale367</v>
      </c>
      <c r="Q369" t="str">
        <f t="shared" si="22"/>
        <v>SALE367</v>
      </c>
      <c r="S369" s="31">
        <v>45711</v>
      </c>
      <c r="T369" t="str">
        <f t="shared" si="23"/>
        <v>23-02-2025</v>
      </c>
      <c r="X369" s="34">
        <v>3</v>
      </c>
      <c r="Y369" s="34">
        <v>944.64</v>
      </c>
      <c r="Z369" s="2">
        <f t="shared" si="20"/>
        <v>944.64</v>
      </c>
    </row>
    <row r="370" spans="1:26">
      <c r="A370" s="2" t="s">
        <v>2194</v>
      </c>
      <c r="B370" s="25">
        <v>45823</v>
      </c>
      <c r="C370" s="2" t="s">
        <v>1452</v>
      </c>
      <c r="D370" s="2" t="s">
        <v>1734</v>
      </c>
      <c r="E370" s="2" t="s">
        <v>1794</v>
      </c>
      <c r="F370" s="2">
        <v>2</v>
      </c>
      <c r="G370" s="2">
        <v>121.7</v>
      </c>
      <c r="H370" s="2">
        <v>0.06</v>
      </c>
      <c r="I370" s="2" t="s">
        <v>1829</v>
      </c>
      <c r="J370" s="2">
        <v>228.79599999999999</v>
      </c>
      <c r="K370" s="2">
        <f>IF(I370="", AVERAGEIF(Table6[Payment_Type],Table6[[#This Row],[Payment_Type]],Table6[Total_Amount]), J370)</f>
        <v>228.79599999999999</v>
      </c>
      <c r="O370" s="27" t="s">
        <v>2194</v>
      </c>
      <c r="P370" t="str">
        <f t="shared" si="21"/>
        <v>Sale368</v>
      </c>
      <c r="Q370" t="str">
        <f t="shared" si="22"/>
        <v>SALE368</v>
      </c>
      <c r="S370" s="30">
        <v>45823</v>
      </c>
      <c r="T370" t="str">
        <f t="shared" si="23"/>
        <v>15-06-2025</v>
      </c>
      <c r="X370" s="33">
        <v>2</v>
      </c>
      <c r="Y370" s="33">
        <v>121.7</v>
      </c>
      <c r="Z370" s="2">
        <f t="shared" si="20"/>
        <v>121.7</v>
      </c>
    </row>
    <row r="371" spans="1:26">
      <c r="A371" s="2" t="s">
        <v>2195</v>
      </c>
      <c r="B371" s="25">
        <v>45217</v>
      </c>
      <c r="C371" s="2" t="s">
        <v>1386</v>
      </c>
      <c r="D371" s="2" t="s">
        <v>1678</v>
      </c>
      <c r="E371" s="2" t="s">
        <v>1766</v>
      </c>
      <c r="F371" s="2">
        <v>4</v>
      </c>
      <c r="G371" s="2">
        <v>269.49</v>
      </c>
      <c r="H371" s="2">
        <v>7.0000000000000007E-2</v>
      </c>
      <c r="I371" s="2" t="s">
        <v>1826</v>
      </c>
      <c r="J371" s="2">
        <v>1002.5028</v>
      </c>
      <c r="K371" s="2">
        <f>IF(I371="", AVERAGEIF(Table6[Payment_Type],Table6[[#This Row],[Payment_Type]],Table6[Total_Amount]), J371)</f>
        <v>1002.5028</v>
      </c>
      <c r="O371" s="28" t="s">
        <v>2195</v>
      </c>
      <c r="P371" t="str">
        <f t="shared" si="21"/>
        <v>Sale369</v>
      </c>
      <c r="Q371" t="str">
        <f t="shared" si="22"/>
        <v>SALE369</v>
      </c>
      <c r="S371" s="31">
        <v>45217</v>
      </c>
      <c r="T371" t="str">
        <f t="shared" si="23"/>
        <v>18-10-2023</v>
      </c>
      <c r="X371" s="34">
        <v>4</v>
      </c>
      <c r="Y371" s="34">
        <v>269.49</v>
      </c>
      <c r="Z371" s="2">
        <f t="shared" si="20"/>
        <v>269.49</v>
      </c>
    </row>
    <row r="372" spans="1:26">
      <c r="A372" s="2" t="s">
        <v>2196</v>
      </c>
      <c r="B372" s="25">
        <v>45733</v>
      </c>
      <c r="C372" s="2" t="s">
        <v>353</v>
      </c>
      <c r="D372" s="2" t="s">
        <v>1592</v>
      </c>
      <c r="E372" s="2" t="s">
        <v>1810</v>
      </c>
      <c r="F372" s="2">
        <v>1</v>
      </c>
      <c r="G372" s="2">
        <v>678.2</v>
      </c>
      <c r="H372" s="2">
        <v>0.14000000000000001</v>
      </c>
      <c r="I372" s="2" t="s">
        <v>1824</v>
      </c>
      <c r="J372" s="2">
        <v>583.25200000000007</v>
      </c>
      <c r="K372" s="2">
        <f>IF(I372="", AVERAGEIF(Table6[Payment_Type],Table6[[#This Row],[Payment_Type]],Table6[Total_Amount]), J372)</f>
        <v>583.25200000000007</v>
      </c>
      <c r="O372" s="27" t="s">
        <v>2196</v>
      </c>
      <c r="P372" t="str">
        <f t="shared" si="21"/>
        <v>Sale370</v>
      </c>
      <c r="Q372" t="str">
        <f t="shared" si="22"/>
        <v>SALE370</v>
      </c>
      <c r="S372" s="30">
        <v>45733</v>
      </c>
      <c r="T372" t="str">
        <f t="shared" si="23"/>
        <v>17-03-2025</v>
      </c>
      <c r="X372" s="33">
        <v>1</v>
      </c>
      <c r="Y372" s="33">
        <v>678.2</v>
      </c>
      <c r="Z372" s="2">
        <f t="shared" si="20"/>
        <v>678.2</v>
      </c>
    </row>
    <row r="373" spans="1:26">
      <c r="A373" s="2" t="s">
        <v>2197</v>
      </c>
      <c r="B373" s="25">
        <v>45520</v>
      </c>
      <c r="C373" s="2" t="s">
        <v>743</v>
      </c>
      <c r="D373" s="2" t="s">
        <v>1728</v>
      </c>
      <c r="E373" s="2" t="s">
        <v>1797</v>
      </c>
      <c r="F373" s="2">
        <v>1</v>
      </c>
      <c r="G373" s="2">
        <v>752.45</v>
      </c>
      <c r="H373" s="2">
        <v>0.21</v>
      </c>
      <c r="I373" s="2" t="s">
        <v>1829</v>
      </c>
      <c r="J373" s="2">
        <v>594.43550000000005</v>
      </c>
      <c r="K373" s="2">
        <f>IF(I373="", AVERAGEIF(Table6[Payment_Type],Table6[[#This Row],[Payment_Type]],Table6[Total_Amount]), J373)</f>
        <v>594.43550000000005</v>
      </c>
      <c r="O373" s="28" t="s">
        <v>2197</v>
      </c>
      <c r="P373" t="str">
        <f t="shared" si="21"/>
        <v>Sale371</v>
      </c>
      <c r="Q373" t="str">
        <f t="shared" si="22"/>
        <v>SALE371</v>
      </c>
      <c r="S373" s="31">
        <v>45520</v>
      </c>
      <c r="T373" t="str">
        <f t="shared" si="23"/>
        <v>16-08-2024</v>
      </c>
      <c r="X373" s="34">
        <v>1</v>
      </c>
      <c r="Y373" s="34">
        <v>752.45</v>
      </c>
      <c r="Z373" s="2">
        <f t="shared" si="20"/>
        <v>752.45</v>
      </c>
    </row>
    <row r="374" spans="1:26">
      <c r="A374" s="2" t="s">
        <v>2198</v>
      </c>
      <c r="B374" s="25">
        <v>45373</v>
      </c>
      <c r="C374" s="2" t="s">
        <v>147</v>
      </c>
      <c r="D374" s="2" t="s">
        <v>1736</v>
      </c>
      <c r="E374" s="2" t="s">
        <v>1797</v>
      </c>
      <c r="F374" s="2">
        <v>2</v>
      </c>
      <c r="G374" s="2">
        <v>209.66</v>
      </c>
      <c r="H374" s="2">
        <v>0.21</v>
      </c>
      <c r="I374" s="2" t="s">
        <v>1824</v>
      </c>
      <c r="J374" s="2">
        <v>331.26280000000003</v>
      </c>
      <c r="K374" s="2">
        <f>IF(I374="", AVERAGEIF(Table6[Payment_Type],Table6[[#This Row],[Payment_Type]],Table6[Total_Amount]), J374)</f>
        <v>331.26280000000003</v>
      </c>
      <c r="O374" s="27" t="s">
        <v>2198</v>
      </c>
      <c r="P374" t="str">
        <f t="shared" si="21"/>
        <v>Sale372</v>
      </c>
      <c r="Q374" t="str">
        <f t="shared" si="22"/>
        <v>SALE372</v>
      </c>
      <c r="S374" s="30">
        <v>45373</v>
      </c>
      <c r="T374" t="str">
        <f t="shared" si="23"/>
        <v>22-03-2024</v>
      </c>
      <c r="X374" s="33">
        <v>2</v>
      </c>
      <c r="Y374" s="33">
        <v>209.66</v>
      </c>
      <c r="Z374" s="2">
        <f t="shared" si="20"/>
        <v>209.66</v>
      </c>
    </row>
    <row r="375" spans="1:26">
      <c r="A375" s="2" t="s">
        <v>2199</v>
      </c>
      <c r="B375" s="25">
        <v>45688</v>
      </c>
      <c r="C375" s="2" t="s">
        <v>538</v>
      </c>
      <c r="D375" s="2" t="s">
        <v>1742</v>
      </c>
      <c r="E375" s="2" t="s">
        <v>1813</v>
      </c>
      <c r="F375" s="2">
        <v>2</v>
      </c>
      <c r="G375" s="2">
        <v>739.95</v>
      </c>
      <c r="H375" s="2">
        <v>0.1</v>
      </c>
      <c r="I375" s="2" t="s">
        <v>1829</v>
      </c>
      <c r="J375" s="2">
        <v>1331.91</v>
      </c>
      <c r="K375" s="2">
        <f>IF(I375="", AVERAGEIF(Table6[Payment_Type],Table6[[#This Row],[Payment_Type]],Table6[Total_Amount]), J375)</f>
        <v>1331.91</v>
      </c>
      <c r="O375" s="28" t="s">
        <v>2199</v>
      </c>
      <c r="P375" t="str">
        <f t="shared" si="21"/>
        <v>Sale373</v>
      </c>
      <c r="Q375" t="str">
        <f t="shared" si="22"/>
        <v>SALE373</v>
      </c>
      <c r="S375" s="31">
        <v>45688</v>
      </c>
      <c r="T375" t="str">
        <f t="shared" si="23"/>
        <v>31-01-2025</v>
      </c>
      <c r="X375" s="34">
        <v>2</v>
      </c>
      <c r="Y375" s="34">
        <v>739.95</v>
      </c>
      <c r="Z375" s="2">
        <f t="shared" si="20"/>
        <v>739.95</v>
      </c>
    </row>
    <row r="376" spans="1:26">
      <c r="A376" s="2" t="s">
        <v>2200</v>
      </c>
      <c r="B376" s="25">
        <v>45276</v>
      </c>
      <c r="C376" s="2" t="s">
        <v>1446</v>
      </c>
      <c r="D376" s="2" t="s">
        <v>1638</v>
      </c>
      <c r="E376" s="2" t="s">
        <v>1801</v>
      </c>
      <c r="F376" s="2">
        <v>1</v>
      </c>
      <c r="G376" s="2">
        <v>496.19</v>
      </c>
      <c r="H376" s="2">
        <v>0.08</v>
      </c>
      <c r="I376" s="2" t="s">
        <v>1829</v>
      </c>
      <c r="J376" s="2">
        <v>456.4948</v>
      </c>
      <c r="K376" s="2">
        <f>IF(I376="", AVERAGEIF(Table6[Payment_Type],Table6[[#This Row],[Payment_Type]],Table6[Total_Amount]), J376)</f>
        <v>456.4948</v>
      </c>
      <c r="O376" s="27" t="s">
        <v>2200</v>
      </c>
      <c r="P376" t="str">
        <f t="shared" si="21"/>
        <v>Sale374</v>
      </c>
      <c r="Q376" t="str">
        <f t="shared" si="22"/>
        <v>SALE374</v>
      </c>
      <c r="S376" s="30">
        <v>45276</v>
      </c>
      <c r="T376" t="str">
        <f t="shared" si="23"/>
        <v>16-12-2023</v>
      </c>
      <c r="X376" s="33">
        <v>1</v>
      </c>
      <c r="Y376" s="33">
        <v>496.19</v>
      </c>
      <c r="Z376" s="2">
        <f t="shared" si="20"/>
        <v>496.19</v>
      </c>
    </row>
    <row r="377" spans="1:26">
      <c r="A377" s="2" t="s">
        <v>2201</v>
      </c>
      <c r="B377" s="25">
        <v>45756</v>
      </c>
      <c r="C377" s="2" t="s">
        <v>172</v>
      </c>
      <c r="D377" s="2" t="s">
        <v>1565</v>
      </c>
      <c r="E377" s="2" t="s">
        <v>1794</v>
      </c>
      <c r="F377" s="2">
        <v>1</v>
      </c>
      <c r="G377" s="2">
        <v>306.36</v>
      </c>
      <c r="H377" s="2">
        <v>0.01</v>
      </c>
      <c r="I377" s="2" t="s">
        <v>1826</v>
      </c>
      <c r="J377" s="2">
        <v>303.29640000000001</v>
      </c>
      <c r="K377" s="2">
        <f>IF(I377="", AVERAGEIF(Table6[Payment_Type],Table6[[#This Row],[Payment_Type]],Table6[Total_Amount]), J377)</f>
        <v>303.29640000000001</v>
      </c>
      <c r="O377" s="28" t="s">
        <v>2201</v>
      </c>
      <c r="P377" t="str">
        <f t="shared" si="21"/>
        <v>Sale375</v>
      </c>
      <c r="Q377" t="str">
        <f t="shared" si="22"/>
        <v>SALE375</v>
      </c>
      <c r="S377" s="31">
        <v>45756</v>
      </c>
      <c r="T377" t="str">
        <f t="shared" si="23"/>
        <v>09-04-2025</v>
      </c>
      <c r="X377" s="34">
        <v>1</v>
      </c>
      <c r="Y377" s="34">
        <v>306.36</v>
      </c>
      <c r="Z377" s="2">
        <f t="shared" si="20"/>
        <v>306.36</v>
      </c>
    </row>
    <row r="378" spans="1:26">
      <c r="A378" s="2" t="s">
        <v>2202</v>
      </c>
      <c r="B378" s="25">
        <v>45309</v>
      </c>
      <c r="C378" s="2" t="s">
        <v>417</v>
      </c>
      <c r="D378" s="2" t="s">
        <v>1694</v>
      </c>
      <c r="E378" s="2" t="s">
        <v>1769</v>
      </c>
      <c r="F378" s="2">
        <v>4</v>
      </c>
      <c r="G378" s="2">
        <v>693.16</v>
      </c>
      <c r="H378" s="2">
        <v>0.05</v>
      </c>
      <c r="I378" s="2" t="s">
        <v>1826</v>
      </c>
      <c r="J378" s="2">
        <v>2634.0079999999998</v>
      </c>
      <c r="K378" s="2">
        <f>IF(I378="", AVERAGEIF(Table6[Payment_Type],Table6[[#This Row],[Payment_Type]],Table6[Total_Amount]), J378)</f>
        <v>2634.0079999999998</v>
      </c>
      <c r="O378" s="27" t="s">
        <v>2202</v>
      </c>
      <c r="P378" t="str">
        <f t="shared" si="21"/>
        <v>Sale376</v>
      </c>
      <c r="Q378" t="str">
        <f t="shared" si="22"/>
        <v>SALE376</v>
      </c>
      <c r="S378" s="30">
        <v>45309</v>
      </c>
      <c r="T378" t="str">
        <f t="shared" si="23"/>
        <v>18-01-2024</v>
      </c>
      <c r="X378" s="33">
        <v>4</v>
      </c>
      <c r="Y378" s="33">
        <v>693.16</v>
      </c>
      <c r="Z378" s="2">
        <f t="shared" si="20"/>
        <v>693.16</v>
      </c>
    </row>
    <row r="379" spans="1:26">
      <c r="A379" s="2" t="s">
        <v>2203</v>
      </c>
      <c r="B379" s="25">
        <v>45744</v>
      </c>
      <c r="C379" s="2" t="s">
        <v>1405</v>
      </c>
      <c r="D379" s="2" t="s">
        <v>1714</v>
      </c>
      <c r="E379" s="2" t="s">
        <v>1789</v>
      </c>
      <c r="F379" s="2">
        <v>1</v>
      </c>
      <c r="G379" s="2">
        <v>995.52</v>
      </c>
      <c r="H379" s="2">
        <v>0.22</v>
      </c>
      <c r="I379" s="2" t="s">
        <v>1826</v>
      </c>
      <c r="J379" s="2">
        <v>776.50559999999996</v>
      </c>
      <c r="K379" s="2">
        <f>IF(I379="", AVERAGEIF(Table6[Payment_Type],Table6[[#This Row],[Payment_Type]],Table6[Total_Amount]), J379)</f>
        <v>776.50559999999996</v>
      </c>
      <c r="O379" s="28" t="s">
        <v>2203</v>
      </c>
      <c r="P379" t="str">
        <f t="shared" si="21"/>
        <v>Sale377</v>
      </c>
      <c r="Q379" t="str">
        <f t="shared" si="22"/>
        <v>SALE377</v>
      </c>
      <c r="S379" s="31">
        <v>45744</v>
      </c>
      <c r="T379" t="str">
        <f t="shared" si="23"/>
        <v>28-03-2025</v>
      </c>
      <c r="X379" s="34">
        <v>1</v>
      </c>
      <c r="Y379" s="34">
        <v>995.52</v>
      </c>
      <c r="Z379" s="2">
        <f t="shared" si="20"/>
        <v>995.52</v>
      </c>
    </row>
    <row r="380" spans="1:26">
      <c r="A380" s="2" t="s">
        <v>2204</v>
      </c>
      <c r="B380" s="25">
        <v>45535</v>
      </c>
      <c r="C380" s="2" t="s">
        <v>431</v>
      </c>
      <c r="D380" s="2" t="s">
        <v>1560</v>
      </c>
      <c r="E380" s="2" t="s">
        <v>1810</v>
      </c>
      <c r="F380" s="2">
        <v>4</v>
      </c>
      <c r="G380" s="2">
        <v>241.32</v>
      </c>
      <c r="H380" s="2">
        <v>0.28999999999999998</v>
      </c>
      <c r="I380" s="2" t="s">
        <v>1829</v>
      </c>
      <c r="J380" s="2">
        <v>685.34879999999998</v>
      </c>
      <c r="K380" s="2">
        <f>IF(I380="", AVERAGEIF(Table6[Payment_Type],Table6[[#This Row],[Payment_Type]],Table6[Total_Amount]), J380)</f>
        <v>685.34879999999998</v>
      </c>
      <c r="O380" s="27" t="s">
        <v>2204</v>
      </c>
      <c r="P380" t="str">
        <f t="shared" si="21"/>
        <v>Sale378</v>
      </c>
      <c r="Q380" t="str">
        <f t="shared" si="22"/>
        <v>SALE378</v>
      </c>
      <c r="S380" s="30">
        <v>45535</v>
      </c>
      <c r="T380" t="str">
        <f t="shared" si="23"/>
        <v>31-08-2024</v>
      </c>
      <c r="X380" s="33">
        <v>4</v>
      </c>
      <c r="Y380" s="33">
        <v>241.32</v>
      </c>
      <c r="Z380" s="2">
        <f t="shared" si="20"/>
        <v>241.32</v>
      </c>
    </row>
    <row r="381" spans="1:26">
      <c r="A381" s="2" t="s">
        <v>2205</v>
      </c>
      <c r="B381" s="25">
        <v>45240</v>
      </c>
      <c r="C381" s="2" t="s">
        <v>767</v>
      </c>
      <c r="D381" s="2" t="s">
        <v>1704</v>
      </c>
      <c r="E381" s="2" t="s">
        <v>1757</v>
      </c>
      <c r="F381" s="2">
        <v>3</v>
      </c>
      <c r="G381" s="2">
        <v>636.03</v>
      </c>
      <c r="H381" s="2">
        <v>0.06</v>
      </c>
      <c r="I381" s="2" t="s">
        <v>1829</v>
      </c>
      <c r="J381" s="2">
        <v>1793.6045999999999</v>
      </c>
      <c r="K381" s="2">
        <f>IF(I381="", AVERAGEIF(Table6[Payment_Type],Table6[[#This Row],[Payment_Type]],Table6[Total_Amount]), J381)</f>
        <v>1793.6045999999999</v>
      </c>
      <c r="O381" s="28" t="s">
        <v>2205</v>
      </c>
      <c r="P381" t="str">
        <f t="shared" si="21"/>
        <v>Sale379</v>
      </c>
      <c r="Q381" t="str">
        <f t="shared" si="22"/>
        <v>SALE379</v>
      </c>
      <c r="S381" s="31">
        <v>45240</v>
      </c>
      <c r="T381" t="str">
        <f t="shared" si="23"/>
        <v>10-11-2023</v>
      </c>
      <c r="X381" s="34">
        <v>3</v>
      </c>
      <c r="Y381" s="34">
        <v>636.03</v>
      </c>
      <c r="Z381" s="2">
        <f t="shared" si="20"/>
        <v>636.03</v>
      </c>
    </row>
    <row r="382" spans="1:26">
      <c r="A382" s="2" t="s">
        <v>2206</v>
      </c>
      <c r="B382" s="25">
        <v>45275</v>
      </c>
      <c r="C382" s="2" t="s">
        <v>344</v>
      </c>
      <c r="D382" s="2" t="s">
        <v>1553</v>
      </c>
      <c r="E382" s="2" t="s">
        <v>1813</v>
      </c>
      <c r="F382" s="2">
        <v>4</v>
      </c>
      <c r="G382" s="2">
        <v>603.30999999999995</v>
      </c>
      <c r="H382" s="2">
        <v>0.15</v>
      </c>
      <c r="I382" s="2" t="s">
        <v>1824</v>
      </c>
      <c r="J382" s="2">
        <v>2051.2539999999999</v>
      </c>
      <c r="K382" s="2">
        <f>IF(I382="", AVERAGEIF(Table6[Payment_Type],Table6[[#This Row],[Payment_Type]],Table6[Total_Amount]), J382)</f>
        <v>2051.2539999999999</v>
      </c>
      <c r="O382" s="27" t="s">
        <v>2206</v>
      </c>
      <c r="P382" t="str">
        <f t="shared" si="21"/>
        <v>Sale380</v>
      </c>
      <c r="Q382" t="str">
        <f t="shared" si="22"/>
        <v>SALE380</v>
      </c>
      <c r="S382" s="30">
        <v>45275</v>
      </c>
      <c r="T382" t="str">
        <f t="shared" si="23"/>
        <v>15-12-2023</v>
      </c>
      <c r="X382" s="33">
        <v>4</v>
      </c>
      <c r="Y382" s="33">
        <v>603.30999999999995</v>
      </c>
      <c r="Z382" s="2">
        <f t="shared" si="20"/>
        <v>603.30999999999995</v>
      </c>
    </row>
    <row r="383" spans="1:26">
      <c r="A383" s="2" t="s">
        <v>2207</v>
      </c>
      <c r="B383" s="25">
        <v>45427</v>
      </c>
      <c r="C383" s="2" t="s">
        <v>275</v>
      </c>
      <c r="D383" s="2" t="s">
        <v>1726</v>
      </c>
      <c r="E383" s="2" t="s">
        <v>1789</v>
      </c>
      <c r="F383" s="2">
        <v>3</v>
      </c>
      <c r="G383" s="2">
        <v>437.96</v>
      </c>
      <c r="H383" s="2">
        <v>0.27</v>
      </c>
      <c r="I383" s="2" t="s">
        <v>1829</v>
      </c>
      <c r="J383" s="2">
        <v>959.13239999999985</v>
      </c>
      <c r="K383" s="2">
        <f>IF(I383="", AVERAGEIF(Table6[Payment_Type],Table6[[#This Row],[Payment_Type]],Table6[Total_Amount]), J383)</f>
        <v>959.13239999999985</v>
      </c>
      <c r="O383" s="28" t="s">
        <v>2207</v>
      </c>
      <c r="P383" t="str">
        <f t="shared" si="21"/>
        <v>Sale381</v>
      </c>
      <c r="Q383" t="str">
        <f t="shared" si="22"/>
        <v>SALE381</v>
      </c>
      <c r="S383" s="31">
        <v>45427</v>
      </c>
      <c r="T383" t="str">
        <f t="shared" si="23"/>
        <v>15-05-2024</v>
      </c>
      <c r="X383" s="34">
        <v>3</v>
      </c>
      <c r="Y383" s="34">
        <v>437.96</v>
      </c>
      <c r="Z383" s="2">
        <f t="shared" si="20"/>
        <v>437.96</v>
      </c>
    </row>
    <row r="384" spans="1:26">
      <c r="A384" s="2" t="s">
        <v>2208</v>
      </c>
      <c r="B384" s="25">
        <v>45322</v>
      </c>
      <c r="C384" s="2" t="s">
        <v>678</v>
      </c>
      <c r="D384" s="2" t="s">
        <v>1616</v>
      </c>
      <c r="E384" s="2" t="s">
        <v>1769</v>
      </c>
      <c r="F384" s="2">
        <v>2</v>
      </c>
      <c r="G384" s="2">
        <v>56.91</v>
      </c>
      <c r="H384" s="2">
        <v>0.08</v>
      </c>
      <c r="I384" s="2" t="s">
        <v>1829</v>
      </c>
      <c r="J384" s="2">
        <v>104.7144</v>
      </c>
      <c r="K384" s="2">
        <f>IF(I384="", AVERAGEIF(Table6[Payment_Type],Table6[[#This Row],[Payment_Type]],Table6[Total_Amount]), J384)</f>
        <v>104.7144</v>
      </c>
      <c r="O384" s="27" t="s">
        <v>2208</v>
      </c>
      <c r="P384" t="str">
        <f t="shared" si="21"/>
        <v>Sale382</v>
      </c>
      <c r="Q384" t="str">
        <f t="shared" si="22"/>
        <v>SALE382</v>
      </c>
      <c r="S384" s="30">
        <v>45322</v>
      </c>
      <c r="T384" t="str">
        <f t="shared" si="23"/>
        <v>31-01-2024</v>
      </c>
      <c r="X384" s="33">
        <v>2</v>
      </c>
      <c r="Y384" s="33">
        <v>56.91</v>
      </c>
      <c r="Z384" s="2">
        <f t="shared" si="20"/>
        <v>56.91</v>
      </c>
    </row>
    <row r="385" spans="1:26">
      <c r="A385" s="2" t="s">
        <v>2209</v>
      </c>
      <c r="B385" s="25">
        <v>45266</v>
      </c>
      <c r="C385" s="2" t="s">
        <v>1050</v>
      </c>
      <c r="D385" s="2" t="s">
        <v>1700</v>
      </c>
      <c r="E385" s="2" t="s">
        <v>1776</v>
      </c>
      <c r="F385" s="2">
        <v>1</v>
      </c>
      <c r="G385" s="2">
        <v>141.79</v>
      </c>
      <c r="H385" s="2">
        <v>0.1</v>
      </c>
      <c r="I385" s="2" t="s">
        <v>1824</v>
      </c>
      <c r="J385" s="2">
        <v>127.611</v>
      </c>
      <c r="K385" s="2">
        <f>IF(I385="", AVERAGEIF(Table6[Payment_Type],Table6[[#This Row],[Payment_Type]],Table6[Total_Amount]), J385)</f>
        <v>127.611</v>
      </c>
      <c r="O385" s="28" t="s">
        <v>2209</v>
      </c>
      <c r="P385" t="str">
        <f t="shared" si="21"/>
        <v>Sale383</v>
      </c>
      <c r="Q385" t="str">
        <f t="shared" si="22"/>
        <v>SALE383</v>
      </c>
      <c r="S385" s="31">
        <v>45266</v>
      </c>
      <c r="T385" t="str">
        <f t="shared" si="23"/>
        <v>06-12-2023</v>
      </c>
      <c r="X385" s="34">
        <v>1</v>
      </c>
      <c r="Y385" s="34">
        <v>141.79</v>
      </c>
      <c r="Z385" s="2">
        <f t="shared" si="20"/>
        <v>141.79</v>
      </c>
    </row>
    <row r="386" spans="1:26">
      <c r="A386" s="2" t="s">
        <v>2210</v>
      </c>
      <c r="B386" s="25">
        <v>45302</v>
      </c>
      <c r="C386" s="2" t="s">
        <v>1487</v>
      </c>
      <c r="D386" s="2" t="s">
        <v>1565</v>
      </c>
      <c r="E386" s="2" t="s">
        <v>1801</v>
      </c>
      <c r="F386" s="2">
        <v>4</v>
      </c>
      <c r="G386" s="2">
        <v>355.14</v>
      </c>
      <c r="H386" s="2">
        <v>0.16</v>
      </c>
      <c r="I386" s="2" t="s">
        <v>1829</v>
      </c>
      <c r="J386" s="2">
        <v>1193.2704000000001</v>
      </c>
      <c r="K386" s="2">
        <f>IF(I386="", AVERAGEIF(Table6[Payment_Type],Table6[[#This Row],[Payment_Type]],Table6[Total_Amount]), J386)</f>
        <v>1193.2704000000001</v>
      </c>
      <c r="O386" s="27" t="s">
        <v>2210</v>
      </c>
      <c r="P386" t="str">
        <f t="shared" si="21"/>
        <v>Sale384</v>
      </c>
      <c r="Q386" t="str">
        <f t="shared" si="22"/>
        <v>SALE384</v>
      </c>
      <c r="S386" s="30">
        <v>45302</v>
      </c>
      <c r="T386" t="str">
        <f t="shared" si="23"/>
        <v>11-01-2024</v>
      </c>
      <c r="X386" s="33">
        <v>4</v>
      </c>
      <c r="Y386" s="33">
        <v>355.14</v>
      </c>
      <c r="Z386" s="2">
        <f t="shared" ref="Z386:Z449" si="24">IF(ISBLANK(Y386), AVERAGE($Y$2:$Y$2001), Y386)</f>
        <v>355.14</v>
      </c>
    </row>
    <row r="387" spans="1:26">
      <c r="A387" s="2" t="s">
        <v>2211</v>
      </c>
      <c r="B387" s="25">
        <v>45907</v>
      </c>
      <c r="C387" s="2" t="s">
        <v>687</v>
      </c>
      <c r="D387" s="2" t="s">
        <v>1624</v>
      </c>
      <c r="E387" s="2" t="s">
        <v>1776</v>
      </c>
      <c r="F387" s="2">
        <v>4</v>
      </c>
      <c r="G387" s="2">
        <v>960.38</v>
      </c>
      <c r="H387" s="2">
        <v>0.15</v>
      </c>
      <c r="I387" s="2" t="s">
        <v>1829</v>
      </c>
      <c r="J387" s="2">
        <v>3265.2919999999999</v>
      </c>
      <c r="K387" s="2">
        <f>IF(I387="", AVERAGEIF(Table6[Payment_Type],Table6[[#This Row],[Payment_Type]],Table6[Total_Amount]), J387)</f>
        <v>3265.2919999999999</v>
      </c>
      <c r="O387" s="28" t="s">
        <v>2211</v>
      </c>
      <c r="P387" t="str">
        <f t="shared" ref="P387:P450" si="25">PROPER(O387)</f>
        <v>Sale385</v>
      </c>
      <c r="Q387" t="str">
        <f t="shared" ref="Q387:Q450" si="26">UPPER(O387)</f>
        <v>SALE385</v>
      </c>
      <c r="S387" s="31">
        <v>45907</v>
      </c>
      <c r="T387" t="str">
        <f t="shared" ref="T387:T450" si="27">TEXT(S387, "DD-MM-YYYY" )</f>
        <v>07-09-2025</v>
      </c>
      <c r="X387" s="34">
        <v>4</v>
      </c>
      <c r="Y387" s="34">
        <v>960.38</v>
      </c>
      <c r="Z387" s="2">
        <f t="shared" si="24"/>
        <v>960.38</v>
      </c>
    </row>
    <row r="388" spans="1:26">
      <c r="A388" s="2" t="s">
        <v>2212</v>
      </c>
      <c r="B388" s="25">
        <v>45433</v>
      </c>
      <c r="C388" s="2" t="s">
        <v>1304</v>
      </c>
      <c r="D388" s="2" t="s">
        <v>1686</v>
      </c>
      <c r="E388" s="2" t="s">
        <v>1804</v>
      </c>
      <c r="F388" s="2">
        <v>3</v>
      </c>
      <c r="G388" s="2">
        <v>847.21</v>
      </c>
      <c r="H388" s="2">
        <v>0.06</v>
      </c>
      <c r="I388" s="2" t="s">
        <v>1826</v>
      </c>
      <c r="J388" s="2">
        <v>2389.1322</v>
      </c>
      <c r="K388" s="2">
        <f>IF(I388="", AVERAGEIF(Table6[Payment_Type],Table6[[#This Row],[Payment_Type]],Table6[Total_Amount]), J388)</f>
        <v>2389.1322</v>
      </c>
      <c r="O388" s="27" t="s">
        <v>2212</v>
      </c>
      <c r="P388" t="str">
        <f t="shared" si="25"/>
        <v>Sale386</v>
      </c>
      <c r="Q388" t="str">
        <f t="shared" si="26"/>
        <v>SALE386</v>
      </c>
      <c r="S388" s="30">
        <v>45433</v>
      </c>
      <c r="T388" t="str">
        <f t="shared" si="27"/>
        <v>21-05-2024</v>
      </c>
      <c r="X388" s="33">
        <v>3</v>
      </c>
      <c r="Y388" s="33">
        <v>847.21</v>
      </c>
      <c r="Z388" s="2">
        <f t="shared" si="24"/>
        <v>847.21</v>
      </c>
    </row>
    <row r="389" spans="1:26">
      <c r="A389" s="2" t="s">
        <v>2213</v>
      </c>
      <c r="B389" s="25">
        <v>45892</v>
      </c>
      <c r="C389" s="2" t="s">
        <v>244</v>
      </c>
      <c r="D389" s="2" t="s">
        <v>1708</v>
      </c>
      <c r="E389" s="2" t="s">
        <v>1789</v>
      </c>
      <c r="F389" s="2">
        <v>4</v>
      </c>
      <c r="G389" s="2">
        <v>773.81</v>
      </c>
      <c r="H389" s="2">
        <v>0.08</v>
      </c>
      <c r="I389" s="2" t="s">
        <v>1829</v>
      </c>
      <c r="J389" s="2">
        <v>2847.6208000000001</v>
      </c>
      <c r="K389" s="2">
        <f>IF(I389="", AVERAGEIF(Table6[Payment_Type],Table6[[#This Row],[Payment_Type]],Table6[Total_Amount]), J389)</f>
        <v>2847.6208000000001</v>
      </c>
      <c r="O389" s="28" t="s">
        <v>2213</v>
      </c>
      <c r="P389" t="str">
        <f t="shared" si="25"/>
        <v>Sale387</v>
      </c>
      <c r="Q389" t="str">
        <f t="shared" si="26"/>
        <v>SALE387</v>
      </c>
      <c r="S389" s="31">
        <v>45892</v>
      </c>
      <c r="T389" t="str">
        <f t="shared" si="27"/>
        <v>23-08-2025</v>
      </c>
      <c r="X389" s="34">
        <v>4</v>
      </c>
      <c r="Y389" s="34">
        <v>773.81</v>
      </c>
      <c r="Z389" s="2">
        <f t="shared" si="24"/>
        <v>773.81</v>
      </c>
    </row>
    <row r="390" spans="1:26">
      <c r="A390" s="2" t="s">
        <v>2214</v>
      </c>
      <c r="B390" s="25">
        <v>45780</v>
      </c>
      <c r="C390" s="2" t="s">
        <v>8</v>
      </c>
      <c r="D390" s="2" t="s">
        <v>1674</v>
      </c>
      <c r="E390" s="2" t="s">
        <v>1804</v>
      </c>
      <c r="F390" s="2">
        <v>1</v>
      </c>
      <c r="G390" s="2">
        <v>664.71</v>
      </c>
      <c r="H390" s="2">
        <v>0.1</v>
      </c>
      <c r="I390" s="2" t="s">
        <v>1826</v>
      </c>
      <c r="J390" s="2">
        <v>598.23900000000003</v>
      </c>
      <c r="K390" s="2">
        <f>IF(I390="", AVERAGEIF(Table6[Payment_Type],Table6[[#This Row],[Payment_Type]],Table6[Total_Amount]), J390)</f>
        <v>598.23900000000003</v>
      </c>
      <c r="O390" s="27" t="s">
        <v>2214</v>
      </c>
      <c r="P390" t="str">
        <f t="shared" si="25"/>
        <v>Sale388</v>
      </c>
      <c r="Q390" t="str">
        <f t="shared" si="26"/>
        <v>SALE388</v>
      </c>
      <c r="S390" s="30">
        <v>45780</v>
      </c>
      <c r="T390" t="str">
        <f t="shared" si="27"/>
        <v>03-05-2025</v>
      </c>
      <c r="X390" s="33">
        <v>1</v>
      </c>
      <c r="Y390" s="33">
        <v>664.71</v>
      </c>
      <c r="Z390" s="2">
        <f t="shared" si="24"/>
        <v>664.71</v>
      </c>
    </row>
    <row r="391" spans="1:26">
      <c r="A391" s="2" t="s">
        <v>2215</v>
      </c>
      <c r="B391" s="25">
        <v>45233</v>
      </c>
      <c r="C391" s="2" t="s">
        <v>1089</v>
      </c>
      <c r="D391" s="2" t="s">
        <v>1622</v>
      </c>
      <c r="E391" s="2" t="s">
        <v>1779</v>
      </c>
      <c r="F391" s="2">
        <v>4</v>
      </c>
      <c r="G391" s="2">
        <v>482.06</v>
      </c>
      <c r="H391" s="2">
        <v>7.0000000000000007E-2</v>
      </c>
      <c r="I391" s="2" t="s">
        <v>1826</v>
      </c>
      <c r="J391" s="2">
        <v>1793.2632000000001</v>
      </c>
      <c r="K391" s="2">
        <f>IF(I391="", AVERAGEIF(Table6[Payment_Type],Table6[[#This Row],[Payment_Type]],Table6[Total_Amount]), J391)</f>
        <v>1793.2632000000001</v>
      </c>
      <c r="O391" s="28" t="s">
        <v>2215</v>
      </c>
      <c r="P391" t="str">
        <f t="shared" si="25"/>
        <v>Sale389</v>
      </c>
      <c r="Q391" t="str">
        <f t="shared" si="26"/>
        <v>SALE389</v>
      </c>
      <c r="S391" s="31">
        <v>45233</v>
      </c>
      <c r="T391" t="str">
        <f t="shared" si="27"/>
        <v>03-11-2023</v>
      </c>
      <c r="X391" s="34">
        <v>4</v>
      </c>
      <c r="Y391" s="34">
        <v>482.06</v>
      </c>
      <c r="Z391" s="2">
        <f t="shared" si="24"/>
        <v>482.06</v>
      </c>
    </row>
    <row r="392" spans="1:26">
      <c r="A392" s="2" t="s">
        <v>2216</v>
      </c>
      <c r="B392" s="25">
        <v>45742</v>
      </c>
      <c r="C392" s="2" t="s">
        <v>321</v>
      </c>
      <c r="D392" s="2" t="s">
        <v>1662</v>
      </c>
      <c r="E392" s="2" t="s">
        <v>1766</v>
      </c>
      <c r="F392" s="2">
        <v>4</v>
      </c>
      <c r="G392" s="2">
        <v>995.55</v>
      </c>
      <c r="H392" s="2">
        <v>0.19</v>
      </c>
      <c r="I392" s="2" t="s">
        <v>1826</v>
      </c>
      <c r="J392" s="2">
        <v>3225.5819999999999</v>
      </c>
      <c r="K392" s="2">
        <f>IF(I392="", AVERAGEIF(Table6[Payment_Type],Table6[[#This Row],[Payment_Type]],Table6[Total_Amount]), J392)</f>
        <v>3225.5819999999999</v>
      </c>
      <c r="O392" s="27" t="s">
        <v>2216</v>
      </c>
      <c r="P392" t="str">
        <f t="shared" si="25"/>
        <v>Sale390</v>
      </c>
      <c r="Q392" t="str">
        <f t="shared" si="26"/>
        <v>SALE390</v>
      </c>
      <c r="S392" s="30">
        <v>45742</v>
      </c>
      <c r="T392" t="str">
        <f t="shared" si="27"/>
        <v>26-03-2025</v>
      </c>
      <c r="X392" s="33">
        <v>4</v>
      </c>
      <c r="Y392" s="33">
        <v>995.55</v>
      </c>
      <c r="Z392" s="2">
        <f t="shared" si="24"/>
        <v>995.55</v>
      </c>
    </row>
    <row r="393" spans="1:26">
      <c r="A393" s="2" t="s">
        <v>2217</v>
      </c>
      <c r="B393" s="25">
        <v>45478</v>
      </c>
      <c r="C393" s="2" t="s">
        <v>478</v>
      </c>
      <c r="D393" s="2" t="s">
        <v>1734</v>
      </c>
      <c r="E393" s="2" t="s">
        <v>1797</v>
      </c>
      <c r="F393" s="2">
        <v>2</v>
      </c>
      <c r="G393" s="2">
        <v>153.84</v>
      </c>
      <c r="H393" s="2">
        <v>0.27</v>
      </c>
      <c r="I393" s="2" t="s">
        <v>1826</v>
      </c>
      <c r="J393" s="2">
        <v>224.60640000000001</v>
      </c>
      <c r="K393" s="2">
        <f>IF(I393="", AVERAGEIF(Table6[Payment_Type],Table6[[#This Row],[Payment_Type]],Table6[Total_Amount]), J393)</f>
        <v>224.60640000000001</v>
      </c>
      <c r="O393" s="28" t="s">
        <v>2217</v>
      </c>
      <c r="P393" t="str">
        <f t="shared" si="25"/>
        <v>Sale391</v>
      </c>
      <c r="Q393" t="str">
        <f t="shared" si="26"/>
        <v>SALE391</v>
      </c>
      <c r="S393" s="31">
        <v>45478</v>
      </c>
      <c r="T393" t="str">
        <f t="shared" si="27"/>
        <v>05-07-2024</v>
      </c>
      <c r="X393" s="34">
        <v>2</v>
      </c>
      <c r="Y393" s="34">
        <v>153.84</v>
      </c>
      <c r="Z393" s="2">
        <f t="shared" si="24"/>
        <v>153.84</v>
      </c>
    </row>
    <row r="394" spans="1:26">
      <c r="A394" s="2" t="s">
        <v>2218</v>
      </c>
      <c r="B394" s="25">
        <v>45789</v>
      </c>
      <c r="C394" s="2" t="s">
        <v>514</v>
      </c>
      <c r="D394" s="2" t="s">
        <v>1704</v>
      </c>
      <c r="E394" s="2" t="s">
        <v>1776</v>
      </c>
      <c r="F394" s="2">
        <v>3</v>
      </c>
      <c r="G394" s="2">
        <v>362.11</v>
      </c>
      <c r="H394" s="2">
        <v>0.23</v>
      </c>
      <c r="I394" s="2" t="s">
        <v>1829</v>
      </c>
      <c r="J394" s="2">
        <v>836.47409999999991</v>
      </c>
      <c r="K394" s="2">
        <f>IF(I394="", AVERAGEIF(Table6[Payment_Type],Table6[[#This Row],[Payment_Type]],Table6[Total_Amount]), J394)</f>
        <v>836.47409999999991</v>
      </c>
      <c r="O394" s="27" t="s">
        <v>2218</v>
      </c>
      <c r="P394" t="str">
        <f t="shared" si="25"/>
        <v>Sale392</v>
      </c>
      <c r="Q394" t="str">
        <f t="shared" si="26"/>
        <v>SALE392</v>
      </c>
      <c r="S394" s="30">
        <v>45789</v>
      </c>
      <c r="T394" t="str">
        <f t="shared" si="27"/>
        <v>12-05-2025</v>
      </c>
      <c r="X394" s="33">
        <v>3</v>
      </c>
      <c r="Y394" s="33">
        <v>362.11</v>
      </c>
      <c r="Z394" s="2">
        <f t="shared" si="24"/>
        <v>362.11</v>
      </c>
    </row>
    <row r="395" spans="1:26">
      <c r="A395" s="2" t="s">
        <v>2219</v>
      </c>
      <c r="B395" s="25">
        <v>45561</v>
      </c>
      <c r="C395" s="2" t="s">
        <v>1455</v>
      </c>
      <c r="D395" s="2" t="s">
        <v>1634</v>
      </c>
      <c r="E395" s="2" t="s">
        <v>1782</v>
      </c>
      <c r="F395" s="2">
        <v>3</v>
      </c>
      <c r="G395" s="2">
        <v>112.26</v>
      </c>
      <c r="H395" s="2">
        <v>0.11</v>
      </c>
      <c r="I395" s="2" t="s">
        <v>1824</v>
      </c>
      <c r="J395" s="2">
        <v>299.73419999999999</v>
      </c>
      <c r="K395" s="2">
        <f>IF(I395="", AVERAGEIF(Table6[Payment_Type],Table6[[#This Row],[Payment_Type]],Table6[Total_Amount]), J395)</f>
        <v>299.73419999999999</v>
      </c>
      <c r="O395" s="28" t="s">
        <v>2219</v>
      </c>
      <c r="P395" t="str">
        <f t="shared" si="25"/>
        <v>Sale393</v>
      </c>
      <c r="Q395" t="str">
        <f t="shared" si="26"/>
        <v>SALE393</v>
      </c>
      <c r="S395" s="31">
        <v>45561</v>
      </c>
      <c r="T395" t="str">
        <f t="shared" si="27"/>
        <v>26-09-2024</v>
      </c>
      <c r="X395" s="34">
        <v>3</v>
      </c>
      <c r="Y395" s="34">
        <v>112.26</v>
      </c>
      <c r="Z395" s="2">
        <f t="shared" si="24"/>
        <v>112.26</v>
      </c>
    </row>
    <row r="396" spans="1:26">
      <c r="A396" s="2" t="s">
        <v>2220</v>
      </c>
      <c r="B396" s="25">
        <v>45378</v>
      </c>
      <c r="C396" s="2" t="s">
        <v>663</v>
      </c>
      <c r="D396" s="2" t="s">
        <v>1736</v>
      </c>
      <c r="E396" s="2" t="s">
        <v>1813</v>
      </c>
      <c r="F396" s="2">
        <v>2</v>
      </c>
      <c r="G396" s="2">
        <v>962.81</v>
      </c>
      <c r="H396" s="2">
        <v>0.06</v>
      </c>
      <c r="I396" s="2" t="s">
        <v>1829</v>
      </c>
      <c r="J396" s="2">
        <v>1810.0827999999999</v>
      </c>
      <c r="K396" s="2">
        <f>IF(I396="", AVERAGEIF(Table6[Payment_Type],Table6[[#This Row],[Payment_Type]],Table6[Total_Amount]), J396)</f>
        <v>1810.0827999999999</v>
      </c>
      <c r="O396" s="27" t="s">
        <v>2220</v>
      </c>
      <c r="P396" t="str">
        <f t="shared" si="25"/>
        <v>Sale394</v>
      </c>
      <c r="Q396" t="str">
        <f t="shared" si="26"/>
        <v>SALE394</v>
      </c>
      <c r="S396" s="30">
        <v>45378</v>
      </c>
      <c r="T396" t="str">
        <f t="shared" si="27"/>
        <v>27-03-2024</v>
      </c>
      <c r="X396" s="33">
        <v>2</v>
      </c>
      <c r="Y396" s="33">
        <v>962.81</v>
      </c>
      <c r="Z396" s="2">
        <f t="shared" si="24"/>
        <v>962.81</v>
      </c>
    </row>
    <row r="397" spans="1:26">
      <c r="A397" s="2" t="s">
        <v>2221</v>
      </c>
      <c r="B397" s="25">
        <v>45308</v>
      </c>
      <c r="C397" s="2" t="s">
        <v>693</v>
      </c>
      <c r="D397" s="2" t="s">
        <v>1590</v>
      </c>
      <c r="E397" s="2" t="s">
        <v>1752</v>
      </c>
      <c r="F397" s="2">
        <v>4</v>
      </c>
      <c r="G397" s="2">
        <v>276.23</v>
      </c>
      <c r="H397" s="2">
        <v>0.12</v>
      </c>
      <c r="I397" s="2" t="s">
        <v>1824</v>
      </c>
      <c r="J397" s="2">
        <v>972.32960000000003</v>
      </c>
      <c r="K397" s="2">
        <f>IF(I397="", AVERAGEIF(Table6[Payment_Type],Table6[[#This Row],[Payment_Type]],Table6[Total_Amount]), J397)</f>
        <v>972.32960000000003</v>
      </c>
      <c r="O397" s="28" t="s">
        <v>2221</v>
      </c>
      <c r="P397" t="str">
        <f t="shared" si="25"/>
        <v>Sale395</v>
      </c>
      <c r="Q397" t="str">
        <f t="shared" si="26"/>
        <v>SALE395</v>
      </c>
      <c r="S397" s="31">
        <v>45308</v>
      </c>
      <c r="T397" t="str">
        <f t="shared" si="27"/>
        <v>17-01-2024</v>
      </c>
      <c r="X397" s="34">
        <v>4</v>
      </c>
      <c r="Y397" s="34">
        <v>276.23</v>
      </c>
      <c r="Z397" s="2">
        <f t="shared" si="24"/>
        <v>276.23</v>
      </c>
    </row>
    <row r="398" spans="1:26">
      <c r="A398" s="2" t="s">
        <v>2222</v>
      </c>
      <c r="B398" s="25">
        <v>45407</v>
      </c>
      <c r="C398" s="2" t="s">
        <v>71</v>
      </c>
      <c r="D398" s="2" t="s">
        <v>1584</v>
      </c>
      <c r="E398" s="2" t="s">
        <v>1799</v>
      </c>
      <c r="F398" s="2">
        <v>3</v>
      </c>
      <c r="G398" s="2">
        <v>991.37</v>
      </c>
      <c r="H398" s="2">
        <v>0.1</v>
      </c>
      <c r="I398" s="2" t="s">
        <v>1826</v>
      </c>
      <c r="J398" s="2">
        <v>2676.6990000000001</v>
      </c>
      <c r="K398" s="2">
        <f>IF(I398="", AVERAGEIF(Table6[Payment_Type],Table6[[#This Row],[Payment_Type]],Table6[Total_Amount]), J398)</f>
        <v>2676.6990000000001</v>
      </c>
      <c r="O398" s="27" t="s">
        <v>2222</v>
      </c>
      <c r="P398" t="str">
        <f t="shared" si="25"/>
        <v>Sale396</v>
      </c>
      <c r="Q398" t="str">
        <f t="shared" si="26"/>
        <v>SALE396</v>
      </c>
      <c r="S398" s="30">
        <v>45407</v>
      </c>
      <c r="T398" t="str">
        <f t="shared" si="27"/>
        <v>25-04-2024</v>
      </c>
      <c r="X398" s="33">
        <v>3</v>
      </c>
      <c r="Y398" s="33">
        <v>991.37</v>
      </c>
      <c r="Z398" s="2">
        <f t="shared" si="24"/>
        <v>991.37</v>
      </c>
    </row>
    <row r="399" spans="1:26">
      <c r="A399" s="2" t="s">
        <v>2223</v>
      </c>
      <c r="B399" s="25">
        <v>45929</v>
      </c>
      <c r="C399" s="2" t="s">
        <v>559</v>
      </c>
      <c r="D399" s="2" t="s">
        <v>1590</v>
      </c>
      <c r="E399" s="2" t="s">
        <v>1797</v>
      </c>
      <c r="F399" s="2">
        <v>3</v>
      </c>
      <c r="G399" s="2">
        <v>977.47</v>
      </c>
      <c r="H399" s="2">
        <v>0.05</v>
      </c>
      <c r="I399" s="2" t="s">
        <v>1824</v>
      </c>
      <c r="J399" s="2">
        <v>2785.7894999999999</v>
      </c>
      <c r="K399" s="2">
        <f>IF(I399="", AVERAGEIF(Table6[Payment_Type],Table6[[#This Row],[Payment_Type]],Table6[Total_Amount]), J399)</f>
        <v>2785.7894999999999</v>
      </c>
      <c r="O399" s="28" t="s">
        <v>2223</v>
      </c>
      <c r="P399" t="str">
        <f t="shared" si="25"/>
        <v>Sale397</v>
      </c>
      <c r="Q399" t="str">
        <f t="shared" si="26"/>
        <v>SALE397</v>
      </c>
      <c r="S399" s="31">
        <v>45929</v>
      </c>
      <c r="T399" t="str">
        <f t="shared" si="27"/>
        <v>29-09-2025</v>
      </c>
      <c r="X399" s="34">
        <v>3</v>
      </c>
      <c r="Y399" s="34">
        <v>977.47</v>
      </c>
      <c r="Z399" s="2">
        <f t="shared" si="24"/>
        <v>977.47</v>
      </c>
    </row>
    <row r="400" spans="1:26">
      <c r="A400" s="2" t="s">
        <v>2224</v>
      </c>
      <c r="B400" s="25">
        <v>45844</v>
      </c>
      <c r="C400" s="2" t="s">
        <v>672</v>
      </c>
      <c r="D400" s="2" t="s">
        <v>1736</v>
      </c>
      <c r="E400" s="2" t="s">
        <v>1794</v>
      </c>
      <c r="F400" s="2">
        <v>2</v>
      </c>
      <c r="G400" s="2">
        <v>308.7</v>
      </c>
      <c r="H400" s="2">
        <v>0.2</v>
      </c>
      <c r="I400" s="2" t="s">
        <v>1826</v>
      </c>
      <c r="J400" s="2">
        <v>493.92</v>
      </c>
      <c r="K400" s="2">
        <f>IF(I400="", AVERAGEIF(Table6[Payment_Type],Table6[[#This Row],[Payment_Type]],Table6[Total_Amount]), J400)</f>
        <v>493.92</v>
      </c>
      <c r="O400" s="27" t="s">
        <v>2224</v>
      </c>
      <c r="P400" t="str">
        <f t="shared" si="25"/>
        <v>Sale398</v>
      </c>
      <c r="Q400" t="str">
        <f t="shared" si="26"/>
        <v>SALE398</v>
      </c>
      <c r="S400" s="30">
        <v>45844</v>
      </c>
      <c r="T400" t="str">
        <f t="shared" si="27"/>
        <v>06-07-2025</v>
      </c>
      <c r="X400" s="33">
        <v>2</v>
      </c>
      <c r="Y400" s="33">
        <v>308.7</v>
      </c>
      <c r="Z400" s="2">
        <f t="shared" si="24"/>
        <v>308.7</v>
      </c>
    </row>
    <row r="401" spans="1:26">
      <c r="A401" s="2" t="s">
        <v>2225</v>
      </c>
      <c r="B401" s="25">
        <v>45579</v>
      </c>
      <c r="C401" s="2" t="s">
        <v>147</v>
      </c>
      <c r="D401" s="2" t="s">
        <v>1557</v>
      </c>
      <c r="E401" s="2" t="s">
        <v>1804</v>
      </c>
      <c r="F401" s="2">
        <v>2</v>
      </c>
      <c r="G401" s="2">
        <v>733.87</v>
      </c>
      <c r="H401" s="2">
        <v>0.1</v>
      </c>
      <c r="I401" s="2" t="s">
        <v>1826</v>
      </c>
      <c r="J401" s="2">
        <v>1320.9659999999999</v>
      </c>
      <c r="K401" s="2">
        <f>IF(I401="", AVERAGEIF(Table6[Payment_Type],Table6[[#This Row],[Payment_Type]],Table6[Total_Amount]), J401)</f>
        <v>1320.9659999999999</v>
      </c>
      <c r="O401" s="28" t="s">
        <v>2225</v>
      </c>
      <c r="P401" t="str">
        <f t="shared" si="25"/>
        <v>Sale399</v>
      </c>
      <c r="Q401" t="str">
        <f t="shared" si="26"/>
        <v>SALE399</v>
      </c>
      <c r="S401" s="31">
        <v>45579</v>
      </c>
      <c r="T401" t="str">
        <f t="shared" si="27"/>
        <v>14-10-2024</v>
      </c>
      <c r="X401" s="34">
        <v>2</v>
      </c>
      <c r="Y401" s="34">
        <v>733.87</v>
      </c>
      <c r="Z401" s="2">
        <f t="shared" si="24"/>
        <v>733.87</v>
      </c>
    </row>
    <row r="402" spans="1:26">
      <c r="A402" s="2" t="s">
        <v>2226</v>
      </c>
      <c r="B402" s="25">
        <v>45227</v>
      </c>
      <c r="C402" s="2" t="s">
        <v>341</v>
      </c>
      <c r="D402" s="2" t="s">
        <v>1586</v>
      </c>
      <c r="E402" s="2" t="s">
        <v>1804</v>
      </c>
      <c r="F402" s="2">
        <v>2</v>
      </c>
      <c r="G402" s="2">
        <v>22.47</v>
      </c>
      <c r="H402" s="2">
        <v>0.22</v>
      </c>
      <c r="I402" s="2" t="s">
        <v>1826</v>
      </c>
      <c r="J402" s="2">
        <v>35.053199999999997</v>
      </c>
      <c r="K402" s="2">
        <f>IF(I402="", AVERAGEIF(Table6[Payment_Type],Table6[[#This Row],[Payment_Type]],Table6[Total_Amount]), J402)</f>
        <v>35.053199999999997</v>
      </c>
      <c r="O402" s="27" t="s">
        <v>2226</v>
      </c>
      <c r="P402" t="str">
        <f t="shared" si="25"/>
        <v>Sale400</v>
      </c>
      <c r="Q402" t="str">
        <f t="shared" si="26"/>
        <v>SALE400</v>
      </c>
      <c r="S402" s="30">
        <v>45227</v>
      </c>
      <c r="T402" t="str">
        <f t="shared" si="27"/>
        <v>28-10-2023</v>
      </c>
      <c r="X402" s="33">
        <v>2</v>
      </c>
      <c r="Y402" s="33">
        <v>22.47</v>
      </c>
      <c r="Z402" s="2">
        <f t="shared" si="24"/>
        <v>22.47</v>
      </c>
    </row>
    <row r="403" spans="1:26">
      <c r="A403" s="2" t="s">
        <v>2227</v>
      </c>
      <c r="B403" s="25">
        <v>45380</v>
      </c>
      <c r="C403" s="2" t="s">
        <v>1092</v>
      </c>
      <c r="D403" s="2" t="s">
        <v>1662</v>
      </c>
      <c r="E403" s="2" t="s">
        <v>1797</v>
      </c>
      <c r="F403" s="2">
        <v>4</v>
      </c>
      <c r="G403" s="2">
        <v>651.36</v>
      </c>
      <c r="H403" s="2">
        <v>0.13</v>
      </c>
      <c r="I403" s="2" t="s">
        <v>1824</v>
      </c>
      <c r="J403" s="2">
        <v>2266.7328000000002</v>
      </c>
      <c r="K403" s="2">
        <f>IF(I403="", AVERAGEIF(Table6[Payment_Type],Table6[[#This Row],[Payment_Type]],Table6[Total_Amount]), J403)</f>
        <v>2266.7328000000002</v>
      </c>
      <c r="O403" s="28" t="s">
        <v>2227</v>
      </c>
      <c r="P403" t="str">
        <f t="shared" si="25"/>
        <v>Sale401</v>
      </c>
      <c r="Q403" t="str">
        <f t="shared" si="26"/>
        <v>SALE401</v>
      </c>
      <c r="S403" s="31">
        <v>45380</v>
      </c>
      <c r="T403" t="str">
        <f t="shared" si="27"/>
        <v>29-03-2024</v>
      </c>
      <c r="X403" s="34">
        <v>4</v>
      </c>
      <c r="Y403" s="34">
        <v>651.36</v>
      </c>
      <c r="Z403" s="2">
        <f t="shared" si="24"/>
        <v>651.36</v>
      </c>
    </row>
    <row r="404" spans="1:26">
      <c r="A404" s="2" t="s">
        <v>2228</v>
      </c>
      <c r="B404" s="25">
        <v>45817</v>
      </c>
      <c r="C404" s="2" t="s">
        <v>937</v>
      </c>
      <c r="D404" s="2" t="s">
        <v>1576</v>
      </c>
      <c r="E404" s="2" t="s">
        <v>1789</v>
      </c>
      <c r="F404" s="2">
        <v>1</v>
      </c>
      <c r="G404" s="2">
        <v>753.39</v>
      </c>
      <c r="H404" s="2">
        <v>0.04</v>
      </c>
      <c r="I404" s="2" t="s">
        <v>1829</v>
      </c>
      <c r="J404" s="2">
        <v>723.25439999999992</v>
      </c>
      <c r="K404" s="2">
        <f>IF(I404="", AVERAGEIF(Table6[Payment_Type],Table6[[#This Row],[Payment_Type]],Table6[Total_Amount]), J404)</f>
        <v>723.25439999999992</v>
      </c>
      <c r="O404" s="27" t="s">
        <v>2228</v>
      </c>
      <c r="P404" t="str">
        <f t="shared" si="25"/>
        <v>Sale402</v>
      </c>
      <c r="Q404" t="str">
        <f t="shared" si="26"/>
        <v>SALE402</v>
      </c>
      <c r="S404" s="30">
        <v>45817</v>
      </c>
      <c r="T404" t="str">
        <f t="shared" si="27"/>
        <v>09-06-2025</v>
      </c>
      <c r="X404" s="33">
        <v>1</v>
      </c>
      <c r="Y404" s="33">
        <v>753.39</v>
      </c>
      <c r="Z404" s="2">
        <f t="shared" si="24"/>
        <v>753.39</v>
      </c>
    </row>
    <row r="405" spans="1:26">
      <c r="A405" s="2" t="s">
        <v>2229</v>
      </c>
      <c r="B405" s="25">
        <v>45576</v>
      </c>
      <c r="C405" s="2" t="s">
        <v>657</v>
      </c>
      <c r="D405" s="2" t="s">
        <v>1690</v>
      </c>
      <c r="E405" s="2" t="s">
        <v>1794</v>
      </c>
      <c r="F405" s="2">
        <v>4</v>
      </c>
      <c r="G405" s="2">
        <v>849.17</v>
      </c>
      <c r="H405" s="2">
        <v>0.12</v>
      </c>
      <c r="I405" s="2" t="s">
        <v>1829</v>
      </c>
      <c r="J405" s="2">
        <v>2989.0783999999999</v>
      </c>
      <c r="K405" s="2">
        <f>IF(I405="", AVERAGEIF(Table6[Payment_Type],Table6[[#This Row],[Payment_Type]],Table6[Total_Amount]), J405)</f>
        <v>2989.0783999999999</v>
      </c>
      <c r="O405" s="28" t="s">
        <v>2229</v>
      </c>
      <c r="P405" t="str">
        <f t="shared" si="25"/>
        <v>Sale403</v>
      </c>
      <c r="Q405" t="str">
        <f t="shared" si="26"/>
        <v>SALE403</v>
      </c>
      <c r="S405" s="31">
        <v>45576</v>
      </c>
      <c r="T405" t="str">
        <f t="shared" si="27"/>
        <v>11-10-2024</v>
      </c>
      <c r="X405" s="34">
        <v>4</v>
      </c>
      <c r="Y405" s="34">
        <v>849.17</v>
      </c>
      <c r="Z405" s="2">
        <f t="shared" si="24"/>
        <v>849.17</v>
      </c>
    </row>
    <row r="406" spans="1:26">
      <c r="A406" s="2" t="s">
        <v>2230</v>
      </c>
      <c r="B406" s="25">
        <v>45495</v>
      </c>
      <c r="C406" s="2" t="s">
        <v>1184</v>
      </c>
      <c r="D406" s="2" t="s">
        <v>1588</v>
      </c>
      <c r="E406" s="2" t="s">
        <v>1752</v>
      </c>
      <c r="F406" s="2">
        <v>4</v>
      </c>
      <c r="G406" s="2">
        <v>585.45000000000005</v>
      </c>
      <c r="H406" s="2">
        <v>0.25</v>
      </c>
      <c r="I406" s="2" t="s">
        <v>1829</v>
      </c>
      <c r="J406" s="2">
        <v>1756.35</v>
      </c>
      <c r="K406" s="2">
        <f>IF(I406="", AVERAGEIF(Table6[Payment_Type],Table6[[#This Row],[Payment_Type]],Table6[Total_Amount]), J406)</f>
        <v>1756.35</v>
      </c>
      <c r="O406" s="27" t="s">
        <v>2230</v>
      </c>
      <c r="P406" t="str">
        <f t="shared" si="25"/>
        <v>Sale404</v>
      </c>
      <c r="Q406" t="str">
        <f t="shared" si="26"/>
        <v>SALE404</v>
      </c>
      <c r="S406" s="30">
        <v>45495</v>
      </c>
      <c r="T406" t="str">
        <f t="shared" si="27"/>
        <v>22-07-2024</v>
      </c>
      <c r="X406" s="33">
        <v>4</v>
      </c>
      <c r="Y406" s="33">
        <v>585.45000000000005</v>
      </c>
      <c r="Z406" s="2">
        <f t="shared" si="24"/>
        <v>585.45000000000005</v>
      </c>
    </row>
    <row r="407" spans="1:26">
      <c r="A407" s="2" t="s">
        <v>2231</v>
      </c>
      <c r="B407" s="25">
        <v>45628</v>
      </c>
      <c r="C407" s="2" t="s">
        <v>1466</v>
      </c>
      <c r="D407" s="2" t="s">
        <v>1698</v>
      </c>
      <c r="E407" s="2" t="s">
        <v>1804</v>
      </c>
      <c r="F407" s="2">
        <v>1</v>
      </c>
      <c r="G407" s="2">
        <v>745.15</v>
      </c>
      <c r="H407" s="2">
        <v>0.25</v>
      </c>
      <c r="I407" s="2" t="s">
        <v>1829</v>
      </c>
      <c r="J407" s="2">
        <v>558.86249999999995</v>
      </c>
      <c r="K407" s="2">
        <f>IF(I407="", AVERAGEIF(Table6[Payment_Type],Table6[[#This Row],[Payment_Type]],Table6[Total_Amount]), J407)</f>
        <v>558.86249999999995</v>
      </c>
      <c r="O407" s="28" t="s">
        <v>2231</v>
      </c>
      <c r="P407" t="str">
        <f t="shared" si="25"/>
        <v>Sale405</v>
      </c>
      <c r="Q407" t="str">
        <f t="shared" si="26"/>
        <v>SALE405</v>
      </c>
      <c r="S407" s="31">
        <v>45628</v>
      </c>
      <c r="T407" t="str">
        <f t="shared" si="27"/>
        <v>02-12-2024</v>
      </c>
      <c r="X407" s="34">
        <v>1</v>
      </c>
      <c r="Y407" s="34">
        <v>745.15</v>
      </c>
      <c r="Z407" s="2">
        <f t="shared" si="24"/>
        <v>745.15</v>
      </c>
    </row>
    <row r="408" spans="1:26">
      <c r="A408" s="2" t="s">
        <v>2232</v>
      </c>
      <c r="B408" s="25">
        <v>45244</v>
      </c>
      <c r="C408" s="2" t="s">
        <v>191</v>
      </c>
      <c r="D408" s="2" t="s">
        <v>1746</v>
      </c>
      <c r="E408" s="2" t="s">
        <v>1761</v>
      </c>
      <c r="F408" s="2">
        <v>1</v>
      </c>
      <c r="G408" s="2">
        <v>848.69</v>
      </c>
      <c r="H408" s="2">
        <v>0.04</v>
      </c>
      <c r="I408" s="2" t="s">
        <v>1829</v>
      </c>
      <c r="J408" s="2">
        <v>814.74239999999998</v>
      </c>
      <c r="K408" s="2">
        <f>IF(I408="", AVERAGEIF(Table6[Payment_Type],Table6[[#This Row],[Payment_Type]],Table6[Total_Amount]), J408)</f>
        <v>814.74239999999998</v>
      </c>
      <c r="O408" s="27" t="s">
        <v>2232</v>
      </c>
      <c r="P408" t="str">
        <f t="shared" si="25"/>
        <v>Sale406</v>
      </c>
      <c r="Q408" t="str">
        <f t="shared" si="26"/>
        <v>SALE406</v>
      </c>
      <c r="S408" s="30">
        <v>45244</v>
      </c>
      <c r="T408" t="str">
        <f t="shared" si="27"/>
        <v>14-11-2023</v>
      </c>
      <c r="X408" s="33">
        <v>1</v>
      </c>
      <c r="Y408" s="33">
        <v>848.69</v>
      </c>
      <c r="Z408" s="2">
        <f t="shared" si="24"/>
        <v>848.69</v>
      </c>
    </row>
    <row r="409" spans="1:26">
      <c r="A409" s="2" t="s">
        <v>2233</v>
      </c>
      <c r="B409" s="25">
        <v>45336</v>
      </c>
      <c r="C409" s="2" t="s">
        <v>1283</v>
      </c>
      <c r="D409" s="2" t="s">
        <v>1688</v>
      </c>
      <c r="E409" s="2" t="s">
        <v>1799</v>
      </c>
      <c r="F409" s="2">
        <v>2</v>
      </c>
      <c r="G409" s="2">
        <v>247.67</v>
      </c>
      <c r="H409" s="2">
        <v>0.1</v>
      </c>
      <c r="I409" s="2" t="s">
        <v>1826</v>
      </c>
      <c r="J409" s="2">
        <v>445.80599999999998</v>
      </c>
      <c r="K409" s="2">
        <f>IF(I409="", AVERAGEIF(Table6[Payment_Type],Table6[[#This Row],[Payment_Type]],Table6[Total_Amount]), J409)</f>
        <v>445.80599999999998</v>
      </c>
      <c r="O409" s="28" t="s">
        <v>2233</v>
      </c>
      <c r="P409" t="str">
        <f t="shared" si="25"/>
        <v>Sale407</v>
      </c>
      <c r="Q409" t="str">
        <f t="shared" si="26"/>
        <v>SALE407</v>
      </c>
      <c r="S409" s="31">
        <v>45336</v>
      </c>
      <c r="T409" t="str">
        <f t="shared" si="27"/>
        <v>14-02-2024</v>
      </c>
      <c r="X409" s="34">
        <v>2</v>
      </c>
      <c r="Y409" s="34">
        <v>247.67</v>
      </c>
      <c r="Z409" s="2">
        <f t="shared" si="24"/>
        <v>247.67</v>
      </c>
    </row>
    <row r="410" spans="1:26">
      <c r="A410" s="2" t="s">
        <v>2234</v>
      </c>
      <c r="B410" s="25">
        <v>45465</v>
      </c>
      <c r="C410" s="2" t="s">
        <v>153</v>
      </c>
      <c r="D410" s="2" t="s">
        <v>1696</v>
      </c>
      <c r="E410" s="2" t="s">
        <v>1766</v>
      </c>
      <c r="F410" s="2">
        <v>3</v>
      </c>
      <c r="G410" s="2">
        <v>220.51</v>
      </c>
      <c r="H410" s="2">
        <v>0.02</v>
      </c>
      <c r="I410" s="2" t="s">
        <v>1826</v>
      </c>
      <c r="J410" s="2">
        <v>648.29939999999999</v>
      </c>
      <c r="K410" s="2">
        <f>IF(I410="", AVERAGEIF(Table6[Payment_Type],Table6[[#This Row],[Payment_Type]],Table6[Total_Amount]), J410)</f>
        <v>648.29939999999999</v>
      </c>
      <c r="O410" s="27" t="s">
        <v>2234</v>
      </c>
      <c r="P410" t="str">
        <f t="shared" si="25"/>
        <v>Sale408</v>
      </c>
      <c r="Q410" t="str">
        <f t="shared" si="26"/>
        <v>SALE408</v>
      </c>
      <c r="S410" s="30">
        <v>45465</v>
      </c>
      <c r="T410" t="str">
        <f t="shared" si="27"/>
        <v>22-06-2024</v>
      </c>
      <c r="X410" s="33">
        <v>3</v>
      </c>
      <c r="Y410" s="33">
        <v>220.51</v>
      </c>
      <c r="Z410" s="2">
        <f t="shared" si="24"/>
        <v>220.51</v>
      </c>
    </row>
    <row r="411" spans="1:26">
      <c r="A411" s="2" t="s">
        <v>2235</v>
      </c>
      <c r="B411" s="25">
        <v>45837</v>
      </c>
      <c r="C411" s="2" t="s">
        <v>1029</v>
      </c>
      <c r="D411" s="2" t="s">
        <v>1578</v>
      </c>
      <c r="E411" s="2" t="s">
        <v>1804</v>
      </c>
      <c r="F411" s="2">
        <v>4</v>
      </c>
      <c r="G411" s="2">
        <v>370.63</v>
      </c>
      <c r="H411" s="2">
        <v>0.08</v>
      </c>
      <c r="I411" s="2" t="s">
        <v>1824</v>
      </c>
      <c r="J411" s="2">
        <v>1363.9184</v>
      </c>
      <c r="K411" s="2">
        <f>IF(I411="", AVERAGEIF(Table6[Payment_Type],Table6[[#This Row],[Payment_Type]],Table6[Total_Amount]), J411)</f>
        <v>1363.9184</v>
      </c>
      <c r="O411" s="28" t="s">
        <v>2235</v>
      </c>
      <c r="P411" t="str">
        <f t="shared" si="25"/>
        <v>Sale409</v>
      </c>
      <c r="Q411" t="str">
        <f t="shared" si="26"/>
        <v>SALE409</v>
      </c>
      <c r="S411" s="31">
        <v>45837</v>
      </c>
      <c r="T411" t="str">
        <f t="shared" si="27"/>
        <v>29-06-2025</v>
      </c>
      <c r="X411" s="34">
        <v>4</v>
      </c>
      <c r="Y411" s="34">
        <v>370.63</v>
      </c>
      <c r="Z411" s="2">
        <f t="shared" si="24"/>
        <v>370.63</v>
      </c>
    </row>
    <row r="412" spans="1:26">
      <c r="A412" s="2" t="s">
        <v>2236</v>
      </c>
      <c r="B412" s="25">
        <v>45706</v>
      </c>
      <c r="C412" s="2" t="s">
        <v>1220</v>
      </c>
      <c r="D412" s="2" t="s">
        <v>1606</v>
      </c>
      <c r="E412" s="2" t="s">
        <v>1813</v>
      </c>
      <c r="F412" s="2">
        <v>4</v>
      </c>
      <c r="G412" s="2">
        <v>349.84</v>
      </c>
      <c r="H412" s="2">
        <v>0.11</v>
      </c>
      <c r="I412" s="2" t="s">
        <v>1824</v>
      </c>
      <c r="J412" s="2">
        <v>1245.4304</v>
      </c>
      <c r="K412" s="2">
        <f>IF(I412="", AVERAGEIF(Table6[Payment_Type],Table6[[#This Row],[Payment_Type]],Table6[Total_Amount]), J412)</f>
        <v>1245.4304</v>
      </c>
      <c r="O412" s="27" t="s">
        <v>2236</v>
      </c>
      <c r="P412" t="str">
        <f t="shared" si="25"/>
        <v>Sale410</v>
      </c>
      <c r="Q412" t="str">
        <f t="shared" si="26"/>
        <v>SALE410</v>
      </c>
      <c r="S412" s="30">
        <v>45706</v>
      </c>
      <c r="T412" t="str">
        <f t="shared" si="27"/>
        <v>18-02-2025</v>
      </c>
      <c r="X412" s="33">
        <v>4</v>
      </c>
      <c r="Y412" s="33">
        <v>349.84</v>
      </c>
      <c r="Z412" s="2">
        <f t="shared" si="24"/>
        <v>349.84</v>
      </c>
    </row>
    <row r="413" spans="1:26">
      <c r="A413" s="2" t="s">
        <v>2237</v>
      </c>
      <c r="B413" s="25">
        <v>45823</v>
      </c>
      <c r="C413" s="2" t="s">
        <v>168</v>
      </c>
      <c r="D413" s="2" t="s">
        <v>1626</v>
      </c>
      <c r="E413" s="2" t="s">
        <v>1794</v>
      </c>
      <c r="F413" s="2">
        <v>1</v>
      </c>
      <c r="G413" s="2">
        <v>770.87</v>
      </c>
      <c r="H413" s="2">
        <v>0.1</v>
      </c>
      <c r="I413" s="2" t="s">
        <v>1829</v>
      </c>
      <c r="J413" s="2">
        <v>693.78300000000002</v>
      </c>
      <c r="K413" s="2">
        <f>IF(I413="", AVERAGEIF(Table6[Payment_Type],Table6[[#This Row],[Payment_Type]],Table6[Total_Amount]), J413)</f>
        <v>693.78300000000002</v>
      </c>
      <c r="O413" s="28" t="s">
        <v>2237</v>
      </c>
      <c r="P413" t="str">
        <f t="shared" si="25"/>
        <v>Sale411</v>
      </c>
      <c r="Q413" t="str">
        <f t="shared" si="26"/>
        <v>SALE411</v>
      </c>
      <c r="S413" s="31">
        <v>45823</v>
      </c>
      <c r="T413" t="str">
        <f t="shared" si="27"/>
        <v>15-06-2025</v>
      </c>
      <c r="X413" s="34">
        <v>1</v>
      </c>
      <c r="Y413" s="34">
        <v>770.87</v>
      </c>
      <c r="Z413" s="2">
        <f t="shared" si="24"/>
        <v>770.87</v>
      </c>
    </row>
    <row r="414" spans="1:26">
      <c r="A414" s="2" t="s">
        <v>2238</v>
      </c>
      <c r="B414" s="25">
        <v>45518</v>
      </c>
      <c r="C414" s="2" t="s">
        <v>1475</v>
      </c>
      <c r="D414" s="2" t="s">
        <v>1746</v>
      </c>
      <c r="E414" s="2" t="s">
        <v>1807</v>
      </c>
      <c r="F414" s="2">
        <v>3</v>
      </c>
      <c r="G414" s="2">
        <v>507.33</v>
      </c>
      <c r="H414" s="2">
        <v>0.06</v>
      </c>
      <c r="I414" s="2" t="s">
        <v>1826</v>
      </c>
      <c r="J414" s="2">
        <v>1430.6705999999999</v>
      </c>
      <c r="K414" s="2">
        <f>IF(I414="", AVERAGEIF(Table6[Payment_Type],Table6[[#This Row],[Payment_Type]],Table6[Total_Amount]), J414)</f>
        <v>1430.6705999999999</v>
      </c>
      <c r="O414" s="27" t="s">
        <v>2238</v>
      </c>
      <c r="P414" t="str">
        <f t="shared" si="25"/>
        <v>Sale412</v>
      </c>
      <c r="Q414" t="str">
        <f t="shared" si="26"/>
        <v>SALE412</v>
      </c>
      <c r="S414" s="30">
        <v>45518</v>
      </c>
      <c r="T414" t="str">
        <f t="shared" si="27"/>
        <v>14-08-2024</v>
      </c>
      <c r="X414" s="33">
        <v>3</v>
      </c>
      <c r="Y414" s="33">
        <v>507.33</v>
      </c>
      <c r="Z414" s="2">
        <f t="shared" si="24"/>
        <v>507.33</v>
      </c>
    </row>
    <row r="415" spans="1:26">
      <c r="A415" s="2" t="s">
        <v>2239</v>
      </c>
      <c r="B415" s="25">
        <v>45863</v>
      </c>
      <c r="C415" s="2" t="s">
        <v>610</v>
      </c>
      <c r="D415" s="2" t="s">
        <v>1680</v>
      </c>
      <c r="E415" s="2" t="s">
        <v>1786</v>
      </c>
      <c r="F415" s="2">
        <v>1</v>
      </c>
      <c r="G415" s="2">
        <v>87.78</v>
      </c>
      <c r="H415" s="2">
        <v>0.06</v>
      </c>
      <c r="I415" s="2" t="s">
        <v>1824</v>
      </c>
      <c r="J415" s="2">
        <v>82.513199999999998</v>
      </c>
      <c r="K415" s="2">
        <f>IF(I415="", AVERAGEIF(Table6[Payment_Type],Table6[[#This Row],[Payment_Type]],Table6[Total_Amount]), J415)</f>
        <v>82.513199999999998</v>
      </c>
      <c r="O415" s="28" t="s">
        <v>2239</v>
      </c>
      <c r="P415" t="str">
        <f t="shared" si="25"/>
        <v>Sale413</v>
      </c>
      <c r="Q415" t="str">
        <f t="shared" si="26"/>
        <v>SALE413</v>
      </c>
      <c r="S415" s="31">
        <v>45863</v>
      </c>
      <c r="T415" t="str">
        <f t="shared" si="27"/>
        <v>25-07-2025</v>
      </c>
      <c r="X415" s="34">
        <v>1</v>
      </c>
      <c r="Y415" s="34">
        <v>87.78</v>
      </c>
      <c r="Z415" s="2">
        <f t="shared" si="24"/>
        <v>87.78</v>
      </c>
    </row>
    <row r="416" spans="1:26">
      <c r="A416" s="2" t="s">
        <v>2240</v>
      </c>
      <c r="B416" s="25">
        <v>45666</v>
      </c>
      <c r="C416" s="2" t="s">
        <v>36</v>
      </c>
      <c r="D416" s="2" t="s">
        <v>1734</v>
      </c>
      <c r="E416" s="2" t="s">
        <v>1769</v>
      </c>
      <c r="F416" s="2">
        <v>2</v>
      </c>
      <c r="G416" s="2">
        <v>772.24</v>
      </c>
      <c r="H416" s="2">
        <v>0.22</v>
      </c>
      <c r="I416" s="2" t="s">
        <v>1824</v>
      </c>
      <c r="J416" s="2">
        <v>1204.6944000000001</v>
      </c>
      <c r="K416" s="2">
        <f>IF(I416="", AVERAGEIF(Table6[Payment_Type],Table6[[#This Row],[Payment_Type]],Table6[Total_Amount]), J416)</f>
        <v>1204.6944000000001</v>
      </c>
      <c r="O416" s="27" t="s">
        <v>2240</v>
      </c>
      <c r="P416" t="str">
        <f t="shared" si="25"/>
        <v>Sale414</v>
      </c>
      <c r="Q416" t="str">
        <f t="shared" si="26"/>
        <v>SALE414</v>
      </c>
      <c r="S416" s="30">
        <v>45666</v>
      </c>
      <c r="T416" t="str">
        <f t="shared" si="27"/>
        <v>09-01-2025</v>
      </c>
      <c r="X416" s="33">
        <v>2</v>
      </c>
      <c r="Y416" s="33">
        <v>772.24</v>
      </c>
      <c r="Z416" s="2">
        <f t="shared" si="24"/>
        <v>772.24</v>
      </c>
    </row>
    <row r="417" spans="1:26">
      <c r="A417" s="2" t="s">
        <v>2241</v>
      </c>
      <c r="B417" s="25">
        <v>45813</v>
      </c>
      <c r="C417" s="2" t="s">
        <v>181</v>
      </c>
      <c r="D417" s="2" t="s">
        <v>1688</v>
      </c>
      <c r="E417" s="2" t="s">
        <v>1799</v>
      </c>
      <c r="F417" s="2">
        <v>1</v>
      </c>
      <c r="G417" s="2">
        <v>108.27</v>
      </c>
      <c r="H417" s="2">
        <v>0.1</v>
      </c>
      <c r="I417" s="2" t="s">
        <v>1829</v>
      </c>
      <c r="J417" s="2">
        <v>97.442999999999998</v>
      </c>
      <c r="K417" s="2">
        <f>IF(I417="", AVERAGEIF(Table6[Payment_Type],Table6[[#This Row],[Payment_Type]],Table6[Total_Amount]), J417)</f>
        <v>97.442999999999998</v>
      </c>
      <c r="O417" s="28" t="s">
        <v>2241</v>
      </c>
      <c r="P417" t="str">
        <f t="shared" si="25"/>
        <v>Sale415</v>
      </c>
      <c r="Q417" t="str">
        <f t="shared" si="26"/>
        <v>SALE415</v>
      </c>
      <c r="S417" s="31">
        <v>45813</v>
      </c>
      <c r="T417" t="str">
        <f t="shared" si="27"/>
        <v>05-06-2025</v>
      </c>
      <c r="X417" s="34">
        <v>1</v>
      </c>
      <c r="Y417" s="34">
        <v>108.27</v>
      </c>
      <c r="Z417" s="2">
        <f t="shared" si="24"/>
        <v>108.27</v>
      </c>
    </row>
    <row r="418" spans="1:26">
      <c r="A418" s="2" t="s">
        <v>2242</v>
      </c>
      <c r="B418" s="25">
        <v>45633</v>
      </c>
      <c r="C418" s="2" t="s">
        <v>1089</v>
      </c>
      <c r="D418" s="2" t="s">
        <v>1624</v>
      </c>
      <c r="E418" s="2" t="s">
        <v>1807</v>
      </c>
      <c r="F418" s="2">
        <v>2</v>
      </c>
      <c r="G418" s="2">
        <v>839.24</v>
      </c>
      <c r="H418" s="2">
        <v>0.21</v>
      </c>
      <c r="I418" s="2" t="s">
        <v>1826</v>
      </c>
      <c r="J418" s="2">
        <v>1325.9992</v>
      </c>
      <c r="K418" s="2">
        <f>IF(I418="", AVERAGEIF(Table6[Payment_Type],Table6[[#This Row],[Payment_Type]],Table6[Total_Amount]), J418)</f>
        <v>1325.9992</v>
      </c>
      <c r="O418" s="27" t="s">
        <v>2242</v>
      </c>
      <c r="P418" t="str">
        <f t="shared" si="25"/>
        <v>Sale416</v>
      </c>
      <c r="Q418" t="str">
        <f t="shared" si="26"/>
        <v>SALE416</v>
      </c>
      <c r="S418" s="30">
        <v>45633</v>
      </c>
      <c r="T418" t="str">
        <f t="shared" si="27"/>
        <v>07-12-2024</v>
      </c>
      <c r="X418" s="33">
        <v>2</v>
      </c>
      <c r="Y418" s="33">
        <v>839.24</v>
      </c>
      <c r="Z418" s="2">
        <f t="shared" si="24"/>
        <v>839.24</v>
      </c>
    </row>
    <row r="419" spans="1:26">
      <c r="A419" s="2" t="s">
        <v>2243</v>
      </c>
      <c r="B419" s="25">
        <v>45331</v>
      </c>
      <c r="C419" s="2" t="s">
        <v>1196</v>
      </c>
      <c r="D419" s="2" t="s">
        <v>1664</v>
      </c>
      <c r="E419" s="2" t="s">
        <v>1789</v>
      </c>
      <c r="F419" s="2">
        <v>2</v>
      </c>
      <c r="G419" s="2">
        <v>466.27</v>
      </c>
      <c r="H419" s="2">
        <v>0.11</v>
      </c>
      <c r="I419" s="2" t="s">
        <v>1826</v>
      </c>
      <c r="J419" s="2">
        <v>829.9606</v>
      </c>
      <c r="K419" s="2">
        <f>IF(I419="", AVERAGEIF(Table6[Payment_Type],Table6[[#This Row],[Payment_Type]],Table6[Total_Amount]), J419)</f>
        <v>829.9606</v>
      </c>
      <c r="O419" s="28" t="s">
        <v>2243</v>
      </c>
      <c r="P419" t="str">
        <f t="shared" si="25"/>
        <v>Sale417</v>
      </c>
      <c r="Q419" t="str">
        <f t="shared" si="26"/>
        <v>SALE417</v>
      </c>
      <c r="S419" s="31">
        <v>45331</v>
      </c>
      <c r="T419" t="str">
        <f t="shared" si="27"/>
        <v>09-02-2024</v>
      </c>
      <c r="X419" s="34">
        <v>2</v>
      </c>
      <c r="Y419" s="34">
        <v>466.27</v>
      </c>
      <c r="Z419" s="2">
        <f t="shared" si="24"/>
        <v>466.27</v>
      </c>
    </row>
    <row r="420" spans="1:26">
      <c r="A420" s="2" t="s">
        <v>2244</v>
      </c>
      <c r="B420" s="25">
        <v>45942</v>
      </c>
      <c r="C420" s="2" t="s">
        <v>1240</v>
      </c>
      <c r="D420" s="2" t="s">
        <v>1672</v>
      </c>
      <c r="E420" s="2" t="s">
        <v>1799</v>
      </c>
      <c r="F420" s="2">
        <v>3</v>
      </c>
      <c r="G420" s="2">
        <v>969.83</v>
      </c>
      <c r="H420" s="2">
        <v>0.02</v>
      </c>
      <c r="I420" s="2" t="s">
        <v>1824</v>
      </c>
      <c r="J420" s="2">
        <v>2851.3002000000001</v>
      </c>
      <c r="K420" s="2">
        <f>IF(I420="", AVERAGEIF(Table6[Payment_Type],Table6[[#This Row],[Payment_Type]],Table6[Total_Amount]), J420)</f>
        <v>2851.3002000000001</v>
      </c>
      <c r="O420" s="27" t="s">
        <v>2244</v>
      </c>
      <c r="P420" t="str">
        <f t="shared" si="25"/>
        <v>Sale418</v>
      </c>
      <c r="Q420" t="str">
        <f t="shared" si="26"/>
        <v>SALE418</v>
      </c>
      <c r="S420" s="30">
        <v>45942</v>
      </c>
      <c r="T420" t="str">
        <f t="shared" si="27"/>
        <v>12-10-2025</v>
      </c>
      <c r="X420" s="33">
        <v>3</v>
      </c>
      <c r="Y420" s="33">
        <v>969.83</v>
      </c>
      <c r="Z420" s="2">
        <f t="shared" si="24"/>
        <v>969.83</v>
      </c>
    </row>
    <row r="421" spans="1:26">
      <c r="A421" s="2" t="s">
        <v>2245</v>
      </c>
      <c r="B421" s="25">
        <v>45824</v>
      </c>
      <c r="C421" s="2" t="s">
        <v>1295</v>
      </c>
      <c r="D421" s="2" t="s">
        <v>1730</v>
      </c>
      <c r="E421" s="2" t="s">
        <v>1813</v>
      </c>
      <c r="F421" s="2">
        <v>2</v>
      </c>
      <c r="G421" s="2">
        <v>782.11</v>
      </c>
      <c r="H421" s="2">
        <v>0.17</v>
      </c>
      <c r="I421" s="2" t="s">
        <v>1826</v>
      </c>
      <c r="J421" s="2">
        <v>1298.3026</v>
      </c>
      <c r="K421" s="2">
        <f>IF(I421="", AVERAGEIF(Table6[Payment_Type],Table6[[#This Row],[Payment_Type]],Table6[Total_Amount]), J421)</f>
        <v>1298.3026</v>
      </c>
      <c r="O421" s="28" t="s">
        <v>2245</v>
      </c>
      <c r="P421" t="str">
        <f t="shared" si="25"/>
        <v>Sale419</v>
      </c>
      <c r="Q421" t="str">
        <f t="shared" si="26"/>
        <v>SALE419</v>
      </c>
      <c r="S421" s="31">
        <v>45824</v>
      </c>
      <c r="T421" t="str">
        <f t="shared" si="27"/>
        <v>16-06-2025</v>
      </c>
      <c r="X421" s="34">
        <v>2</v>
      </c>
      <c r="Y421" s="34">
        <v>782.11</v>
      </c>
      <c r="Z421" s="2">
        <f t="shared" si="24"/>
        <v>782.11</v>
      </c>
    </row>
    <row r="422" spans="1:26">
      <c r="A422" s="2" t="s">
        <v>2246</v>
      </c>
      <c r="B422" s="25">
        <v>45921</v>
      </c>
      <c r="C422" s="2" t="s">
        <v>1395</v>
      </c>
      <c r="D422" s="2" t="s">
        <v>1628</v>
      </c>
      <c r="E422" s="2" t="s">
        <v>1792</v>
      </c>
      <c r="F422" s="2">
        <v>2</v>
      </c>
      <c r="G422" s="2">
        <v>74.63</v>
      </c>
      <c r="H422" s="2">
        <v>0.01</v>
      </c>
      <c r="I422" s="2" t="s">
        <v>1826</v>
      </c>
      <c r="J422" s="2">
        <v>147.76740000000001</v>
      </c>
      <c r="K422" s="2">
        <f>IF(I422="", AVERAGEIF(Table6[Payment_Type],Table6[[#This Row],[Payment_Type]],Table6[Total_Amount]), J422)</f>
        <v>147.76740000000001</v>
      </c>
      <c r="O422" s="27" t="s">
        <v>2246</v>
      </c>
      <c r="P422" t="str">
        <f t="shared" si="25"/>
        <v>Sale420</v>
      </c>
      <c r="Q422" t="str">
        <f t="shared" si="26"/>
        <v>SALE420</v>
      </c>
      <c r="S422" s="30">
        <v>45921</v>
      </c>
      <c r="T422" t="str">
        <f t="shared" si="27"/>
        <v>21-09-2025</v>
      </c>
      <c r="X422" s="33">
        <v>2</v>
      </c>
      <c r="Y422" s="33">
        <v>74.63</v>
      </c>
      <c r="Z422" s="2">
        <f t="shared" si="24"/>
        <v>74.63</v>
      </c>
    </row>
    <row r="423" spans="1:26">
      <c r="A423" s="2" t="s">
        <v>2247</v>
      </c>
      <c r="B423" s="25">
        <v>45909</v>
      </c>
      <c r="C423" s="2" t="s">
        <v>160</v>
      </c>
      <c r="D423" s="2" t="s">
        <v>1718</v>
      </c>
      <c r="E423" s="2" t="s">
        <v>1776</v>
      </c>
      <c r="F423" s="2">
        <v>3</v>
      </c>
      <c r="G423" s="2">
        <v>522.78</v>
      </c>
      <c r="H423" s="2">
        <v>0.25</v>
      </c>
      <c r="I423" s="2" t="s">
        <v>1826</v>
      </c>
      <c r="J423" s="2">
        <v>1176.2550000000001</v>
      </c>
      <c r="K423" s="2">
        <f>IF(I423="", AVERAGEIF(Table6[Payment_Type],Table6[[#This Row],[Payment_Type]],Table6[Total_Amount]), J423)</f>
        <v>1176.2550000000001</v>
      </c>
      <c r="O423" s="28" t="s">
        <v>2247</v>
      </c>
      <c r="P423" t="str">
        <f t="shared" si="25"/>
        <v>Sale421</v>
      </c>
      <c r="Q423" t="str">
        <f t="shared" si="26"/>
        <v>SALE421</v>
      </c>
      <c r="S423" s="31">
        <v>45909</v>
      </c>
      <c r="T423" t="str">
        <f t="shared" si="27"/>
        <v>09-09-2025</v>
      </c>
      <c r="X423" s="34">
        <v>3</v>
      </c>
      <c r="Y423" s="34">
        <v>522.78</v>
      </c>
      <c r="Z423" s="2">
        <f t="shared" si="24"/>
        <v>522.78</v>
      </c>
    </row>
    <row r="424" spans="1:26">
      <c r="A424" s="2" t="s">
        <v>2248</v>
      </c>
      <c r="B424" s="25">
        <v>45853</v>
      </c>
      <c r="C424" s="2" t="s">
        <v>1062</v>
      </c>
      <c r="D424" s="2" t="s">
        <v>1574</v>
      </c>
      <c r="E424" s="2" t="s">
        <v>1801</v>
      </c>
      <c r="F424" s="2">
        <v>1</v>
      </c>
      <c r="G424" s="2">
        <v>206.45</v>
      </c>
      <c r="H424" s="2">
        <v>0.15</v>
      </c>
      <c r="I424" s="2" t="s">
        <v>1826</v>
      </c>
      <c r="J424" s="2">
        <v>175.48249999999999</v>
      </c>
      <c r="K424" s="2">
        <f>IF(I424="", AVERAGEIF(Table6[Payment_Type],Table6[[#This Row],[Payment_Type]],Table6[Total_Amount]), J424)</f>
        <v>175.48249999999999</v>
      </c>
      <c r="O424" s="27" t="s">
        <v>2248</v>
      </c>
      <c r="P424" t="str">
        <f t="shared" si="25"/>
        <v>Sale422</v>
      </c>
      <c r="Q424" t="str">
        <f t="shared" si="26"/>
        <v>SALE422</v>
      </c>
      <c r="S424" s="30">
        <v>45853</v>
      </c>
      <c r="T424" t="str">
        <f t="shared" si="27"/>
        <v>15-07-2025</v>
      </c>
      <c r="X424" s="33">
        <v>1</v>
      </c>
      <c r="Y424" s="33">
        <v>206.45</v>
      </c>
      <c r="Z424" s="2">
        <f t="shared" si="24"/>
        <v>206.45</v>
      </c>
    </row>
    <row r="425" spans="1:26">
      <c r="A425" s="2" t="s">
        <v>2249</v>
      </c>
      <c r="B425" s="25">
        <v>45580</v>
      </c>
      <c r="C425" s="2" t="s">
        <v>490</v>
      </c>
      <c r="D425" s="2" t="s">
        <v>1686</v>
      </c>
      <c r="E425" s="2" t="s">
        <v>1773</v>
      </c>
      <c r="F425" s="2">
        <v>1</v>
      </c>
      <c r="G425" s="2">
        <v>815.53</v>
      </c>
      <c r="H425" s="2">
        <v>0.3</v>
      </c>
      <c r="I425" s="2" t="s">
        <v>1826</v>
      </c>
      <c r="J425" s="2">
        <v>570.87099999999998</v>
      </c>
      <c r="K425" s="2">
        <f>IF(I425="", AVERAGEIF(Table6[Payment_Type],Table6[[#This Row],[Payment_Type]],Table6[Total_Amount]), J425)</f>
        <v>570.87099999999998</v>
      </c>
      <c r="O425" s="28" t="s">
        <v>2249</v>
      </c>
      <c r="P425" t="str">
        <f t="shared" si="25"/>
        <v>Sale423</v>
      </c>
      <c r="Q425" t="str">
        <f t="shared" si="26"/>
        <v>SALE423</v>
      </c>
      <c r="S425" s="31">
        <v>45580</v>
      </c>
      <c r="T425" t="str">
        <f t="shared" si="27"/>
        <v>15-10-2024</v>
      </c>
      <c r="X425" s="34">
        <v>1</v>
      </c>
      <c r="Y425" s="34">
        <v>815.53</v>
      </c>
      <c r="Z425" s="2">
        <f t="shared" si="24"/>
        <v>815.53</v>
      </c>
    </row>
    <row r="426" spans="1:26">
      <c r="A426" s="2" t="s">
        <v>2250</v>
      </c>
      <c r="B426" s="25">
        <v>45220</v>
      </c>
      <c r="C426" s="2" t="s">
        <v>147</v>
      </c>
      <c r="D426" s="2" t="s">
        <v>1706</v>
      </c>
      <c r="E426" s="2" t="s">
        <v>1797</v>
      </c>
      <c r="F426" s="2">
        <v>1</v>
      </c>
      <c r="G426" s="2">
        <v>823.61</v>
      </c>
      <c r="H426" s="2">
        <v>0.28000000000000003</v>
      </c>
      <c r="I426" s="2" t="s">
        <v>1829</v>
      </c>
      <c r="J426" s="2">
        <v>592.99919999999997</v>
      </c>
      <c r="K426" s="2">
        <f>IF(I426="", AVERAGEIF(Table6[Payment_Type],Table6[[#This Row],[Payment_Type]],Table6[Total_Amount]), J426)</f>
        <v>592.99919999999997</v>
      </c>
      <c r="O426" s="27" t="s">
        <v>2250</v>
      </c>
      <c r="P426" t="str">
        <f t="shared" si="25"/>
        <v>Sale424</v>
      </c>
      <c r="Q426" t="str">
        <f t="shared" si="26"/>
        <v>SALE424</v>
      </c>
      <c r="S426" s="30">
        <v>45220</v>
      </c>
      <c r="T426" t="str">
        <f t="shared" si="27"/>
        <v>21-10-2023</v>
      </c>
      <c r="X426" s="33">
        <v>1</v>
      </c>
      <c r="Y426" s="33">
        <v>823.61</v>
      </c>
      <c r="Z426" s="2">
        <f t="shared" si="24"/>
        <v>823.61</v>
      </c>
    </row>
    <row r="427" spans="1:26">
      <c r="A427" s="2" t="s">
        <v>2251</v>
      </c>
      <c r="B427" s="25">
        <v>45807</v>
      </c>
      <c r="C427" s="2" t="s">
        <v>1472</v>
      </c>
      <c r="D427" s="2" t="s">
        <v>1722</v>
      </c>
      <c r="E427" s="2" t="s">
        <v>1786</v>
      </c>
      <c r="F427" s="2">
        <v>2</v>
      </c>
      <c r="G427" s="2">
        <v>209.96</v>
      </c>
      <c r="H427" s="2">
        <v>0</v>
      </c>
      <c r="I427" s="2" t="s">
        <v>1824</v>
      </c>
      <c r="J427" s="2">
        <v>419.92</v>
      </c>
      <c r="K427" s="2">
        <f>IF(I427="", AVERAGEIF(Table6[Payment_Type],Table6[[#This Row],[Payment_Type]],Table6[Total_Amount]), J427)</f>
        <v>419.92</v>
      </c>
      <c r="O427" s="28" t="s">
        <v>2251</v>
      </c>
      <c r="P427" t="str">
        <f t="shared" si="25"/>
        <v>Sale425</v>
      </c>
      <c r="Q427" t="str">
        <f t="shared" si="26"/>
        <v>SALE425</v>
      </c>
      <c r="S427" s="31">
        <v>45807</v>
      </c>
      <c r="T427" t="str">
        <f t="shared" si="27"/>
        <v>30-05-2025</v>
      </c>
      <c r="X427" s="34">
        <v>2</v>
      </c>
      <c r="Y427" s="34">
        <v>209.96</v>
      </c>
      <c r="Z427" s="2">
        <f t="shared" si="24"/>
        <v>209.96</v>
      </c>
    </row>
    <row r="428" spans="1:26">
      <c r="A428" s="2" t="s">
        <v>2252</v>
      </c>
      <c r="B428" s="25">
        <v>45462</v>
      </c>
      <c r="C428" s="2" t="s">
        <v>579</v>
      </c>
      <c r="D428" s="2" t="s">
        <v>1543</v>
      </c>
      <c r="E428" s="2" t="s">
        <v>1804</v>
      </c>
      <c r="F428" s="2">
        <v>4</v>
      </c>
      <c r="G428" s="2">
        <v>897.93</v>
      </c>
      <c r="H428" s="2">
        <v>0.05</v>
      </c>
      <c r="I428" s="2" t="s">
        <v>1829</v>
      </c>
      <c r="J428" s="2">
        <v>3412.134</v>
      </c>
      <c r="K428" s="2">
        <f>IF(I428="", AVERAGEIF(Table6[Payment_Type],Table6[[#This Row],[Payment_Type]],Table6[Total_Amount]), J428)</f>
        <v>3412.134</v>
      </c>
      <c r="O428" s="27" t="s">
        <v>2252</v>
      </c>
      <c r="P428" t="str">
        <f t="shared" si="25"/>
        <v>Sale426</v>
      </c>
      <c r="Q428" t="str">
        <f t="shared" si="26"/>
        <v>SALE426</v>
      </c>
      <c r="S428" s="30">
        <v>45462</v>
      </c>
      <c r="T428" t="str">
        <f t="shared" si="27"/>
        <v>19-06-2024</v>
      </c>
      <c r="X428" s="33">
        <v>4</v>
      </c>
      <c r="Y428" s="33">
        <v>897.93</v>
      </c>
      <c r="Z428" s="2">
        <f t="shared" si="24"/>
        <v>897.93</v>
      </c>
    </row>
    <row r="429" spans="1:26">
      <c r="A429" s="2" t="s">
        <v>2253</v>
      </c>
      <c r="B429" s="25">
        <v>45646</v>
      </c>
      <c r="C429" s="2" t="s">
        <v>598</v>
      </c>
      <c r="D429" s="2" t="s">
        <v>1674</v>
      </c>
      <c r="E429" s="2" t="s">
        <v>1752</v>
      </c>
      <c r="F429" s="2">
        <v>4</v>
      </c>
      <c r="G429" s="2">
        <v>925.95</v>
      </c>
      <c r="H429" s="2">
        <v>0.16</v>
      </c>
      <c r="I429" s="2" t="s">
        <v>1829</v>
      </c>
      <c r="J429" s="2">
        <v>3111.192</v>
      </c>
      <c r="K429" s="2">
        <f>IF(I429="", AVERAGEIF(Table6[Payment_Type],Table6[[#This Row],[Payment_Type]],Table6[Total_Amount]), J429)</f>
        <v>3111.192</v>
      </c>
      <c r="O429" s="28" t="s">
        <v>2253</v>
      </c>
      <c r="P429" t="str">
        <f t="shared" si="25"/>
        <v>Sale427</v>
      </c>
      <c r="Q429" t="str">
        <f t="shared" si="26"/>
        <v>SALE427</v>
      </c>
      <c r="S429" s="31">
        <v>45646</v>
      </c>
      <c r="T429" t="str">
        <f t="shared" si="27"/>
        <v>20-12-2024</v>
      </c>
      <c r="X429" s="34">
        <v>4</v>
      </c>
      <c r="Y429" s="34">
        <v>925.95</v>
      </c>
      <c r="Z429" s="2">
        <f t="shared" si="24"/>
        <v>925.95</v>
      </c>
    </row>
    <row r="430" spans="1:26">
      <c r="A430" s="2" t="s">
        <v>2254</v>
      </c>
      <c r="B430" s="25">
        <v>45520</v>
      </c>
      <c r="C430" s="2" t="s">
        <v>304</v>
      </c>
      <c r="D430" s="2" t="s">
        <v>1650</v>
      </c>
      <c r="E430" s="2" t="s">
        <v>1776</v>
      </c>
      <c r="F430" s="2">
        <v>2</v>
      </c>
      <c r="G430" s="2">
        <v>573.09</v>
      </c>
      <c r="H430" s="2">
        <v>0.03</v>
      </c>
      <c r="I430" s="2" t="s">
        <v>1829</v>
      </c>
      <c r="J430" s="2">
        <v>1111.7945999999999</v>
      </c>
      <c r="K430" s="2">
        <f>IF(I430="", AVERAGEIF(Table6[Payment_Type],Table6[[#This Row],[Payment_Type]],Table6[Total_Amount]), J430)</f>
        <v>1111.7945999999999</v>
      </c>
      <c r="O430" s="27" t="s">
        <v>2254</v>
      </c>
      <c r="P430" t="str">
        <f t="shared" si="25"/>
        <v>Sale428</v>
      </c>
      <c r="Q430" t="str">
        <f t="shared" si="26"/>
        <v>SALE428</v>
      </c>
      <c r="S430" s="30">
        <v>45520</v>
      </c>
      <c r="T430" t="str">
        <f t="shared" si="27"/>
        <v>16-08-2024</v>
      </c>
      <c r="X430" s="33">
        <v>2</v>
      </c>
      <c r="Y430" s="33">
        <v>573.09</v>
      </c>
      <c r="Z430" s="2">
        <f t="shared" si="24"/>
        <v>573.09</v>
      </c>
    </row>
    <row r="431" spans="1:26">
      <c r="A431" s="2" t="s">
        <v>2255</v>
      </c>
      <c r="B431" s="25">
        <v>45731</v>
      </c>
      <c r="C431" s="2" t="s">
        <v>604</v>
      </c>
      <c r="D431" s="2" t="s">
        <v>1560</v>
      </c>
      <c r="E431" s="2" t="s">
        <v>1769</v>
      </c>
      <c r="F431" s="2">
        <v>4</v>
      </c>
      <c r="G431" s="2">
        <v>149.83000000000001</v>
      </c>
      <c r="H431" s="2">
        <v>0.02</v>
      </c>
      <c r="I431" s="2" t="s">
        <v>1824</v>
      </c>
      <c r="J431" s="2">
        <v>587.33360000000005</v>
      </c>
      <c r="K431" s="2">
        <f>IF(I431="", AVERAGEIF(Table6[Payment_Type],Table6[[#This Row],[Payment_Type]],Table6[Total_Amount]), J431)</f>
        <v>587.33360000000005</v>
      </c>
      <c r="O431" s="28" t="s">
        <v>2255</v>
      </c>
      <c r="P431" t="str">
        <f t="shared" si="25"/>
        <v>Sale429</v>
      </c>
      <c r="Q431" t="str">
        <f t="shared" si="26"/>
        <v>SALE429</v>
      </c>
      <c r="S431" s="31">
        <v>45731</v>
      </c>
      <c r="T431" t="str">
        <f t="shared" si="27"/>
        <v>15-03-2025</v>
      </c>
      <c r="X431" s="34">
        <v>4</v>
      </c>
      <c r="Y431" s="34">
        <v>149.83000000000001</v>
      </c>
      <c r="Z431" s="2">
        <f t="shared" si="24"/>
        <v>149.83000000000001</v>
      </c>
    </row>
    <row r="432" spans="1:26">
      <c r="A432" s="2" t="s">
        <v>2256</v>
      </c>
      <c r="B432" s="25">
        <v>45445</v>
      </c>
      <c r="C432" s="2" t="s">
        <v>14</v>
      </c>
      <c r="D432" s="2" t="s">
        <v>1650</v>
      </c>
      <c r="E432" s="2" t="s">
        <v>1799</v>
      </c>
      <c r="F432" s="2">
        <v>3</v>
      </c>
      <c r="G432" s="2">
        <v>287.70999999999998</v>
      </c>
      <c r="H432" s="2">
        <v>0.03</v>
      </c>
      <c r="I432" s="2" t="s">
        <v>1829</v>
      </c>
      <c r="J432" s="2">
        <v>837.23609999999985</v>
      </c>
      <c r="K432" s="2">
        <f>IF(I432="", AVERAGEIF(Table6[Payment_Type],Table6[[#This Row],[Payment_Type]],Table6[Total_Amount]), J432)</f>
        <v>837.23609999999985</v>
      </c>
      <c r="O432" s="27" t="s">
        <v>2256</v>
      </c>
      <c r="P432" t="str">
        <f t="shared" si="25"/>
        <v>Sale430</v>
      </c>
      <c r="Q432" t="str">
        <f t="shared" si="26"/>
        <v>SALE430</v>
      </c>
      <c r="S432" s="30">
        <v>45445</v>
      </c>
      <c r="T432" t="str">
        <f t="shared" si="27"/>
        <v>02-06-2024</v>
      </c>
      <c r="X432" s="33">
        <v>3</v>
      </c>
      <c r="Y432" s="33">
        <v>287.70999999999998</v>
      </c>
      <c r="Z432" s="2">
        <f t="shared" si="24"/>
        <v>287.70999999999998</v>
      </c>
    </row>
    <row r="433" spans="1:26">
      <c r="A433" s="2" t="s">
        <v>2257</v>
      </c>
      <c r="B433" s="25">
        <v>45860</v>
      </c>
      <c r="C433" s="2" t="s">
        <v>338</v>
      </c>
      <c r="D433" s="2" t="s">
        <v>1682</v>
      </c>
      <c r="E433" s="2" t="s">
        <v>1776</v>
      </c>
      <c r="F433" s="2">
        <v>2</v>
      </c>
      <c r="G433" s="2">
        <v>849.8</v>
      </c>
      <c r="H433" s="2">
        <v>0.06</v>
      </c>
      <c r="I433" s="2" t="s">
        <v>1829</v>
      </c>
      <c r="J433" s="2">
        <v>1597.624</v>
      </c>
      <c r="K433" s="2">
        <f>IF(I433="", AVERAGEIF(Table6[Payment_Type],Table6[[#This Row],[Payment_Type]],Table6[Total_Amount]), J433)</f>
        <v>1597.624</v>
      </c>
      <c r="O433" s="28" t="s">
        <v>2257</v>
      </c>
      <c r="P433" t="str">
        <f t="shared" si="25"/>
        <v>Sale431</v>
      </c>
      <c r="Q433" t="str">
        <f t="shared" si="26"/>
        <v>SALE431</v>
      </c>
      <c r="S433" s="31">
        <v>45860</v>
      </c>
      <c r="T433" t="str">
        <f t="shared" si="27"/>
        <v>22-07-2025</v>
      </c>
      <c r="X433" s="34">
        <v>2</v>
      </c>
      <c r="Y433" s="34">
        <v>849.8</v>
      </c>
      <c r="Z433" s="2">
        <f t="shared" si="24"/>
        <v>849.8</v>
      </c>
    </row>
    <row r="434" spans="1:26">
      <c r="A434" s="2" t="s">
        <v>2258</v>
      </c>
      <c r="B434" s="25">
        <v>45725</v>
      </c>
      <c r="C434" s="2" t="s">
        <v>75</v>
      </c>
      <c r="D434" s="2" t="s">
        <v>1630</v>
      </c>
      <c r="E434" s="2" t="s">
        <v>1766</v>
      </c>
      <c r="F434" s="2">
        <v>3</v>
      </c>
      <c r="G434" s="2">
        <v>482.58</v>
      </c>
      <c r="H434" s="2">
        <v>0.28000000000000003</v>
      </c>
      <c r="I434" s="2" t="s">
        <v>1826</v>
      </c>
      <c r="J434" s="2">
        <v>1042.3728000000001</v>
      </c>
      <c r="K434" s="2">
        <f>IF(I434="", AVERAGEIF(Table6[Payment_Type],Table6[[#This Row],[Payment_Type]],Table6[Total_Amount]), J434)</f>
        <v>1042.3728000000001</v>
      </c>
      <c r="O434" s="27" t="s">
        <v>2258</v>
      </c>
      <c r="P434" t="str">
        <f t="shared" si="25"/>
        <v>Sale432</v>
      </c>
      <c r="Q434" t="str">
        <f t="shared" si="26"/>
        <v>SALE432</v>
      </c>
      <c r="S434" s="30">
        <v>45725</v>
      </c>
      <c r="T434" t="str">
        <f t="shared" si="27"/>
        <v>09-03-2025</v>
      </c>
      <c r="X434" s="33">
        <v>3</v>
      </c>
      <c r="Y434" s="33">
        <v>482.58</v>
      </c>
      <c r="Z434" s="2">
        <f t="shared" si="24"/>
        <v>482.58</v>
      </c>
    </row>
    <row r="435" spans="1:26">
      <c r="A435" s="2" t="s">
        <v>2259</v>
      </c>
      <c r="B435" s="25">
        <v>45699</v>
      </c>
      <c r="C435" s="2" t="s">
        <v>399</v>
      </c>
      <c r="D435" s="2" t="s">
        <v>1666</v>
      </c>
      <c r="E435" s="2" t="s">
        <v>1761</v>
      </c>
      <c r="F435" s="2">
        <v>2</v>
      </c>
      <c r="G435" s="2">
        <v>64.7</v>
      </c>
      <c r="H435" s="2">
        <v>0</v>
      </c>
      <c r="I435" s="2" t="s">
        <v>1824</v>
      </c>
      <c r="J435" s="2">
        <v>129.4</v>
      </c>
      <c r="K435" s="2">
        <f>IF(I435="", AVERAGEIF(Table6[Payment_Type],Table6[[#This Row],[Payment_Type]],Table6[Total_Amount]), J435)</f>
        <v>129.4</v>
      </c>
      <c r="O435" s="28" t="s">
        <v>2259</v>
      </c>
      <c r="P435" t="str">
        <f t="shared" si="25"/>
        <v>Sale433</v>
      </c>
      <c r="Q435" t="str">
        <f t="shared" si="26"/>
        <v>SALE433</v>
      </c>
      <c r="S435" s="31">
        <v>45699</v>
      </c>
      <c r="T435" t="str">
        <f t="shared" si="27"/>
        <v>11-02-2025</v>
      </c>
      <c r="X435" s="34">
        <v>2</v>
      </c>
      <c r="Y435" s="34">
        <v>64.7</v>
      </c>
      <c r="Z435" s="2">
        <f t="shared" si="24"/>
        <v>64.7</v>
      </c>
    </row>
    <row r="436" spans="1:26">
      <c r="A436" s="2" t="s">
        <v>2260</v>
      </c>
      <c r="B436" s="25">
        <v>45266</v>
      </c>
      <c r="C436" s="2" t="s">
        <v>499</v>
      </c>
      <c r="D436" s="2" t="s">
        <v>1555</v>
      </c>
      <c r="E436" s="2" t="s">
        <v>1773</v>
      </c>
      <c r="F436" s="2">
        <v>3</v>
      </c>
      <c r="G436" s="2">
        <v>589.83000000000004</v>
      </c>
      <c r="H436" s="2">
        <v>0.26</v>
      </c>
      <c r="I436" s="2" t="s">
        <v>1824</v>
      </c>
      <c r="J436" s="2">
        <v>1309.4226000000001</v>
      </c>
      <c r="K436" s="2">
        <f>IF(I436="", AVERAGEIF(Table6[Payment_Type],Table6[[#This Row],[Payment_Type]],Table6[Total_Amount]), J436)</f>
        <v>1309.4226000000001</v>
      </c>
      <c r="O436" s="27" t="s">
        <v>2260</v>
      </c>
      <c r="P436" t="str">
        <f t="shared" si="25"/>
        <v>Sale434</v>
      </c>
      <c r="Q436" t="str">
        <f t="shared" si="26"/>
        <v>SALE434</v>
      </c>
      <c r="S436" s="30">
        <v>45266</v>
      </c>
      <c r="T436" t="str">
        <f t="shared" si="27"/>
        <v>06-12-2023</v>
      </c>
      <c r="X436" s="33">
        <v>3</v>
      </c>
      <c r="Y436" s="33">
        <v>589.83000000000004</v>
      </c>
      <c r="Z436" s="2">
        <f t="shared" si="24"/>
        <v>589.83000000000004</v>
      </c>
    </row>
    <row r="437" spans="1:26">
      <c r="A437" s="2" t="s">
        <v>2261</v>
      </c>
      <c r="B437" s="25">
        <v>45889</v>
      </c>
      <c r="C437" s="2" t="s">
        <v>914</v>
      </c>
      <c r="D437" s="2" t="s">
        <v>1551</v>
      </c>
      <c r="E437" s="2" t="s">
        <v>1786</v>
      </c>
      <c r="F437" s="2">
        <v>4</v>
      </c>
      <c r="G437" s="2">
        <v>758.49</v>
      </c>
      <c r="H437" s="2">
        <v>0.16</v>
      </c>
      <c r="I437" s="2" t="s">
        <v>1829</v>
      </c>
      <c r="J437" s="2">
        <v>2548.5264000000002</v>
      </c>
      <c r="K437" s="2">
        <f>IF(I437="", AVERAGEIF(Table6[Payment_Type],Table6[[#This Row],[Payment_Type]],Table6[Total_Amount]), J437)</f>
        <v>2548.5264000000002</v>
      </c>
      <c r="O437" s="28" t="s">
        <v>2261</v>
      </c>
      <c r="P437" t="str">
        <f t="shared" si="25"/>
        <v>Sale435</v>
      </c>
      <c r="Q437" t="str">
        <f t="shared" si="26"/>
        <v>SALE435</v>
      </c>
      <c r="S437" s="31">
        <v>45889</v>
      </c>
      <c r="T437" t="str">
        <f t="shared" si="27"/>
        <v>20-08-2025</v>
      </c>
      <c r="X437" s="34">
        <v>4</v>
      </c>
      <c r="Y437" s="34">
        <v>758.49</v>
      </c>
      <c r="Z437" s="2">
        <f t="shared" si="24"/>
        <v>758.49</v>
      </c>
    </row>
    <row r="438" spans="1:26">
      <c r="A438" s="2" t="s">
        <v>2262</v>
      </c>
      <c r="B438" s="25">
        <v>45555</v>
      </c>
      <c r="C438" s="2" t="s">
        <v>202</v>
      </c>
      <c r="D438" s="2" t="s">
        <v>1622</v>
      </c>
      <c r="E438" s="2" t="s">
        <v>1794</v>
      </c>
      <c r="F438" s="2">
        <v>4</v>
      </c>
      <c r="G438" s="2">
        <v>747.56</v>
      </c>
      <c r="H438" s="2">
        <v>0.09</v>
      </c>
      <c r="I438" s="2" t="s">
        <v>1829</v>
      </c>
      <c r="J438" s="2">
        <v>2721.1183999999998</v>
      </c>
      <c r="K438" s="2">
        <f>IF(I438="", AVERAGEIF(Table6[Payment_Type],Table6[[#This Row],[Payment_Type]],Table6[Total_Amount]), J438)</f>
        <v>2721.1183999999998</v>
      </c>
      <c r="O438" s="27" t="s">
        <v>2262</v>
      </c>
      <c r="P438" t="str">
        <f t="shared" si="25"/>
        <v>Sale436</v>
      </c>
      <c r="Q438" t="str">
        <f t="shared" si="26"/>
        <v>SALE436</v>
      </c>
      <c r="S438" s="30">
        <v>45555</v>
      </c>
      <c r="T438" t="str">
        <f t="shared" si="27"/>
        <v>20-09-2024</v>
      </c>
      <c r="X438" s="33">
        <v>4</v>
      </c>
      <c r="Y438" s="33">
        <v>747.56</v>
      </c>
      <c r="Z438" s="2">
        <f t="shared" si="24"/>
        <v>747.56</v>
      </c>
    </row>
    <row r="439" spans="1:26">
      <c r="A439" s="2" t="s">
        <v>2263</v>
      </c>
      <c r="B439" s="25">
        <v>45813</v>
      </c>
      <c r="C439" s="2" t="s">
        <v>809</v>
      </c>
      <c r="D439" s="2" t="s">
        <v>1628</v>
      </c>
      <c r="E439" s="2" t="s">
        <v>1807</v>
      </c>
      <c r="F439" s="2">
        <v>3</v>
      </c>
      <c r="G439" s="2">
        <v>551.22</v>
      </c>
      <c r="H439" s="2">
        <v>0.12</v>
      </c>
      <c r="I439" s="2" t="s">
        <v>1826</v>
      </c>
      <c r="J439" s="2">
        <v>1455.2208000000001</v>
      </c>
      <c r="K439" s="2">
        <f>IF(I439="", AVERAGEIF(Table6[Payment_Type],Table6[[#This Row],[Payment_Type]],Table6[Total_Amount]), J439)</f>
        <v>1455.2208000000001</v>
      </c>
      <c r="O439" s="28" t="s">
        <v>2263</v>
      </c>
      <c r="P439" t="str">
        <f t="shared" si="25"/>
        <v>Sale437</v>
      </c>
      <c r="Q439" t="str">
        <f t="shared" si="26"/>
        <v>SALE437</v>
      </c>
      <c r="S439" s="31">
        <v>45813</v>
      </c>
      <c r="T439" t="str">
        <f t="shared" si="27"/>
        <v>05-06-2025</v>
      </c>
      <c r="X439" s="34">
        <v>3</v>
      </c>
      <c r="Y439" s="34">
        <v>551.22</v>
      </c>
      <c r="Z439" s="2">
        <f t="shared" si="24"/>
        <v>551.22</v>
      </c>
    </row>
    <row r="440" spans="1:26">
      <c r="A440" s="2" t="s">
        <v>2264</v>
      </c>
      <c r="B440" s="25">
        <v>45811</v>
      </c>
      <c r="C440" s="2" t="s">
        <v>532</v>
      </c>
      <c r="D440" s="2" t="s">
        <v>1686</v>
      </c>
      <c r="E440" s="2" t="s">
        <v>1799</v>
      </c>
      <c r="F440" s="2">
        <v>2</v>
      </c>
      <c r="G440" s="2">
        <v>527.05999999999995</v>
      </c>
      <c r="H440" s="2">
        <v>0.17</v>
      </c>
      <c r="I440" s="2" t="s">
        <v>1826</v>
      </c>
      <c r="J440" s="2">
        <v>874.91959999999983</v>
      </c>
      <c r="K440" s="2">
        <f>IF(I440="", AVERAGEIF(Table6[Payment_Type],Table6[[#This Row],[Payment_Type]],Table6[Total_Amount]), J440)</f>
        <v>874.91959999999983</v>
      </c>
      <c r="O440" s="27" t="s">
        <v>2264</v>
      </c>
      <c r="P440" t="str">
        <f t="shared" si="25"/>
        <v>Sale438</v>
      </c>
      <c r="Q440" t="str">
        <f t="shared" si="26"/>
        <v>SALE438</v>
      </c>
      <c r="S440" s="30">
        <v>45811</v>
      </c>
      <c r="T440" t="str">
        <f t="shared" si="27"/>
        <v>03-06-2025</v>
      </c>
      <c r="X440" s="33">
        <v>2</v>
      </c>
      <c r="Y440" s="33">
        <v>527.05999999999995</v>
      </c>
      <c r="Z440" s="2">
        <f t="shared" si="24"/>
        <v>527.05999999999995</v>
      </c>
    </row>
    <row r="441" spans="1:26">
      <c r="A441" s="2" t="s">
        <v>2265</v>
      </c>
      <c r="B441" s="25">
        <v>45670</v>
      </c>
      <c r="C441" s="2" t="s">
        <v>350</v>
      </c>
      <c r="D441" s="2" t="s">
        <v>1672</v>
      </c>
      <c r="E441" s="2" t="s">
        <v>1773</v>
      </c>
      <c r="F441" s="2">
        <v>4</v>
      </c>
      <c r="G441" s="2">
        <v>875.41</v>
      </c>
      <c r="H441" s="2">
        <v>0.27</v>
      </c>
      <c r="I441" s="2" t="s">
        <v>1824</v>
      </c>
      <c r="J441" s="2">
        <v>2556.1972000000001</v>
      </c>
      <c r="K441" s="2">
        <f>IF(I441="", AVERAGEIF(Table6[Payment_Type],Table6[[#This Row],[Payment_Type]],Table6[Total_Amount]), J441)</f>
        <v>2556.1972000000001</v>
      </c>
      <c r="O441" s="28" t="s">
        <v>2265</v>
      </c>
      <c r="P441" t="str">
        <f t="shared" si="25"/>
        <v>Sale439</v>
      </c>
      <c r="Q441" t="str">
        <f t="shared" si="26"/>
        <v>SALE439</v>
      </c>
      <c r="S441" s="31">
        <v>45670</v>
      </c>
      <c r="T441" t="str">
        <f t="shared" si="27"/>
        <v>13-01-2025</v>
      </c>
      <c r="X441" s="34">
        <v>4</v>
      </c>
      <c r="Y441" s="34">
        <v>875.41</v>
      </c>
      <c r="Z441" s="2">
        <f t="shared" si="24"/>
        <v>875.41</v>
      </c>
    </row>
    <row r="442" spans="1:26">
      <c r="A442" s="2" t="s">
        <v>2266</v>
      </c>
      <c r="B442" s="25">
        <v>45736</v>
      </c>
      <c r="C442" s="2" t="s">
        <v>40</v>
      </c>
      <c r="D442" s="2" t="s">
        <v>1718</v>
      </c>
      <c r="E442" s="2" t="s">
        <v>1752</v>
      </c>
      <c r="F442" s="2">
        <v>2</v>
      </c>
      <c r="G442" s="2">
        <v>226.43</v>
      </c>
      <c r="H442" s="2">
        <v>0.03</v>
      </c>
      <c r="I442" s="2" t="s">
        <v>1824</v>
      </c>
      <c r="J442" s="2">
        <v>439.27420000000001</v>
      </c>
      <c r="K442" s="2">
        <f>IF(I442="", AVERAGEIF(Table6[Payment_Type],Table6[[#This Row],[Payment_Type]],Table6[Total_Amount]), J442)</f>
        <v>439.27420000000001</v>
      </c>
      <c r="O442" s="27" t="s">
        <v>2266</v>
      </c>
      <c r="P442" t="str">
        <f t="shared" si="25"/>
        <v>Sale440</v>
      </c>
      <c r="Q442" t="str">
        <f t="shared" si="26"/>
        <v>SALE440</v>
      </c>
      <c r="S442" s="30">
        <v>45736</v>
      </c>
      <c r="T442" t="str">
        <f t="shared" si="27"/>
        <v>20-03-2025</v>
      </c>
      <c r="X442" s="33">
        <v>2</v>
      </c>
      <c r="Y442" s="33">
        <v>226.43</v>
      </c>
      <c r="Z442" s="2">
        <f t="shared" si="24"/>
        <v>226.43</v>
      </c>
    </row>
    <row r="443" spans="1:26">
      <c r="A443" s="2" t="s">
        <v>2267</v>
      </c>
      <c r="B443" s="25">
        <v>45480</v>
      </c>
      <c r="C443" s="2" t="s">
        <v>141</v>
      </c>
      <c r="D443" s="2" t="s">
        <v>1706</v>
      </c>
      <c r="E443" s="2" t="s">
        <v>1773</v>
      </c>
      <c r="F443" s="2">
        <v>2</v>
      </c>
      <c r="G443" s="2">
        <v>285.39</v>
      </c>
      <c r="H443" s="2">
        <v>0.1</v>
      </c>
      <c r="I443" s="2" t="s">
        <v>1824</v>
      </c>
      <c r="J443" s="2">
        <v>513.702</v>
      </c>
      <c r="K443" s="2">
        <f>IF(I443="", AVERAGEIF(Table6[Payment_Type],Table6[[#This Row],[Payment_Type]],Table6[Total_Amount]), J443)</f>
        <v>513.702</v>
      </c>
      <c r="O443" s="28" t="s">
        <v>2267</v>
      </c>
      <c r="P443" t="str">
        <f t="shared" si="25"/>
        <v>Sale441</v>
      </c>
      <c r="Q443" t="str">
        <f t="shared" si="26"/>
        <v>SALE441</v>
      </c>
      <c r="S443" s="31">
        <v>45480</v>
      </c>
      <c r="T443" t="str">
        <f t="shared" si="27"/>
        <v>07-07-2024</v>
      </c>
      <c r="X443" s="34">
        <v>2</v>
      </c>
      <c r="Y443" s="34">
        <v>285.39</v>
      </c>
      <c r="Z443" s="2">
        <f t="shared" si="24"/>
        <v>285.39</v>
      </c>
    </row>
    <row r="444" spans="1:26">
      <c r="A444" s="2" t="s">
        <v>2268</v>
      </c>
      <c r="B444" s="25">
        <v>45929</v>
      </c>
      <c r="C444" s="2" t="s">
        <v>1050</v>
      </c>
      <c r="D444" s="2" t="s">
        <v>1570</v>
      </c>
      <c r="E444" s="2" t="s">
        <v>1801</v>
      </c>
      <c r="F444" s="2">
        <v>2</v>
      </c>
      <c r="G444" s="2">
        <v>298.01</v>
      </c>
      <c r="H444" s="2">
        <v>0.05</v>
      </c>
      <c r="I444" s="2" t="s">
        <v>1824</v>
      </c>
      <c r="J444" s="2">
        <v>566.21899999999994</v>
      </c>
      <c r="K444" s="2">
        <f>IF(I444="", AVERAGEIF(Table6[Payment_Type],Table6[[#This Row],[Payment_Type]],Table6[Total_Amount]), J444)</f>
        <v>566.21899999999994</v>
      </c>
      <c r="O444" s="27" t="s">
        <v>2268</v>
      </c>
      <c r="P444" t="str">
        <f t="shared" si="25"/>
        <v>Sale442</v>
      </c>
      <c r="Q444" t="str">
        <f t="shared" si="26"/>
        <v>SALE442</v>
      </c>
      <c r="S444" s="30">
        <v>45929</v>
      </c>
      <c r="T444" t="str">
        <f t="shared" si="27"/>
        <v>29-09-2025</v>
      </c>
      <c r="X444" s="33">
        <v>2</v>
      </c>
      <c r="Y444" s="33">
        <v>298.01</v>
      </c>
      <c r="Z444" s="2">
        <f t="shared" si="24"/>
        <v>298.01</v>
      </c>
    </row>
    <row r="445" spans="1:26">
      <c r="A445" s="2" t="s">
        <v>2269</v>
      </c>
      <c r="B445" s="25">
        <v>45626</v>
      </c>
      <c r="C445" s="2" t="s">
        <v>532</v>
      </c>
      <c r="D445" s="2" t="s">
        <v>1628</v>
      </c>
      <c r="E445" s="2" t="s">
        <v>1769</v>
      </c>
      <c r="F445" s="2">
        <v>4</v>
      </c>
      <c r="G445" s="2">
        <v>753.49</v>
      </c>
      <c r="H445" s="2">
        <v>0.26</v>
      </c>
      <c r="I445" s="2" t="s">
        <v>1829</v>
      </c>
      <c r="J445" s="2">
        <v>2230.3303999999998</v>
      </c>
      <c r="K445" s="2">
        <f>IF(I445="", AVERAGEIF(Table6[Payment_Type],Table6[[#This Row],[Payment_Type]],Table6[Total_Amount]), J445)</f>
        <v>2230.3303999999998</v>
      </c>
      <c r="O445" s="28" t="s">
        <v>2269</v>
      </c>
      <c r="P445" t="str">
        <f t="shared" si="25"/>
        <v>Sale443</v>
      </c>
      <c r="Q445" t="str">
        <f t="shared" si="26"/>
        <v>SALE443</v>
      </c>
      <c r="S445" s="31">
        <v>45626</v>
      </c>
      <c r="T445" t="str">
        <f t="shared" si="27"/>
        <v>30-11-2024</v>
      </c>
      <c r="X445" s="34">
        <v>4</v>
      </c>
      <c r="Y445" s="34">
        <v>753.49</v>
      </c>
      <c r="Z445" s="2">
        <f t="shared" si="24"/>
        <v>753.49</v>
      </c>
    </row>
    <row r="446" spans="1:26">
      <c r="A446" s="2" t="s">
        <v>2270</v>
      </c>
      <c r="B446" s="25">
        <v>45460</v>
      </c>
      <c r="C446" s="2" t="s">
        <v>1501</v>
      </c>
      <c r="D446" s="2" t="s">
        <v>1704</v>
      </c>
      <c r="E446" s="2" t="s">
        <v>1794</v>
      </c>
      <c r="F446" s="2">
        <v>2</v>
      </c>
      <c r="G446" s="2">
        <v>130.38999999999999</v>
      </c>
      <c r="H446" s="2">
        <v>0.17</v>
      </c>
      <c r="I446" s="2" t="s">
        <v>1826</v>
      </c>
      <c r="J446" s="2">
        <v>216.44739999999999</v>
      </c>
      <c r="K446" s="2">
        <f>IF(I446="", AVERAGEIF(Table6[Payment_Type],Table6[[#This Row],[Payment_Type]],Table6[Total_Amount]), J446)</f>
        <v>216.44739999999999</v>
      </c>
      <c r="O446" s="27" t="s">
        <v>2270</v>
      </c>
      <c r="P446" t="str">
        <f t="shared" si="25"/>
        <v>Sale444</v>
      </c>
      <c r="Q446" t="str">
        <f t="shared" si="26"/>
        <v>SALE444</v>
      </c>
      <c r="S446" s="30">
        <v>45460</v>
      </c>
      <c r="T446" t="str">
        <f t="shared" si="27"/>
        <v>17-06-2024</v>
      </c>
      <c r="X446" s="33">
        <v>2</v>
      </c>
      <c r="Y446" s="33">
        <v>130.38999999999999</v>
      </c>
      <c r="Z446" s="2">
        <f t="shared" si="24"/>
        <v>130.38999999999999</v>
      </c>
    </row>
    <row r="447" spans="1:26">
      <c r="A447" s="2" t="s">
        <v>2271</v>
      </c>
      <c r="B447" s="25">
        <v>45709</v>
      </c>
      <c r="C447" s="2" t="s">
        <v>1083</v>
      </c>
      <c r="D447" s="2" t="s">
        <v>1592</v>
      </c>
      <c r="E447" s="2" t="s">
        <v>1786</v>
      </c>
      <c r="F447" s="2">
        <v>4</v>
      </c>
      <c r="G447" s="2">
        <v>164.02</v>
      </c>
      <c r="H447" s="2">
        <v>0.01</v>
      </c>
      <c r="I447" s="2" t="s">
        <v>1826</v>
      </c>
      <c r="J447" s="2">
        <v>649.51920000000007</v>
      </c>
      <c r="K447" s="2">
        <f>IF(I447="", AVERAGEIF(Table6[Payment_Type],Table6[[#This Row],[Payment_Type]],Table6[Total_Amount]), J447)</f>
        <v>649.51920000000007</v>
      </c>
      <c r="O447" s="28" t="s">
        <v>2271</v>
      </c>
      <c r="P447" t="str">
        <f t="shared" si="25"/>
        <v>Sale445</v>
      </c>
      <c r="Q447" t="str">
        <f t="shared" si="26"/>
        <v>SALE445</v>
      </c>
      <c r="S447" s="31">
        <v>45709</v>
      </c>
      <c r="T447" t="str">
        <f t="shared" si="27"/>
        <v>21-02-2025</v>
      </c>
      <c r="X447" s="34">
        <v>4</v>
      </c>
      <c r="Y447" s="34">
        <v>164.02</v>
      </c>
      <c r="Z447" s="2">
        <f t="shared" si="24"/>
        <v>164.02</v>
      </c>
    </row>
    <row r="448" spans="1:26">
      <c r="A448" s="2" t="s">
        <v>2272</v>
      </c>
      <c r="B448" s="25">
        <v>45551</v>
      </c>
      <c r="C448" s="2" t="s">
        <v>547</v>
      </c>
      <c r="D448" s="2" t="s">
        <v>1606</v>
      </c>
      <c r="E448" s="2" t="s">
        <v>1769</v>
      </c>
      <c r="F448" s="2">
        <v>2</v>
      </c>
      <c r="G448" s="2">
        <v>527.51</v>
      </c>
      <c r="H448" s="2">
        <v>0.18</v>
      </c>
      <c r="I448" s="2" t="s">
        <v>1826</v>
      </c>
      <c r="J448" s="2">
        <v>865.1164</v>
      </c>
      <c r="K448" s="2">
        <f>IF(I448="", AVERAGEIF(Table6[Payment_Type],Table6[[#This Row],[Payment_Type]],Table6[Total_Amount]), J448)</f>
        <v>865.1164</v>
      </c>
      <c r="O448" s="27" t="s">
        <v>2272</v>
      </c>
      <c r="P448" t="str">
        <f t="shared" si="25"/>
        <v>Sale446</v>
      </c>
      <c r="Q448" t="str">
        <f t="shared" si="26"/>
        <v>SALE446</v>
      </c>
      <c r="S448" s="30">
        <v>45551</v>
      </c>
      <c r="T448" t="str">
        <f t="shared" si="27"/>
        <v>16-09-2024</v>
      </c>
      <c r="X448" s="33">
        <v>2</v>
      </c>
      <c r="Y448" s="33">
        <v>527.51</v>
      </c>
      <c r="Z448" s="2">
        <f t="shared" si="24"/>
        <v>527.51</v>
      </c>
    </row>
    <row r="449" spans="1:26">
      <c r="A449" s="2" t="s">
        <v>2273</v>
      </c>
      <c r="B449" s="25">
        <v>45939</v>
      </c>
      <c r="C449" s="2" t="s">
        <v>809</v>
      </c>
      <c r="D449" s="2" t="s">
        <v>1662</v>
      </c>
      <c r="E449" s="2" t="s">
        <v>1797</v>
      </c>
      <c r="F449" s="2">
        <v>3</v>
      </c>
      <c r="G449" s="2">
        <v>628.17999999999995</v>
      </c>
      <c r="H449" s="2">
        <v>0.26</v>
      </c>
      <c r="I449" s="2" t="s">
        <v>1824</v>
      </c>
      <c r="J449" s="2">
        <v>1394.5596</v>
      </c>
      <c r="K449" s="2">
        <f>IF(I449="", AVERAGEIF(Table6[Payment_Type],Table6[[#This Row],[Payment_Type]],Table6[Total_Amount]), J449)</f>
        <v>1394.5596</v>
      </c>
      <c r="O449" s="28" t="s">
        <v>2273</v>
      </c>
      <c r="P449" t="str">
        <f t="shared" si="25"/>
        <v>Sale447</v>
      </c>
      <c r="Q449" t="str">
        <f t="shared" si="26"/>
        <v>SALE447</v>
      </c>
      <c r="S449" s="31">
        <v>45939</v>
      </c>
      <c r="T449" t="str">
        <f t="shared" si="27"/>
        <v>09-10-2025</v>
      </c>
      <c r="X449" s="34">
        <v>3</v>
      </c>
      <c r="Y449" s="34">
        <v>628.17999999999995</v>
      </c>
      <c r="Z449" s="2">
        <f t="shared" si="24"/>
        <v>628.17999999999995</v>
      </c>
    </row>
    <row r="450" spans="1:26">
      <c r="A450" s="2" t="s">
        <v>2274</v>
      </c>
      <c r="B450" s="25">
        <v>45553</v>
      </c>
      <c r="C450" s="2" t="s">
        <v>857</v>
      </c>
      <c r="D450" s="2" t="s">
        <v>1660</v>
      </c>
      <c r="E450" s="2" t="s">
        <v>1766</v>
      </c>
      <c r="F450" s="2">
        <v>1</v>
      </c>
      <c r="G450" s="2">
        <v>862.31</v>
      </c>
      <c r="H450" s="2">
        <v>0.06</v>
      </c>
      <c r="I450" s="2" t="s">
        <v>1824</v>
      </c>
      <c r="J450" s="2">
        <v>810.57139999999993</v>
      </c>
      <c r="K450" s="2">
        <f>IF(I450="", AVERAGEIF(Table6[Payment_Type],Table6[[#This Row],[Payment_Type]],Table6[Total_Amount]), J450)</f>
        <v>810.57139999999993</v>
      </c>
      <c r="O450" s="27" t="s">
        <v>2274</v>
      </c>
      <c r="P450" t="str">
        <f t="shared" si="25"/>
        <v>Sale448</v>
      </c>
      <c r="Q450" t="str">
        <f t="shared" si="26"/>
        <v>SALE448</v>
      </c>
      <c r="S450" s="30">
        <v>45553</v>
      </c>
      <c r="T450" t="str">
        <f t="shared" si="27"/>
        <v>18-09-2024</v>
      </c>
      <c r="X450" s="33">
        <v>1</v>
      </c>
      <c r="Y450" s="33">
        <v>862.31</v>
      </c>
      <c r="Z450" s="2">
        <f t="shared" ref="Z450:Z513" si="28">IF(ISBLANK(Y450), AVERAGE($Y$2:$Y$2001), Y450)</f>
        <v>862.31</v>
      </c>
    </row>
    <row r="451" spans="1:26">
      <c r="A451" s="2" t="s">
        <v>2275</v>
      </c>
      <c r="B451" s="25">
        <v>45806</v>
      </c>
      <c r="C451" s="2" t="s">
        <v>261</v>
      </c>
      <c r="D451" s="2" t="s">
        <v>1714</v>
      </c>
      <c r="E451" s="2" t="s">
        <v>1799</v>
      </c>
      <c r="F451" s="2">
        <v>2</v>
      </c>
      <c r="G451" s="2">
        <v>541.39</v>
      </c>
      <c r="H451" s="2">
        <v>0.03</v>
      </c>
      <c r="I451" s="2" t="s">
        <v>1829</v>
      </c>
      <c r="J451" s="2">
        <v>1050.2965999999999</v>
      </c>
      <c r="K451" s="2">
        <f>IF(I451="", AVERAGEIF(Table6[Payment_Type],Table6[[#This Row],[Payment_Type]],Table6[Total_Amount]), J451)</f>
        <v>1050.2965999999999</v>
      </c>
      <c r="O451" s="28" t="s">
        <v>2275</v>
      </c>
      <c r="P451" t="str">
        <f t="shared" ref="P451:P514" si="29">PROPER(O451)</f>
        <v>Sale449</v>
      </c>
      <c r="Q451" t="str">
        <f t="shared" ref="Q451:Q514" si="30">UPPER(O451)</f>
        <v>SALE449</v>
      </c>
      <c r="S451" s="31">
        <v>45806</v>
      </c>
      <c r="T451" t="str">
        <f t="shared" ref="T451:T514" si="31">TEXT(S451, "DD-MM-YYYY" )</f>
        <v>29-05-2025</v>
      </c>
      <c r="X451" s="34">
        <v>2</v>
      </c>
      <c r="Y451" s="34">
        <v>541.39</v>
      </c>
      <c r="Z451" s="2">
        <f t="shared" si="28"/>
        <v>541.39</v>
      </c>
    </row>
    <row r="452" spans="1:26">
      <c r="A452" s="2" t="s">
        <v>2276</v>
      </c>
      <c r="B452" s="25">
        <v>45811</v>
      </c>
      <c r="C452" s="2" t="s">
        <v>1469</v>
      </c>
      <c r="D452" s="2" t="s">
        <v>1700</v>
      </c>
      <c r="E452" s="2" t="s">
        <v>1804</v>
      </c>
      <c r="F452" s="2">
        <v>3</v>
      </c>
      <c r="G452" s="2">
        <v>761.8</v>
      </c>
      <c r="H452" s="2">
        <v>0.06</v>
      </c>
      <c r="I452" s="2" t="s">
        <v>1829</v>
      </c>
      <c r="J452" s="2">
        <v>2148.2759999999989</v>
      </c>
      <c r="K452" s="2">
        <f>IF(I452="", AVERAGEIF(Table6[Payment_Type],Table6[[#This Row],[Payment_Type]],Table6[Total_Amount]), J452)</f>
        <v>2148.2759999999989</v>
      </c>
      <c r="O452" s="27" t="s">
        <v>2276</v>
      </c>
      <c r="P452" t="str">
        <f t="shared" si="29"/>
        <v>Sale450</v>
      </c>
      <c r="Q452" t="str">
        <f t="shared" si="30"/>
        <v>SALE450</v>
      </c>
      <c r="S452" s="30">
        <v>45811</v>
      </c>
      <c r="T452" t="str">
        <f t="shared" si="31"/>
        <v>03-06-2025</v>
      </c>
      <c r="X452" s="33">
        <v>3</v>
      </c>
      <c r="Y452" s="33">
        <v>761.8</v>
      </c>
      <c r="Z452" s="2">
        <f t="shared" si="28"/>
        <v>761.8</v>
      </c>
    </row>
    <row r="453" spans="1:26">
      <c r="A453" s="2" t="s">
        <v>2277</v>
      </c>
      <c r="B453" s="25">
        <v>45508</v>
      </c>
      <c r="C453" s="2" t="s">
        <v>1310</v>
      </c>
      <c r="D453" s="2" t="s">
        <v>1646</v>
      </c>
      <c r="E453" s="2" t="s">
        <v>1761</v>
      </c>
      <c r="F453" s="2">
        <v>4</v>
      </c>
      <c r="G453" s="2">
        <v>829.36</v>
      </c>
      <c r="H453" s="2">
        <v>0.11</v>
      </c>
      <c r="I453" s="2" t="s">
        <v>1826</v>
      </c>
      <c r="J453" s="2">
        <v>2952.5216</v>
      </c>
      <c r="K453" s="2">
        <f>IF(I453="", AVERAGEIF(Table6[Payment_Type],Table6[[#This Row],[Payment_Type]],Table6[Total_Amount]), J453)</f>
        <v>2952.5216</v>
      </c>
      <c r="O453" s="28" t="s">
        <v>2277</v>
      </c>
      <c r="P453" t="str">
        <f t="shared" si="29"/>
        <v>Sale451</v>
      </c>
      <c r="Q453" t="str">
        <f t="shared" si="30"/>
        <v>SALE451</v>
      </c>
      <c r="S453" s="31">
        <v>45508</v>
      </c>
      <c r="T453" t="str">
        <f t="shared" si="31"/>
        <v>04-08-2024</v>
      </c>
      <c r="X453" s="34">
        <v>4</v>
      </c>
      <c r="Y453" s="34">
        <v>829.36</v>
      </c>
      <c r="Z453" s="2">
        <f t="shared" si="28"/>
        <v>829.36</v>
      </c>
    </row>
    <row r="454" spans="1:26">
      <c r="A454" s="2" t="s">
        <v>2278</v>
      </c>
      <c r="B454" s="25">
        <v>45460</v>
      </c>
      <c r="C454" s="2" t="s">
        <v>1257</v>
      </c>
      <c r="D454" s="2" t="s">
        <v>1594</v>
      </c>
      <c r="E454" s="2" t="s">
        <v>1804</v>
      </c>
      <c r="F454" s="2">
        <v>2</v>
      </c>
      <c r="G454" s="2">
        <v>425.06</v>
      </c>
      <c r="H454" s="2">
        <v>0.09</v>
      </c>
      <c r="I454" s="2" t="s">
        <v>1826</v>
      </c>
      <c r="J454" s="2">
        <v>773.60919999999999</v>
      </c>
      <c r="K454" s="2">
        <f>IF(I454="", AVERAGEIF(Table6[Payment_Type],Table6[[#This Row],[Payment_Type]],Table6[Total_Amount]), J454)</f>
        <v>773.60919999999999</v>
      </c>
      <c r="O454" s="27" t="s">
        <v>2278</v>
      </c>
      <c r="P454" t="str">
        <f t="shared" si="29"/>
        <v>Sale452</v>
      </c>
      <c r="Q454" t="str">
        <f t="shared" si="30"/>
        <v>SALE452</v>
      </c>
      <c r="S454" s="30">
        <v>45460</v>
      </c>
      <c r="T454" t="str">
        <f t="shared" si="31"/>
        <v>17-06-2024</v>
      </c>
      <c r="X454" s="33">
        <v>2</v>
      </c>
      <c r="Y454" s="33">
        <v>425.06</v>
      </c>
      <c r="Z454" s="2">
        <f t="shared" si="28"/>
        <v>425.06</v>
      </c>
    </row>
    <row r="455" spans="1:26">
      <c r="A455" s="2" t="s">
        <v>2279</v>
      </c>
      <c r="B455" s="25">
        <v>45311</v>
      </c>
      <c r="C455" s="2" t="s">
        <v>438</v>
      </c>
      <c r="D455" s="2" t="s">
        <v>1658</v>
      </c>
      <c r="E455" s="2" t="s">
        <v>1752</v>
      </c>
      <c r="F455" s="2">
        <v>2</v>
      </c>
      <c r="G455" s="2">
        <v>911.14</v>
      </c>
      <c r="H455" s="2">
        <v>0.1</v>
      </c>
      <c r="I455" s="2" t="s">
        <v>1824</v>
      </c>
      <c r="J455" s="2">
        <v>1640.0519999999999</v>
      </c>
      <c r="K455" s="2">
        <f>IF(I455="", AVERAGEIF(Table6[Payment_Type],Table6[[#This Row],[Payment_Type]],Table6[Total_Amount]), J455)</f>
        <v>1640.0519999999999</v>
      </c>
      <c r="O455" s="28" t="s">
        <v>2279</v>
      </c>
      <c r="P455" t="str">
        <f t="shared" si="29"/>
        <v>Sale453</v>
      </c>
      <c r="Q455" t="str">
        <f t="shared" si="30"/>
        <v>SALE453</v>
      </c>
      <c r="S455" s="31">
        <v>45311</v>
      </c>
      <c r="T455" t="str">
        <f t="shared" si="31"/>
        <v>20-01-2024</v>
      </c>
      <c r="X455" s="34">
        <v>2</v>
      </c>
      <c r="Y455" s="34">
        <v>911.14</v>
      </c>
      <c r="Z455" s="2">
        <f t="shared" si="28"/>
        <v>911.14</v>
      </c>
    </row>
    <row r="456" spans="1:26">
      <c r="A456" s="2" t="s">
        <v>2280</v>
      </c>
      <c r="B456" s="25">
        <v>45906</v>
      </c>
      <c r="C456" s="2" t="s">
        <v>304</v>
      </c>
      <c r="D456" s="2" t="s">
        <v>1684</v>
      </c>
      <c r="E456" s="2" t="s">
        <v>1782</v>
      </c>
      <c r="F456" s="2">
        <v>3</v>
      </c>
      <c r="G456" s="2">
        <v>811.96</v>
      </c>
      <c r="H456" s="2">
        <v>0.28999999999999998</v>
      </c>
      <c r="I456" s="2" t="s">
        <v>1824</v>
      </c>
      <c r="J456" s="2">
        <v>1729.4748</v>
      </c>
      <c r="K456" s="2">
        <f>IF(I456="", AVERAGEIF(Table6[Payment_Type],Table6[[#This Row],[Payment_Type]],Table6[Total_Amount]), J456)</f>
        <v>1729.4748</v>
      </c>
      <c r="O456" s="27" t="s">
        <v>2280</v>
      </c>
      <c r="P456" t="str">
        <f t="shared" si="29"/>
        <v>Sale454</v>
      </c>
      <c r="Q456" t="str">
        <f t="shared" si="30"/>
        <v>SALE454</v>
      </c>
      <c r="S456" s="30">
        <v>45906</v>
      </c>
      <c r="T456" t="str">
        <f t="shared" si="31"/>
        <v>06-09-2025</v>
      </c>
      <c r="X456" s="33">
        <v>3</v>
      </c>
      <c r="Y456" s="33">
        <v>811.96</v>
      </c>
      <c r="Z456" s="2">
        <f t="shared" si="28"/>
        <v>811.96</v>
      </c>
    </row>
    <row r="457" spans="1:26">
      <c r="A457" s="2" t="s">
        <v>2281</v>
      </c>
      <c r="B457" s="25">
        <v>45380</v>
      </c>
      <c r="C457" s="2" t="s">
        <v>869</v>
      </c>
      <c r="D457" s="2" t="s">
        <v>1610</v>
      </c>
      <c r="E457" s="2" t="s">
        <v>1789</v>
      </c>
      <c r="F457" s="2">
        <v>2</v>
      </c>
      <c r="G457" s="2">
        <v>780.05</v>
      </c>
      <c r="H457" s="2">
        <v>0.12</v>
      </c>
      <c r="I457" s="2" t="s">
        <v>1829</v>
      </c>
      <c r="J457" s="2">
        <v>1372.8879999999999</v>
      </c>
      <c r="K457" s="2">
        <f>IF(I457="", AVERAGEIF(Table6[Payment_Type],Table6[[#This Row],[Payment_Type]],Table6[Total_Amount]), J457)</f>
        <v>1372.8879999999999</v>
      </c>
      <c r="O457" s="28" t="s">
        <v>2281</v>
      </c>
      <c r="P457" t="str">
        <f t="shared" si="29"/>
        <v>Sale455</v>
      </c>
      <c r="Q457" t="str">
        <f t="shared" si="30"/>
        <v>SALE455</v>
      </c>
      <c r="S457" s="31">
        <v>45380</v>
      </c>
      <c r="T457" t="str">
        <f t="shared" si="31"/>
        <v>29-03-2024</v>
      </c>
      <c r="X457" s="34">
        <v>2</v>
      </c>
      <c r="Y457" s="34">
        <v>780.05</v>
      </c>
      <c r="Z457" s="2">
        <f t="shared" si="28"/>
        <v>780.05</v>
      </c>
    </row>
    <row r="458" spans="1:26">
      <c r="A458" s="2" t="s">
        <v>2282</v>
      </c>
      <c r="B458" s="25">
        <v>45527</v>
      </c>
      <c r="C458" s="2" t="s">
        <v>699</v>
      </c>
      <c r="D458" s="2" t="s">
        <v>1612</v>
      </c>
      <c r="E458" s="2" t="s">
        <v>1786</v>
      </c>
      <c r="F458" s="2">
        <v>4</v>
      </c>
      <c r="G458" s="2">
        <v>315.95</v>
      </c>
      <c r="H458" s="2">
        <v>0.19</v>
      </c>
      <c r="I458" s="2" t="s">
        <v>1829</v>
      </c>
      <c r="J458" s="2">
        <v>1023.678</v>
      </c>
      <c r="K458" s="2">
        <f>IF(I458="", AVERAGEIF(Table6[Payment_Type],Table6[[#This Row],[Payment_Type]],Table6[Total_Amount]), J458)</f>
        <v>1023.678</v>
      </c>
      <c r="O458" s="27" t="s">
        <v>2282</v>
      </c>
      <c r="P458" t="str">
        <f t="shared" si="29"/>
        <v>Sale456</v>
      </c>
      <c r="Q458" t="str">
        <f t="shared" si="30"/>
        <v>SALE456</v>
      </c>
      <c r="S458" s="30">
        <v>45527</v>
      </c>
      <c r="T458" t="str">
        <f t="shared" si="31"/>
        <v>23-08-2024</v>
      </c>
      <c r="X458" s="33">
        <v>4</v>
      </c>
      <c r="Y458" s="33">
        <v>315.95</v>
      </c>
      <c r="Z458" s="2">
        <f t="shared" si="28"/>
        <v>315.95</v>
      </c>
    </row>
    <row r="459" spans="1:26">
      <c r="A459" s="2" t="s">
        <v>2283</v>
      </c>
      <c r="B459" s="25">
        <v>45796</v>
      </c>
      <c r="C459" s="2" t="s">
        <v>737</v>
      </c>
      <c r="D459" s="2" t="s">
        <v>1652</v>
      </c>
      <c r="E459" s="2" t="s">
        <v>1786</v>
      </c>
      <c r="F459" s="2">
        <v>2</v>
      </c>
      <c r="G459" s="2">
        <v>810.17</v>
      </c>
      <c r="H459" s="2">
        <v>0.27</v>
      </c>
      <c r="I459" s="2" t="s">
        <v>1824</v>
      </c>
      <c r="J459" s="2">
        <v>1182.8481999999999</v>
      </c>
      <c r="K459" s="2">
        <f>IF(I459="", AVERAGEIF(Table6[Payment_Type],Table6[[#This Row],[Payment_Type]],Table6[Total_Amount]), J459)</f>
        <v>1182.8481999999999</v>
      </c>
      <c r="O459" s="28" t="s">
        <v>2283</v>
      </c>
      <c r="P459" t="str">
        <f t="shared" si="29"/>
        <v>Sale457</v>
      </c>
      <c r="Q459" t="str">
        <f t="shared" si="30"/>
        <v>SALE457</v>
      </c>
      <c r="S459" s="31">
        <v>45796</v>
      </c>
      <c r="T459" t="str">
        <f t="shared" si="31"/>
        <v>19-05-2025</v>
      </c>
      <c r="X459" s="34">
        <v>2</v>
      </c>
      <c r="Y459" s="34">
        <v>810.17</v>
      </c>
      <c r="Z459" s="2">
        <f t="shared" si="28"/>
        <v>810.17</v>
      </c>
    </row>
    <row r="460" spans="1:26">
      <c r="A460" s="2" t="s">
        <v>2284</v>
      </c>
      <c r="B460" s="25">
        <v>45389</v>
      </c>
      <c r="C460" s="2" t="s">
        <v>669</v>
      </c>
      <c r="D460" s="2" t="s">
        <v>1716</v>
      </c>
      <c r="E460" s="2" t="s">
        <v>1769</v>
      </c>
      <c r="F460" s="2">
        <v>3</v>
      </c>
      <c r="G460" s="2">
        <v>505.01</v>
      </c>
      <c r="H460" s="2">
        <v>0.02</v>
      </c>
      <c r="I460" s="2" t="s">
        <v>1826</v>
      </c>
      <c r="J460" s="2">
        <v>1484.7293999999999</v>
      </c>
      <c r="K460" s="2">
        <f>IF(I460="", AVERAGEIF(Table6[Payment_Type],Table6[[#This Row],[Payment_Type]],Table6[Total_Amount]), J460)</f>
        <v>1484.7293999999999</v>
      </c>
      <c r="O460" s="27" t="s">
        <v>2284</v>
      </c>
      <c r="P460" t="str">
        <f t="shared" si="29"/>
        <v>Sale458</v>
      </c>
      <c r="Q460" t="str">
        <f t="shared" si="30"/>
        <v>SALE458</v>
      </c>
      <c r="S460" s="30">
        <v>45389</v>
      </c>
      <c r="T460" t="str">
        <f t="shared" si="31"/>
        <v>07-04-2024</v>
      </c>
      <c r="X460" s="33">
        <v>3</v>
      </c>
      <c r="Y460" s="33">
        <v>505.01</v>
      </c>
      <c r="Z460" s="2">
        <f t="shared" si="28"/>
        <v>505.01</v>
      </c>
    </row>
    <row r="461" spans="1:26">
      <c r="A461" s="2" t="s">
        <v>2285</v>
      </c>
      <c r="B461" s="25">
        <v>45315</v>
      </c>
      <c r="C461" s="2" t="s">
        <v>1440</v>
      </c>
      <c r="D461" s="2" t="s">
        <v>1692</v>
      </c>
      <c r="E461" s="2" t="s">
        <v>1807</v>
      </c>
      <c r="F461" s="2">
        <v>2</v>
      </c>
      <c r="G461" s="2">
        <v>736.75</v>
      </c>
      <c r="H461" s="2">
        <v>0.18</v>
      </c>
      <c r="I461" s="2" t="s">
        <v>1824</v>
      </c>
      <c r="J461" s="2">
        <v>1208.27</v>
      </c>
      <c r="K461" s="2">
        <f>IF(I461="", AVERAGEIF(Table6[Payment_Type],Table6[[#This Row],[Payment_Type]],Table6[Total_Amount]), J461)</f>
        <v>1208.27</v>
      </c>
      <c r="O461" s="28" t="s">
        <v>2285</v>
      </c>
      <c r="P461" t="str">
        <f t="shared" si="29"/>
        <v>Sale459</v>
      </c>
      <c r="Q461" t="str">
        <f t="shared" si="30"/>
        <v>SALE459</v>
      </c>
      <c r="S461" s="31">
        <v>45315</v>
      </c>
      <c r="T461" t="str">
        <f t="shared" si="31"/>
        <v>24-01-2024</v>
      </c>
      <c r="X461" s="34">
        <v>2</v>
      </c>
      <c r="Y461" s="34">
        <v>736.75</v>
      </c>
      <c r="Z461" s="2">
        <f t="shared" si="28"/>
        <v>736.75</v>
      </c>
    </row>
    <row r="462" spans="1:26">
      <c r="A462" s="2" t="s">
        <v>2286</v>
      </c>
      <c r="B462" s="25">
        <v>45311</v>
      </c>
      <c r="C462" s="2" t="s">
        <v>114</v>
      </c>
      <c r="D462" s="2" t="s">
        <v>1702</v>
      </c>
      <c r="E462" s="2" t="s">
        <v>1786</v>
      </c>
      <c r="F462" s="2">
        <v>4</v>
      </c>
      <c r="G462" s="2">
        <v>700.31</v>
      </c>
      <c r="H462" s="2">
        <v>0.2</v>
      </c>
      <c r="I462" s="2" t="s">
        <v>1826</v>
      </c>
      <c r="J462" s="2">
        <v>2240.9920000000002</v>
      </c>
      <c r="K462" s="2">
        <f>IF(I462="", AVERAGEIF(Table6[Payment_Type],Table6[[#This Row],[Payment_Type]],Table6[Total_Amount]), J462)</f>
        <v>2240.9920000000002</v>
      </c>
      <c r="O462" s="27" t="s">
        <v>2286</v>
      </c>
      <c r="P462" t="str">
        <f t="shared" si="29"/>
        <v>Sale460</v>
      </c>
      <c r="Q462" t="str">
        <f t="shared" si="30"/>
        <v>SALE460</v>
      </c>
      <c r="S462" s="30">
        <v>45311</v>
      </c>
      <c r="T462" t="str">
        <f t="shared" si="31"/>
        <v>20-01-2024</v>
      </c>
      <c r="X462" s="33">
        <v>4</v>
      </c>
      <c r="Y462" s="33">
        <v>700.31</v>
      </c>
      <c r="Z462" s="2">
        <f t="shared" si="28"/>
        <v>700.31</v>
      </c>
    </row>
    <row r="463" spans="1:26">
      <c r="A463" s="2" t="s">
        <v>2287</v>
      </c>
      <c r="B463" s="25">
        <v>45270</v>
      </c>
      <c r="C463" s="2" t="s">
        <v>444</v>
      </c>
      <c r="D463" s="2" t="s">
        <v>1730</v>
      </c>
      <c r="E463" s="2" t="s">
        <v>1792</v>
      </c>
      <c r="F463" s="2">
        <v>4</v>
      </c>
      <c r="G463" s="2">
        <v>202.46</v>
      </c>
      <c r="H463" s="2">
        <v>0.24</v>
      </c>
      <c r="I463" s="2" t="s">
        <v>1824</v>
      </c>
      <c r="J463" s="2">
        <v>615.47840000000008</v>
      </c>
      <c r="K463" s="2">
        <f>IF(I463="", AVERAGEIF(Table6[Payment_Type],Table6[[#This Row],[Payment_Type]],Table6[Total_Amount]), J463)</f>
        <v>615.47840000000008</v>
      </c>
      <c r="O463" s="28" t="s">
        <v>2287</v>
      </c>
      <c r="P463" t="str">
        <f t="shared" si="29"/>
        <v>Sale461</v>
      </c>
      <c r="Q463" t="str">
        <f t="shared" si="30"/>
        <v>SALE461</v>
      </c>
      <c r="S463" s="31">
        <v>45270</v>
      </c>
      <c r="T463" t="str">
        <f t="shared" si="31"/>
        <v>10-12-2023</v>
      </c>
      <c r="X463" s="34">
        <v>4</v>
      </c>
      <c r="Y463" s="34">
        <v>202.46</v>
      </c>
      <c r="Z463" s="2">
        <f t="shared" si="28"/>
        <v>202.46</v>
      </c>
    </row>
    <row r="464" spans="1:26">
      <c r="A464" s="2" t="s">
        <v>2288</v>
      </c>
      <c r="B464" s="25">
        <v>45279</v>
      </c>
      <c r="C464" s="2" t="s">
        <v>846</v>
      </c>
      <c r="D464" s="2" t="s">
        <v>1722</v>
      </c>
      <c r="E464" s="2" t="s">
        <v>1757</v>
      </c>
      <c r="F464" s="2">
        <v>2</v>
      </c>
      <c r="G464" s="2">
        <v>291.83999999999997</v>
      </c>
      <c r="H464" s="2">
        <v>0.25</v>
      </c>
      <c r="I464" s="2" t="s">
        <v>1826</v>
      </c>
      <c r="J464" s="2">
        <v>437.76</v>
      </c>
      <c r="K464" s="2">
        <f>IF(I464="", AVERAGEIF(Table6[Payment_Type],Table6[[#This Row],[Payment_Type]],Table6[Total_Amount]), J464)</f>
        <v>437.76</v>
      </c>
      <c r="O464" s="27" t="s">
        <v>2288</v>
      </c>
      <c r="P464" t="str">
        <f t="shared" si="29"/>
        <v>Sale462</v>
      </c>
      <c r="Q464" t="str">
        <f t="shared" si="30"/>
        <v>SALE462</v>
      </c>
      <c r="S464" s="30">
        <v>45279</v>
      </c>
      <c r="T464" t="str">
        <f t="shared" si="31"/>
        <v>19-12-2023</v>
      </c>
      <c r="X464" s="33">
        <v>2</v>
      </c>
      <c r="Y464" s="33">
        <v>291.83999999999997</v>
      </c>
      <c r="Z464" s="2">
        <f t="shared" si="28"/>
        <v>291.83999999999997</v>
      </c>
    </row>
    <row r="465" spans="1:26">
      <c r="A465" s="2" t="s">
        <v>2289</v>
      </c>
      <c r="B465" s="25">
        <v>45252</v>
      </c>
      <c r="C465" s="2" t="s">
        <v>544</v>
      </c>
      <c r="D465" s="2" t="s">
        <v>1742</v>
      </c>
      <c r="E465" s="2" t="s">
        <v>1773</v>
      </c>
      <c r="F465" s="2">
        <v>2</v>
      </c>
      <c r="G465" s="2">
        <v>261.48</v>
      </c>
      <c r="H465" s="2">
        <v>0.17</v>
      </c>
      <c r="I465" s="2" t="s">
        <v>1824</v>
      </c>
      <c r="J465" s="2">
        <v>434.05680000000001</v>
      </c>
      <c r="K465" s="2">
        <f>IF(I465="", AVERAGEIF(Table6[Payment_Type],Table6[[#This Row],[Payment_Type]],Table6[Total_Amount]), J465)</f>
        <v>434.05680000000001</v>
      </c>
      <c r="O465" s="28" t="s">
        <v>2289</v>
      </c>
      <c r="P465" t="str">
        <f t="shared" si="29"/>
        <v>Sale463</v>
      </c>
      <c r="Q465" t="str">
        <f t="shared" si="30"/>
        <v>SALE463</v>
      </c>
      <c r="S465" s="31">
        <v>45252</v>
      </c>
      <c r="T465" t="str">
        <f t="shared" si="31"/>
        <v>22-11-2023</v>
      </c>
      <c r="X465" s="34">
        <v>2</v>
      </c>
      <c r="Y465" s="34">
        <v>261.48</v>
      </c>
      <c r="Z465" s="2">
        <f t="shared" si="28"/>
        <v>261.48</v>
      </c>
    </row>
    <row r="466" spans="1:26">
      <c r="A466" s="2" t="s">
        <v>2290</v>
      </c>
      <c r="B466" s="25">
        <v>45938</v>
      </c>
      <c r="C466" s="2" t="s">
        <v>948</v>
      </c>
      <c r="D466" s="2" t="s">
        <v>1620</v>
      </c>
      <c r="E466" s="2" t="s">
        <v>1799</v>
      </c>
      <c r="F466" s="2">
        <v>1</v>
      </c>
      <c r="G466" s="2">
        <v>850.83</v>
      </c>
      <c r="H466" s="2">
        <v>0.28000000000000003</v>
      </c>
      <c r="I466" s="2" t="s">
        <v>1826</v>
      </c>
      <c r="J466" s="2">
        <v>612.59760000000006</v>
      </c>
      <c r="K466" s="2">
        <f>IF(I466="", AVERAGEIF(Table6[Payment_Type],Table6[[#This Row],[Payment_Type]],Table6[Total_Amount]), J466)</f>
        <v>612.59760000000006</v>
      </c>
      <c r="O466" s="27" t="s">
        <v>2290</v>
      </c>
      <c r="P466" t="str">
        <f t="shared" si="29"/>
        <v>Sale464</v>
      </c>
      <c r="Q466" t="str">
        <f t="shared" si="30"/>
        <v>SALE464</v>
      </c>
      <c r="S466" s="30">
        <v>45938</v>
      </c>
      <c r="T466" t="str">
        <f t="shared" si="31"/>
        <v>08-10-2025</v>
      </c>
      <c r="X466" s="33">
        <v>1</v>
      </c>
      <c r="Y466" s="33">
        <v>850.83</v>
      </c>
      <c r="Z466" s="2">
        <f t="shared" si="28"/>
        <v>850.83</v>
      </c>
    </row>
    <row r="467" spans="1:26">
      <c r="A467" s="2" t="s">
        <v>2291</v>
      </c>
      <c r="B467" s="25">
        <v>45711</v>
      </c>
      <c r="C467" s="2" t="s">
        <v>1260</v>
      </c>
      <c r="D467" s="2" t="s">
        <v>1640</v>
      </c>
      <c r="E467" s="2" t="s">
        <v>1786</v>
      </c>
      <c r="F467" s="2">
        <v>1</v>
      </c>
      <c r="G467" s="2">
        <v>83.83</v>
      </c>
      <c r="H467" s="2">
        <v>0.05</v>
      </c>
      <c r="I467" s="2" t="s">
        <v>1824</v>
      </c>
      <c r="J467" s="2">
        <v>79.638499999999993</v>
      </c>
      <c r="K467" s="2">
        <f>IF(I467="", AVERAGEIF(Table6[Payment_Type],Table6[[#This Row],[Payment_Type]],Table6[Total_Amount]), J467)</f>
        <v>79.638499999999993</v>
      </c>
      <c r="O467" s="28" t="s">
        <v>2291</v>
      </c>
      <c r="P467" t="str">
        <f t="shared" si="29"/>
        <v>Sale465</v>
      </c>
      <c r="Q467" t="str">
        <f t="shared" si="30"/>
        <v>SALE465</v>
      </c>
      <c r="S467" s="31">
        <v>45711</v>
      </c>
      <c r="T467" t="str">
        <f t="shared" si="31"/>
        <v>23-02-2025</v>
      </c>
      <c r="X467" s="34">
        <v>1</v>
      </c>
      <c r="Y467" s="34">
        <v>83.83</v>
      </c>
      <c r="Z467" s="2">
        <f t="shared" si="28"/>
        <v>83.83</v>
      </c>
    </row>
    <row r="468" spans="1:26">
      <c r="A468" s="2" t="s">
        <v>2292</v>
      </c>
      <c r="B468" s="25">
        <v>45713</v>
      </c>
      <c r="C468" s="2" t="s">
        <v>36</v>
      </c>
      <c r="D468" s="2" t="s">
        <v>1724</v>
      </c>
      <c r="E468" s="2" t="s">
        <v>1804</v>
      </c>
      <c r="F468" s="2">
        <v>3</v>
      </c>
      <c r="G468" s="2">
        <v>649.95000000000005</v>
      </c>
      <c r="H468" s="2">
        <v>0.28000000000000003</v>
      </c>
      <c r="I468" s="2" t="s">
        <v>1829</v>
      </c>
      <c r="J468" s="2">
        <v>1403.8920000000001</v>
      </c>
      <c r="K468" s="2">
        <f>IF(I468="", AVERAGEIF(Table6[Payment_Type],Table6[[#This Row],[Payment_Type]],Table6[Total_Amount]), J468)</f>
        <v>1403.8920000000001</v>
      </c>
      <c r="O468" s="27" t="s">
        <v>2292</v>
      </c>
      <c r="P468" t="str">
        <f t="shared" si="29"/>
        <v>Sale466</v>
      </c>
      <c r="Q468" t="str">
        <f t="shared" si="30"/>
        <v>SALE466</v>
      </c>
      <c r="S468" s="30">
        <v>45713</v>
      </c>
      <c r="T468" t="str">
        <f t="shared" si="31"/>
        <v>25-02-2025</v>
      </c>
      <c r="X468" s="33">
        <v>3</v>
      </c>
      <c r="Y468" s="33">
        <v>649.95000000000005</v>
      </c>
      <c r="Z468" s="2">
        <f t="shared" si="28"/>
        <v>649.95000000000005</v>
      </c>
    </row>
    <row r="469" spans="1:26">
      <c r="A469" s="2" t="s">
        <v>2293</v>
      </c>
      <c r="B469" s="25">
        <v>45565</v>
      </c>
      <c r="C469" s="2" t="s">
        <v>1145</v>
      </c>
      <c r="D469" s="2" t="s">
        <v>1694</v>
      </c>
      <c r="E469" s="2" t="s">
        <v>1776</v>
      </c>
      <c r="F469" s="2">
        <v>4</v>
      </c>
      <c r="G469" s="2">
        <v>934.96</v>
      </c>
      <c r="H469" s="2">
        <v>0.18</v>
      </c>
      <c r="I469" s="2" t="s">
        <v>1826</v>
      </c>
      <c r="J469" s="2">
        <v>3066.6687999999999</v>
      </c>
      <c r="K469" s="2">
        <f>IF(I469="", AVERAGEIF(Table6[Payment_Type],Table6[[#This Row],[Payment_Type]],Table6[Total_Amount]), J469)</f>
        <v>3066.6687999999999</v>
      </c>
      <c r="O469" s="28" t="s">
        <v>2293</v>
      </c>
      <c r="P469" t="str">
        <f t="shared" si="29"/>
        <v>Sale467</v>
      </c>
      <c r="Q469" t="str">
        <f t="shared" si="30"/>
        <v>SALE467</v>
      </c>
      <c r="S469" s="31">
        <v>45565</v>
      </c>
      <c r="T469" t="str">
        <f t="shared" si="31"/>
        <v>30-09-2024</v>
      </c>
      <c r="X469" s="34">
        <v>4</v>
      </c>
      <c r="Y469" s="34">
        <v>934.96</v>
      </c>
      <c r="Z469" s="2">
        <f t="shared" si="28"/>
        <v>934.96</v>
      </c>
    </row>
    <row r="470" spans="1:26">
      <c r="A470" s="2" t="s">
        <v>2294</v>
      </c>
      <c r="B470" s="25">
        <v>45279</v>
      </c>
      <c r="C470" s="2" t="s">
        <v>672</v>
      </c>
      <c r="D470" s="2" t="s">
        <v>1582</v>
      </c>
      <c r="E470" s="2" t="s">
        <v>1799</v>
      </c>
      <c r="F470" s="2">
        <v>1</v>
      </c>
      <c r="G470" s="2">
        <v>880.89</v>
      </c>
      <c r="H470" s="2">
        <v>0.13</v>
      </c>
      <c r="I470" s="2" t="s">
        <v>1829</v>
      </c>
      <c r="J470" s="2">
        <v>766.37429999999995</v>
      </c>
      <c r="K470" s="2">
        <f>IF(I470="", AVERAGEIF(Table6[Payment_Type],Table6[[#This Row],[Payment_Type]],Table6[Total_Amount]), J470)</f>
        <v>766.37429999999995</v>
      </c>
      <c r="O470" s="27" t="s">
        <v>2294</v>
      </c>
      <c r="P470" t="str">
        <f t="shared" si="29"/>
        <v>Sale468</v>
      </c>
      <c r="Q470" t="str">
        <f t="shared" si="30"/>
        <v>SALE468</v>
      </c>
      <c r="S470" s="30">
        <v>45279</v>
      </c>
      <c r="T470" t="str">
        <f t="shared" si="31"/>
        <v>19-12-2023</v>
      </c>
      <c r="X470" s="33">
        <v>1</v>
      </c>
      <c r="Y470" s="33">
        <v>880.89</v>
      </c>
      <c r="Z470" s="2">
        <f t="shared" si="28"/>
        <v>880.89</v>
      </c>
    </row>
    <row r="471" spans="1:26">
      <c r="A471" s="2" t="s">
        <v>2295</v>
      </c>
      <c r="B471" s="25">
        <v>45614</v>
      </c>
      <c r="C471" s="2" t="s">
        <v>1469</v>
      </c>
      <c r="D471" s="2" t="s">
        <v>1744</v>
      </c>
      <c r="E471" s="2" t="s">
        <v>1782</v>
      </c>
      <c r="F471" s="2">
        <v>4</v>
      </c>
      <c r="G471" s="2">
        <v>610.6</v>
      </c>
      <c r="H471" s="2">
        <v>0.1</v>
      </c>
      <c r="I471" s="2" t="s">
        <v>1826</v>
      </c>
      <c r="J471" s="2">
        <v>2198.16</v>
      </c>
      <c r="K471" s="2">
        <f>IF(I471="", AVERAGEIF(Table6[Payment_Type],Table6[[#This Row],[Payment_Type]],Table6[Total_Amount]), J471)</f>
        <v>2198.16</v>
      </c>
      <c r="O471" s="28" t="s">
        <v>2295</v>
      </c>
      <c r="P471" t="str">
        <f t="shared" si="29"/>
        <v>Sale469</v>
      </c>
      <c r="Q471" t="str">
        <f t="shared" si="30"/>
        <v>SALE469</v>
      </c>
      <c r="S471" s="31">
        <v>45614</v>
      </c>
      <c r="T471" t="str">
        <f t="shared" si="31"/>
        <v>18-11-2024</v>
      </c>
      <c r="X471" s="34">
        <v>4</v>
      </c>
      <c r="Y471" s="34">
        <v>610.6</v>
      </c>
      <c r="Z471" s="2">
        <f t="shared" si="28"/>
        <v>610.6</v>
      </c>
    </row>
    <row r="472" spans="1:26">
      <c r="A472" s="2" t="s">
        <v>2296</v>
      </c>
      <c r="B472" s="25">
        <v>45912</v>
      </c>
      <c r="C472" s="2" t="s">
        <v>275</v>
      </c>
      <c r="D472" s="2" t="s">
        <v>1604</v>
      </c>
      <c r="E472" s="2" t="s">
        <v>1810</v>
      </c>
      <c r="F472" s="2">
        <v>1</v>
      </c>
      <c r="G472" s="2">
        <v>514.19000000000005</v>
      </c>
      <c r="H472" s="2">
        <v>0.2</v>
      </c>
      <c r="I472" s="2" t="s">
        <v>1824</v>
      </c>
      <c r="J472" s="2">
        <v>411.35200000000009</v>
      </c>
      <c r="K472" s="2">
        <f>IF(I472="", AVERAGEIF(Table6[Payment_Type],Table6[[#This Row],[Payment_Type]],Table6[Total_Amount]), J472)</f>
        <v>411.35200000000009</v>
      </c>
      <c r="O472" s="27" t="s">
        <v>2296</v>
      </c>
      <c r="P472" t="str">
        <f t="shared" si="29"/>
        <v>Sale470</v>
      </c>
      <c r="Q472" t="str">
        <f t="shared" si="30"/>
        <v>SALE470</v>
      </c>
      <c r="S472" s="30">
        <v>45912</v>
      </c>
      <c r="T472" t="str">
        <f t="shared" si="31"/>
        <v>12-09-2025</v>
      </c>
      <c r="X472" s="33">
        <v>1</v>
      </c>
      <c r="Y472" s="33">
        <v>514.19000000000005</v>
      </c>
      <c r="Z472" s="2">
        <f t="shared" si="28"/>
        <v>514.19000000000005</v>
      </c>
    </row>
    <row r="473" spans="1:26">
      <c r="A473" s="2" t="s">
        <v>2297</v>
      </c>
      <c r="B473" s="25">
        <v>45688</v>
      </c>
      <c r="C473" s="2" t="s">
        <v>1243</v>
      </c>
      <c r="D473" s="2" t="s">
        <v>1622</v>
      </c>
      <c r="E473" s="2" t="s">
        <v>1797</v>
      </c>
      <c r="F473" s="2">
        <v>1</v>
      </c>
      <c r="G473" s="2">
        <v>546.20000000000005</v>
      </c>
      <c r="H473" s="2">
        <v>0.22</v>
      </c>
      <c r="I473" s="2" t="s">
        <v>1826</v>
      </c>
      <c r="J473" s="2">
        <v>426.03600000000012</v>
      </c>
      <c r="K473" s="2">
        <f>IF(I473="", AVERAGEIF(Table6[Payment_Type],Table6[[#This Row],[Payment_Type]],Table6[Total_Amount]), J473)</f>
        <v>426.03600000000012</v>
      </c>
      <c r="O473" s="28" t="s">
        <v>2297</v>
      </c>
      <c r="P473" t="str">
        <f t="shared" si="29"/>
        <v>Sale471</v>
      </c>
      <c r="Q473" t="str">
        <f t="shared" si="30"/>
        <v>SALE471</v>
      </c>
      <c r="S473" s="31">
        <v>45688</v>
      </c>
      <c r="T473" t="str">
        <f t="shared" si="31"/>
        <v>31-01-2025</v>
      </c>
      <c r="X473" s="34">
        <v>1</v>
      </c>
      <c r="Y473" s="34">
        <v>546.20000000000005</v>
      </c>
      <c r="Z473" s="2">
        <f t="shared" si="28"/>
        <v>546.20000000000005</v>
      </c>
    </row>
    <row r="474" spans="1:26">
      <c r="A474" s="2" t="s">
        <v>2298</v>
      </c>
      <c r="B474" s="25">
        <v>45591</v>
      </c>
      <c r="C474" s="2" t="s">
        <v>646</v>
      </c>
      <c r="D474" s="2" t="s">
        <v>1622</v>
      </c>
      <c r="E474" s="2" t="s">
        <v>1752</v>
      </c>
      <c r="F474" s="2">
        <v>3</v>
      </c>
      <c r="G474" s="2">
        <v>416.01</v>
      </c>
      <c r="H474" s="2">
        <v>0.02</v>
      </c>
      <c r="I474" s="2" t="s">
        <v>1824</v>
      </c>
      <c r="J474" s="2">
        <v>1223.0694000000001</v>
      </c>
      <c r="K474" s="2">
        <f>IF(I474="", AVERAGEIF(Table6[Payment_Type],Table6[[#This Row],[Payment_Type]],Table6[Total_Amount]), J474)</f>
        <v>1223.0694000000001</v>
      </c>
      <c r="O474" s="27" t="s">
        <v>2298</v>
      </c>
      <c r="P474" t="str">
        <f t="shared" si="29"/>
        <v>Sale472</v>
      </c>
      <c r="Q474" t="str">
        <f t="shared" si="30"/>
        <v>SALE472</v>
      </c>
      <c r="S474" s="30">
        <v>45591</v>
      </c>
      <c r="T474" t="str">
        <f t="shared" si="31"/>
        <v>26-10-2024</v>
      </c>
      <c r="X474" s="33">
        <v>3</v>
      </c>
      <c r="Y474" s="33">
        <v>416.01</v>
      </c>
      <c r="Z474" s="2">
        <f t="shared" si="28"/>
        <v>416.01</v>
      </c>
    </row>
    <row r="475" spans="1:26">
      <c r="A475" s="2" t="s">
        <v>2299</v>
      </c>
      <c r="B475" s="25">
        <v>45864</v>
      </c>
      <c r="C475" s="2" t="s">
        <v>1199</v>
      </c>
      <c r="D475" s="2" t="s">
        <v>1696</v>
      </c>
      <c r="E475" s="2" t="s">
        <v>1789</v>
      </c>
      <c r="F475" s="2">
        <v>1</v>
      </c>
      <c r="G475" s="2">
        <v>30.94</v>
      </c>
      <c r="H475" s="2">
        <v>0.21</v>
      </c>
      <c r="I475" s="2" t="s">
        <v>1829</v>
      </c>
      <c r="J475" s="2">
        <v>24.442599999999999</v>
      </c>
      <c r="K475" s="2">
        <f>IF(I475="", AVERAGEIF(Table6[Payment_Type],Table6[[#This Row],[Payment_Type]],Table6[Total_Amount]), J475)</f>
        <v>24.442599999999999</v>
      </c>
      <c r="O475" s="28" t="s">
        <v>2299</v>
      </c>
      <c r="P475" t="str">
        <f t="shared" si="29"/>
        <v>Sale473</v>
      </c>
      <c r="Q475" t="str">
        <f t="shared" si="30"/>
        <v>SALE473</v>
      </c>
      <c r="S475" s="31">
        <v>45864</v>
      </c>
      <c r="T475" t="str">
        <f t="shared" si="31"/>
        <v>26-07-2025</v>
      </c>
      <c r="X475" s="34">
        <v>1</v>
      </c>
      <c r="Y475" s="34">
        <v>30.94</v>
      </c>
      <c r="Z475" s="2">
        <f t="shared" si="28"/>
        <v>30.94</v>
      </c>
    </row>
    <row r="476" spans="1:26">
      <c r="A476" s="2" t="s">
        <v>2300</v>
      </c>
      <c r="B476" s="25">
        <v>45875</v>
      </c>
      <c r="C476" s="2" t="s">
        <v>654</v>
      </c>
      <c r="D476" s="2" t="s">
        <v>1664</v>
      </c>
      <c r="E476" s="2" t="s">
        <v>1804</v>
      </c>
      <c r="F476" s="2">
        <v>3</v>
      </c>
      <c r="G476" s="2">
        <v>666.39</v>
      </c>
      <c r="H476" s="2">
        <v>0.21</v>
      </c>
      <c r="I476" s="2" t="s">
        <v>1829</v>
      </c>
      <c r="J476" s="2">
        <v>1579.3443</v>
      </c>
      <c r="K476" s="2">
        <f>IF(I476="", AVERAGEIF(Table6[Payment_Type],Table6[[#This Row],[Payment_Type]],Table6[Total_Amount]), J476)</f>
        <v>1579.3443</v>
      </c>
      <c r="O476" s="27" t="s">
        <v>2300</v>
      </c>
      <c r="P476" t="str">
        <f t="shared" si="29"/>
        <v>Sale474</v>
      </c>
      <c r="Q476" t="str">
        <f t="shared" si="30"/>
        <v>SALE474</v>
      </c>
      <c r="S476" s="30">
        <v>45875</v>
      </c>
      <c r="T476" t="str">
        <f t="shared" si="31"/>
        <v>06-08-2025</v>
      </c>
      <c r="X476" s="33">
        <v>3</v>
      </c>
      <c r="Y476" s="33">
        <v>666.39</v>
      </c>
      <c r="Z476" s="2">
        <f t="shared" si="28"/>
        <v>666.39</v>
      </c>
    </row>
    <row r="477" spans="1:26">
      <c r="A477" s="2" t="s">
        <v>2301</v>
      </c>
      <c r="B477" s="25">
        <v>45797</v>
      </c>
      <c r="C477" s="2" t="s">
        <v>553</v>
      </c>
      <c r="D477" s="2" t="s">
        <v>1710</v>
      </c>
      <c r="E477" s="2" t="s">
        <v>1789</v>
      </c>
      <c r="F477" s="2">
        <v>2</v>
      </c>
      <c r="G477" s="2">
        <v>145.26</v>
      </c>
      <c r="H477" s="2">
        <v>0.19</v>
      </c>
      <c r="I477" s="2" t="s">
        <v>1826</v>
      </c>
      <c r="J477" s="2">
        <v>235.3212</v>
      </c>
      <c r="K477" s="2">
        <f>IF(I477="", AVERAGEIF(Table6[Payment_Type],Table6[[#This Row],[Payment_Type]],Table6[Total_Amount]), J477)</f>
        <v>235.3212</v>
      </c>
      <c r="O477" s="28" t="s">
        <v>2301</v>
      </c>
      <c r="P477" t="str">
        <f t="shared" si="29"/>
        <v>Sale475</v>
      </c>
      <c r="Q477" t="str">
        <f t="shared" si="30"/>
        <v>SALE475</v>
      </c>
      <c r="S477" s="31">
        <v>45797</v>
      </c>
      <c r="T477" t="str">
        <f t="shared" si="31"/>
        <v>20-05-2025</v>
      </c>
      <c r="X477" s="34">
        <v>2</v>
      </c>
      <c r="Y477" s="34">
        <v>145.26</v>
      </c>
      <c r="Z477" s="2">
        <f t="shared" si="28"/>
        <v>145.26</v>
      </c>
    </row>
    <row r="478" spans="1:26">
      <c r="A478" s="2" t="s">
        <v>2302</v>
      </c>
      <c r="B478" s="25">
        <v>45364</v>
      </c>
      <c r="C478" s="2" t="s">
        <v>411</v>
      </c>
      <c r="D478" s="2" t="s">
        <v>1730</v>
      </c>
      <c r="E478" s="2" t="s">
        <v>1773</v>
      </c>
      <c r="F478" s="2">
        <v>4</v>
      </c>
      <c r="G478" s="2">
        <v>940.77</v>
      </c>
      <c r="H478" s="2">
        <v>0.24</v>
      </c>
      <c r="I478" s="2" t="s">
        <v>1829</v>
      </c>
      <c r="J478" s="2">
        <v>2859.9407999999999</v>
      </c>
      <c r="K478" s="2">
        <f>IF(I478="", AVERAGEIF(Table6[Payment_Type],Table6[[#This Row],[Payment_Type]],Table6[Total_Amount]), J478)</f>
        <v>2859.9407999999999</v>
      </c>
      <c r="O478" s="27" t="s">
        <v>2302</v>
      </c>
      <c r="P478" t="str">
        <f t="shared" si="29"/>
        <v>Sale476</v>
      </c>
      <c r="Q478" t="str">
        <f t="shared" si="30"/>
        <v>SALE476</v>
      </c>
      <c r="S478" s="30">
        <v>45364</v>
      </c>
      <c r="T478" t="str">
        <f t="shared" si="31"/>
        <v>13-03-2024</v>
      </c>
      <c r="X478" s="33">
        <v>4</v>
      </c>
      <c r="Y478" s="33">
        <v>940.77</v>
      </c>
      <c r="Z478" s="2">
        <f t="shared" si="28"/>
        <v>940.77</v>
      </c>
    </row>
    <row r="479" spans="1:26">
      <c r="A479" s="2" t="s">
        <v>2303</v>
      </c>
      <c r="B479" s="25">
        <v>45700</v>
      </c>
      <c r="C479" s="2" t="s">
        <v>1446</v>
      </c>
      <c r="D479" s="2" t="s">
        <v>1640</v>
      </c>
      <c r="E479" s="2" t="s">
        <v>1807</v>
      </c>
      <c r="F479" s="2">
        <v>1</v>
      </c>
      <c r="G479" s="2">
        <v>708.88</v>
      </c>
      <c r="H479" s="2">
        <v>0.09</v>
      </c>
      <c r="I479" s="2" t="s">
        <v>1824</v>
      </c>
      <c r="J479" s="2">
        <v>645.08080000000007</v>
      </c>
      <c r="K479" s="2">
        <f>IF(I479="", AVERAGEIF(Table6[Payment_Type],Table6[[#This Row],[Payment_Type]],Table6[Total_Amount]), J479)</f>
        <v>645.08080000000007</v>
      </c>
      <c r="O479" s="28" t="s">
        <v>2303</v>
      </c>
      <c r="P479" t="str">
        <f t="shared" si="29"/>
        <v>Sale477</v>
      </c>
      <c r="Q479" t="str">
        <f t="shared" si="30"/>
        <v>SALE477</v>
      </c>
      <c r="S479" s="31">
        <v>45700</v>
      </c>
      <c r="T479" t="str">
        <f t="shared" si="31"/>
        <v>12-02-2025</v>
      </c>
      <c r="X479" s="34">
        <v>1</v>
      </c>
      <c r="Y479" s="34">
        <v>708.88</v>
      </c>
      <c r="Z479" s="2">
        <f t="shared" si="28"/>
        <v>708.88</v>
      </c>
    </row>
    <row r="480" spans="1:26">
      <c r="A480" s="2" t="s">
        <v>2304</v>
      </c>
      <c r="B480" s="25">
        <v>45924</v>
      </c>
      <c r="C480" s="2" t="s">
        <v>969</v>
      </c>
      <c r="D480" s="2" t="s">
        <v>1608</v>
      </c>
      <c r="E480" s="2" t="s">
        <v>1761</v>
      </c>
      <c r="F480" s="2">
        <v>1</v>
      </c>
      <c r="G480" s="2">
        <v>790.73</v>
      </c>
      <c r="H480" s="2">
        <v>0.24</v>
      </c>
      <c r="I480" s="2" t="s">
        <v>1826</v>
      </c>
      <c r="J480" s="2">
        <v>600.95479999999998</v>
      </c>
      <c r="K480" s="2">
        <f>IF(I480="", AVERAGEIF(Table6[Payment_Type],Table6[[#This Row],[Payment_Type]],Table6[Total_Amount]), J480)</f>
        <v>600.95479999999998</v>
      </c>
      <c r="O480" s="27" t="s">
        <v>2304</v>
      </c>
      <c r="P480" t="str">
        <f t="shared" si="29"/>
        <v>Sale478</v>
      </c>
      <c r="Q480" t="str">
        <f t="shared" si="30"/>
        <v>SALE478</v>
      </c>
      <c r="S480" s="30">
        <v>45924</v>
      </c>
      <c r="T480" t="str">
        <f t="shared" si="31"/>
        <v>24-09-2025</v>
      </c>
      <c r="X480" s="33">
        <v>1</v>
      </c>
      <c r="Y480" s="33">
        <v>790.73</v>
      </c>
      <c r="Z480" s="2">
        <f t="shared" si="28"/>
        <v>790.73</v>
      </c>
    </row>
    <row r="481" spans="1:26">
      <c r="A481" s="2" t="s">
        <v>2305</v>
      </c>
      <c r="B481" s="25">
        <v>45574</v>
      </c>
      <c r="C481" s="2" t="s">
        <v>1389</v>
      </c>
      <c r="D481" s="2" t="s">
        <v>1578</v>
      </c>
      <c r="E481" s="2" t="s">
        <v>1786</v>
      </c>
      <c r="F481" s="2">
        <v>3</v>
      </c>
      <c r="G481" s="2">
        <v>635.13</v>
      </c>
      <c r="H481" s="2">
        <v>0.09</v>
      </c>
      <c r="I481" s="2" t="s">
        <v>1826</v>
      </c>
      <c r="J481" s="2">
        <v>1733.9049</v>
      </c>
      <c r="K481" s="2">
        <f>IF(I481="", AVERAGEIF(Table6[Payment_Type],Table6[[#This Row],[Payment_Type]],Table6[Total_Amount]), J481)</f>
        <v>1733.9049</v>
      </c>
      <c r="O481" s="28" t="s">
        <v>2305</v>
      </c>
      <c r="P481" t="str">
        <f t="shared" si="29"/>
        <v>Sale479</v>
      </c>
      <c r="Q481" t="str">
        <f t="shared" si="30"/>
        <v>SALE479</v>
      </c>
      <c r="S481" s="31">
        <v>45574</v>
      </c>
      <c r="T481" t="str">
        <f t="shared" si="31"/>
        <v>09-10-2024</v>
      </c>
      <c r="X481" s="34">
        <v>3</v>
      </c>
      <c r="Y481" s="34">
        <v>635.13</v>
      </c>
      <c r="Z481" s="2">
        <f t="shared" si="28"/>
        <v>635.13</v>
      </c>
    </row>
    <row r="482" spans="1:26">
      <c r="A482" s="2" t="s">
        <v>2306</v>
      </c>
      <c r="B482" s="25">
        <v>45233</v>
      </c>
      <c r="C482" s="2" t="s">
        <v>849</v>
      </c>
      <c r="D482" s="2" t="s">
        <v>1734</v>
      </c>
      <c r="E482" s="2" t="s">
        <v>1799</v>
      </c>
      <c r="F482" s="2">
        <v>1</v>
      </c>
      <c r="G482" s="2">
        <v>744.88</v>
      </c>
      <c r="H482" s="2">
        <v>0.15</v>
      </c>
      <c r="I482" s="2" t="s">
        <v>1829</v>
      </c>
      <c r="J482" s="2">
        <v>633.14800000000002</v>
      </c>
      <c r="K482" s="2">
        <f>IF(I482="", AVERAGEIF(Table6[Payment_Type],Table6[[#This Row],[Payment_Type]],Table6[Total_Amount]), J482)</f>
        <v>633.14800000000002</v>
      </c>
      <c r="O482" s="27" t="s">
        <v>2306</v>
      </c>
      <c r="P482" t="str">
        <f t="shared" si="29"/>
        <v>Sale480</v>
      </c>
      <c r="Q482" t="str">
        <f t="shared" si="30"/>
        <v>SALE480</v>
      </c>
      <c r="S482" s="30">
        <v>45233</v>
      </c>
      <c r="T482" t="str">
        <f t="shared" si="31"/>
        <v>03-11-2023</v>
      </c>
      <c r="X482" s="33">
        <v>1</v>
      </c>
      <c r="Y482" s="33">
        <v>744.88</v>
      </c>
      <c r="Z482" s="2">
        <f t="shared" si="28"/>
        <v>744.88</v>
      </c>
    </row>
    <row r="483" spans="1:26">
      <c r="A483" s="2" t="s">
        <v>2307</v>
      </c>
      <c r="B483" s="25">
        <v>45745</v>
      </c>
      <c r="C483" s="2" t="s">
        <v>604</v>
      </c>
      <c r="D483" s="2" t="s">
        <v>1604</v>
      </c>
      <c r="E483" s="2" t="s">
        <v>1757</v>
      </c>
      <c r="F483" s="2">
        <v>3</v>
      </c>
      <c r="G483" s="2">
        <v>205.34</v>
      </c>
      <c r="H483" s="2">
        <v>0.25</v>
      </c>
      <c r="I483" s="2" t="s">
        <v>1824</v>
      </c>
      <c r="J483" s="2">
        <v>462.01499999999999</v>
      </c>
      <c r="K483" s="2">
        <f>IF(I483="", AVERAGEIF(Table6[Payment_Type],Table6[[#This Row],[Payment_Type]],Table6[Total_Amount]), J483)</f>
        <v>462.01499999999999</v>
      </c>
      <c r="O483" s="28" t="s">
        <v>2307</v>
      </c>
      <c r="P483" t="str">
        <f t="shared" si="29"/>
        <v>Sale481</v>
      </c>
      <c r="Q483" t="str">
        <f t="shared" si="30"/>
        <v>SALE481</v>
      </c>
      <c r="S483" s="31">
        <v>45745</v>
      </c>
      <c r="T483" t="str">
        <f t="shared" si="31"/>
        <v>29-03-2025</v>
      </c>
      <c r="X483" s="34">
        <v>3</v>
      </c>
      <c r="Y483" s="34">
        <v>205.34</v>
      </c>
      <c r="Z483" s="2">
        <f t="shared" si="28"/>
        <v>205.34</v>
      </c>
    </row>
    <row r="484" spans="1:26">
      <c r="A484" s="2" t="s">
        <v>2308</v>
      </c>
      <c r="B484" s="25">
        <v>45851</v>
      </c>
      <c r="C484" s="2" t="s">
        <v>1301</v>
      </c>
      <c r="D484" s="2" t="s">
        <v>1606</v>
      </c>
      <c r="E484" s="2" t="s">
        <v>1782</v>
      </c>
      <c r="F484" s="2">
        <v>2</v>
      </c>
      <c r="G484" s="2">
        <v>756.8</v>
      </c>
      <c r="H484" s="2">
        <v>0.15</v>
      </c>
      <c r="I484" s="2" t="s">
        <v>1824</v>
      </c>
      <c r="J484" s="2">
        <v>1286.56</v>
      </c>
      <c r="K484" s="2">
        <f>IF(I484="", AVERAGEIF(Table6[Payment_Type],Table6[[#This Row],[Payment_Type]],Table6[Total_Amount]), J484)</f>
        <v>1286.56</v>
      </c>
      <c r="O484" s="27" t="s">
        <v>2308</v>
      </c>
      <c r="P484" t="str">
        <f t="shared" si="29"/>
        <v>Sale482</v>
      </c>
      <c r="Q484" t="str">
        <f t="shared" si="30"/>
        <v>SALE482</v>
      </c>
      <c r="S484" s="30">
        <v>45851</v>
      </c>
      <c r="T484" t="str">
        <f t="shared" si="31"/>
        <v>13-07-2025</v>
      </c>
      <c r="X484" s="33">
        <v>2</v>
      </c>
      <c r="Y484" s="33">
        <v>756.8</v>
      </c>
      <c r="Z484" s="2">
        <f t="shared" si="28"/>
        <v>756.8</v>
      </c>
    </row>
    <row r="485" spans="1:26">
      <c r="A485" s="2" t="s">
        <v>2309</v>
      </c>
      <c r="B485" s="25">
        <v>45308</v>
      </c>
      <c r="C485" s="2" t="s">
        <v>172</v>
      </c>
      <c r="D485" s="2" t="s">
        <v>1590</v>
      </c>
      <c r="E485" s="2" t="s">
        <v>1789</v>
      </c>
      <c r="F485" s="2">
        <v>1</v>
      </c>
      <c r="G485" s="2">
        <v>771.73</v>
      </c>
      <c r="H485" s="2">
        <v>0.2</v>
      </c>
      <c r="I485" s="2" t="s">
        <v>1824</v>
      </c>
      <c r="J485" s="2">
        <v>617.38400000000001</v>
      </c>
      <c r="K485" s="2">
        <f>IF(I485="", AVERAGEIF(Table6[Payment_Type],Table6[[#This Row],[Payment_Type]],Table6[Total_Amount]), J485)</f>
        <v>617.38400000000001</v>
      </c>
      <c r="O485" s="28" t="s">
        <v>2309</v>
      </c>
      <c r="P485" t="str">
        <f t="shared" si="29"/>
        <v>Sale483</v>
      </c>
      <c r="Q485" t="str">
        <f t="shared" si="30"/>
        <v>SALE483</v>
      </c>
      <c r="S485" s="31">
        <v>45308</v>
      </c>
      <c r="T485" t="str">
        <f t="shared" si="31"/>
        <v>17-01-2024</v>
      </c>
      <c r="X485" s="34">
        <v>1</v>
      </c>
      <c r="Y485" s="34">
        <v>771.73</v>
      </c>
      <c r="Z485" s="2">
        <f t="shared" si="28"/>
        <v>771.73</v>
      </c>
    </row>
    <row r="486" spans="1:26">
      <c r="A486" s="2" t="s">
        <v>2310</v>
      </c>
      <c r="B486" s="25">
        <v>45639</v>
      </c>
      <c r="C486" s="2" t="s">
        <v>1475</v>
      </c>
      <c r="D486" s="2" t="s">
        <v>1680</v>
      </c>
      <c r="E486" s="2" t="s">
        <v>1807</v>
      </c>
      <c r="F486" s="2">
        <v>1</v>
      </c>
      <c r="G486" s="2">
        <v>440.19</v>
      </c>
      <c r="H486" s="2">
        <v>0.03</v>
      </c>
      <c r="I486" s="2" t="s">
        <v>1826</v>
      </c>
      <c r="J486" s="2">
        <v>426.98430000000002</v>
      </c>
      <c r="K486" s="2">
        <f>IF(I486="", AVERAGEIF(Table6[Payment_Type],Table6[[#This Row],[Payment_Type]],Table6[Total_Amount]), J486)</f>
        <v>426.98430000000002</v>
      </c>
      <c r="O486" s="27" t="s">
        <v>2310</v>
      </c>
      <c r="P486" t="str">
        <f t="shared" si="29"/>
        <v>Sale484</v>
      </c>
      <c r="Q486" t="str">
        <f t="shared" si="30"/>
        <v>SALE484</v>
      </c>
      <c r="S486" s="30">
        <v>45639</v>
      </c>
      <c r="T486" t="str">
        <f t="shared" si="31"/>
        <v>13-12-2024</v>
      </c>
      <c r="X486" s="33">
        <v>1</v>
      </c>
      <c r="Y486" s="33">
        <v>440.19</v>
      </c>
      <c r="Z486" s="2">
        <f t="shared" si="28"/>
        <v>440.19</v>
      </c>
    </row>
    <row r="487" spans="1:26">
      <c r="A487" s="2" t="s">
        <v>2311</v>
      </c>
      <c r="B487" s="25">
        <v>45919</v>
      </c>
      <c r="C487" s="2" t="s">
        <v>181</v>
      </c>
      <c r="D487" s="2" t="s">
        <v>1553</v>
      </c>
      <c r="E487" s="2" t="s">
        <v>1761</v>
      </c>
      <c r="F487" s="2">
        <v>2</v>
      </c>
      <c r="G487" s="2">
        <v>409</v>
      </c>
      <c r="H487" s="2">
        <v>0.17</v>
      </c>
      <c r="I487" s="2" t="s">
        <v>1824</v>
      </c>
      <c r="J487" s="2">
        <v>678.93999999999994</v>
      </c>
      <c r="K487" s="2">
        <f>IF(I487="", AVERAGEIF(Table6[Payment_Type],Table6[[#This Row],[Payment_Type]],Table6[Total_Amount]), J487)</f>
        <v>678.93999999999994</v>
      </c>
      <c r="O487" s="28" t="s">
        <v>2311</v>
      </c>
      <c r="P487" t="str">
        <f t="shared" si="29"/>
        <v>Sale485</v>
      </c>
      <c r="Q487" t="str">
        <f t="shared" si="30"/>
        <v>SALE485</v>
      </c>
      <c r="S487" s="31">
        <v>45919</v>
      </c>
      <c r="T487" t="str">
        <f t="shared" si="31"/>
        <v>19-09-2025</v>
      </c>
      <c r="X487" s="34">
        <v>2</v>
      </c>
      <c r="Y487" s="34">
        <v>409</v>
      </c>
      <c r="Z487" s="2">
        <f t="shared" si="28"/>
        <v>409</v>
      </c>
    </row>
    <row r="488" spans="1:26">
      <c r="A488" s="2" t="s">
        <v>2312</v>
      </c>
      <c r="B488" s="25">
        <v>45333</v>
      </c>
      <c r="C488" s="2" t="s">
        <v>1077</v>
      </c>
      <c r="D488" s="2" t="s">
        <v>1624</v>
      </c>
      <c r="E488" s="2" t="s">
        <v>1813</v>
      </c>
      <c r="F488" s="2">
        <v>3</v>
      </c>
      <c r="G488" s="2">
        <v>134.58000000000001</v>
      </c>
      <c r="H488" s="2">
        <v>0.04</v>
      </c>
      <c r="I488" s="2" t="s">
        <v>1829</v>
      </c>
      <c r="J488" s="2">
        <v>387.59039999999999</v>
      </c>
      <c r="K488" s="2">
        <f>IF(I488="", AVERAGEIF(Table6[Payment_Type],Table6[[#This Row],[Payment_Type]],Table6[Total_Amount]), J488)</f>
        <v>387.59039999999999</v>
      </c>
      <c r="O488" s="27" t="s">
        <v>2312</v>
      </c>
      <c r="P488" t="str">
        <f t="shared" si="29"/>
        <v>Sale486</v>
      </c>
      <c r="Q488" t="str">
        <f t="shared" si="30"/>
        <v>SALE486</v>
      </c>
      <c r="S488" s="30">
        <v>45333</v>
      </c>
      <c r="T488" t="str">
        <f t="shared" si="31"/>
        <v>11-02-2024</v>
      </c>
      <c r="X488" s="33">
        <v>3</v>
      </c>
      <c r="Y488" s="33">
        <v>134.58000000000001</v>
      </c>
      <c r="Z488" s="2">
        <f t="shared" si="28"/>
        <v>134.58000000000001</v>
      </c>
    </row>
    <row r="489" spans="1:26">
      <c r="A489" s="2" t="s">
        <v>2313</v>
      </c>
      <c r="B489" s="25">
        <v>45811</v>
      </c>
      <c r="C489" s="2" t="s">
        <v>1092</v>
      </c>
      <c r="D489" s="2" t="s">
        <v>1626</v>
      </c>
      <c r="E489" s="2" t="s">
        <v>1779</v>
      </c>
      <c r="F489" s="2">
        <v>4</v>
      </c>
      <c r="G489" s="2">
        <v>284.44</v>
      </c>
      <c r="H489" s="2">
        <v>0.02</v>
      </c>
      <c r="I489" s="2" t="s">
        <v>1824</v>
      </c>
      <c r="J489" s="2">
        <v>1115.0047999999999</v>
      </c>
      <c r="K489" s="2">
        <f>IF(I489="", AVERAGEIF(Table6[Payment_Type],Table6[[#This Row],[Payment_Type]],Table6[Total_Amount]), J489)</f>
        <v>1115.0047999999999</v>
      </c>
      <c r="O489" s="28" t="s">
        <v>2313</v>
      </c>
      <c r="P489" t="str">
        <f t="shared" si="29"/>
        <v>Sale487</v>
      </c>
      <c r="Q489" t="str">
        <f t="shared" si="30"/>
        <v>SALE487</v>
      </c>
      <c r="S489" s="31">
        <v>45811</v>
      </c>
      <c r="T489" t="str">
        <f t="shared" si="31"/>
        <v>03-06-2025</v>
      </c>
      <c r="X489" s="34">
        <v>4</v>
      </c>
      <c r="Y489" s="34">
        <v>284.44</v>
      </c>
      <c r="Z489" s="2">
        <f t="shared" si="28"/>
        <v>284.44</v>
      </c>
    </row>
    <row r="490" spans="1:26">
      <c r="A490" s="2" t="s">
        <v>2314</v>
      </c>
      <c r="B490" s="25">
        <v>45726</v>
      </c>
      <c r="C490" s="2" t="s">
        <v>1260</v>
      </c>
      <c r="D490" s="2" t="s">
        <v>1694</v>
      </c>
      <c r="E490" s="2" t="s">
        <v>1797</v>
      </c>
      <c r="F490" s="2">
        <v>4</v>
      </c>
      <c r="G490" s="2">
        <v>922.69</v>
      </c>
      <c r="H490" s="2">
        <v>0.16</v>
      </c>
      <c r="I490" s="2" t="s">
        <v>1824</v>
      </c>
      <c r="J490" s="2">
        <v>3100.2384000000002</v>
      </c>
      <c r="K490" s="2">
        <f>IF(I490="", AVERAGEIF(Table6[Payment_Type],Table6[[#This Row],[Payment_Type]],Table6[Total_Amount]), J490)</f>
        <v>3100.2384000000002</v>
      </c>
      <c r="O490" s="27" t="s">
        <v>2314</v>
      </c>
      <c r="P490" t="str">
        <f t="shared" si="29"/>
        <v>Sale488</v>
      </c>
      <c r="Q490" t="str">
        <f t="shared" si="30"/>
        <v>SALE488</v>
      </c>
      <c r="S490" s="30">
        <v>45726</v>
      </c>
      <c r="T490" t="str">
        <f t="shared" si="31"/>
        <v>10-03-2025</v>
      </c>
      <c r="X490" s="33">
        <v>4</v>
      </c>
      <c r="Y490" s="33">
        <v>922.69</v>
      </c>
      <c r="Z490" s="2">
        <f t="shared" si="28"/>
        <v>922.69</v>
      </c>
    </row>
    <row r="491" spans="1:26">
      <c r="A491" s="2" t="s">
        <v>2315</v>
      </c>
      <c r="B491" s="25">
        <v>45644</v>
      </c>
      <c r="C491" s="2" t="s">
        <v>875</v>
      </c>
      <c r="D491" s="2" t="s">
        <v>1620</v>
      </c>
      <c r="E491" s="2" t="s">
        <v>1776</v>
      </c>
      <c r="F491" s="2">
        <v>2</v>
      </c>
      <c r="G491" s="2">
        <v>992.55</v>
      </c>
      <c r="H491" s="2">
        <v>0.28000000000000003</v>
      </c>
      <c r="I491" s="2" t="s">
        <v>1824</v>
      </c>
      <c r="J491" s="2">
        <v>1429.2719999999999</v>
      </c>
      <c r="K491" s="2">
        <f>IF(I491="", AVERAGEIF(Table6[Payment_Type],Table6[[#This Row],[Payment_Type]],Table6[Total_Amount]), J491)</f>
        <v>1429.2719999999999</v>
      </c>
      <c r="O491" s="28" t="s">
        <v>2315</v>
      </c>
      <c r="P491" t="str">
        <f t="shared" si="29"/>
        <v>Sale489</v>
      </c>
      <c r="Q491" t="str">
        <f t="shared" si="30"/>
        <v>SALE489</v>
      </c>
      <c r="S491" s="31">
        <v>45644</v>
      </c>
      <c r="T491" t="str">
        <f t="shared" si="31"/>
        <v>18-12-2024</v>
      </c>
      <c r="X491" s="34">
        <v>2</v>
      </c>
      <c r="Y491" s="34">
        <v>992.55</v>
      </c>
      <c r="Z491" s="2">
        <f t="shared" si="28"/>
        <v>992.55</v>
      </c>
    </row>
    <row r="492" spans="1:26">
      <c r="A492" s="2" t="s">
        <v>2316</v>
      </c>
      <c r="B492" s="25">
        <v>45371</v>
      </c>
      <c r="C492" s="2" t="s">
        <v>1298</v>
      </c>
      <c r="D492" s="2" t="s">
        <v>1726</v>
      </c>
      <c r="E492" s="2" t="s">
        <v>1810</v>
      </c>
      <c r="F492" s="2">
        <v>1</v>
      </c>
      <c r="G492" s="2">
        <v>170.43</v>
      </c>
      <c r="H492" s="2">
        <v>0.03</v>
      </c>
      <c r="I492" s="2" t="s">
        <v>1824</v>
      </c>
      <c r="J492" s="2">
        <v>165.31710000000001</v>
      </c>
      <c r="K492" s="2">
        <f>IF(I492="", AVERAGEIF(Table6[Payment_Type],Table6[[#This Row],[Payment_Type]],Table6[Total_Amount]), J492)</f>
        <v>165.31710000000001</v>
      </c>
      <c r="O492" s="27" t="s">
        <v>2316</v>
      </c>
      <c r="P492" t="str">
        <f t="shared" si="29"/>
        <v>Sale490</v>
      </c>
      <c r="Q492" t="str">
        <f t="shared" si="30"/>
        <v>SALE490</v>
      </c>
      <c r="S492" s="30">
        <v>45371</v>
      </c>
      <c r="T492" t="str">
        <f t="shared" si="31"/>
        <v>20-03-2024</v>
      </c>
      <c r="X492" s="33">
        <v>1</v>
      </c>
      <c r="Y492" s="33">
        <v>170.43</v>
      </c>
      <c r="Z492" s="2">
        <f t="shared" si="28"/>
        <v>170.43</v>
      </c>
    </row>
    <row r="493" spans="1:26">
      <c r="A493" s="2" t="s">
        <v>2317</v>
      </c>
      <c r="B493" s="25">
        <v>45462</v>
      </c>
      <c r="C493" s="2" t="s">
        <v>722</v>
      </c>
      <c r="D493" s="2" t="s">
        <v>1692</v>
      </c>
      <c r="E493" s="2" t="s">
        <v>1761</v>
      </c>
      <c r="F493" s="2">
        <v>3</v>
      </c>
      <c r="G493" s="2">
        <v>480.51</v>
      </c>
      <c r="H493" s="2">
        <v>0.03</v>
      </c>
      <c r="I493" s="2" t="s">
        <v>1824</v>
      </c>
      <c r="J493" s="2">
        <v>1398.2841000000001</v>
      </c>
      <c r="K493" s="2">
        <f>IF(I493="", AVERAGEIF(Table6[Payment_Type],Table6[[#This Row],[Payment_Type]],Table6[Total_Amount]), J493)</f>
        <v>1398.2841000000001</v>
      </c>
      <c r="O493" s="28" t="s">
        <v>2317</v>
      </c>
      <c r="P493" t="str">
        <f t="shared" si="29"/>
        <v>Sale491</v>
      </c>
      <c r="Q493" t="str">
        <f t="shared" si="30"/>
        <v>SALE491</v>
      </c>
      <c r="S493" s="31">
        <v>45462</v>
      </c>
      <c r="T493" t="str">
        <f t="shared" si="31"/>
        <v>19-06-2024</v>
      </c>
      <c r="X493" s="34">
        <v>3</v>
      </c>
      <c r="Y493" s="34">
        <v>480.51</v>
      </c>
      <c r="Z493" s="2">
        <f t="shared" si="28"/>
        <v>480.51</v>
      </c>
    </row>
    <row r="494" spans="1:26">
      <c r="A494" s="2" t="s">
        <v>2318</v>
      </c>
      <c r="B494" s="25">
        <v>45632</v>
      </c>
      <c r="C494" s="2" t="s">
        <v>523</v>
      </c>
      <c r="D494" s="2" t="s">
        <v>1646</v>
      </c>
      <c r="E494" s="2" t="s">
        <v>1779</v>
      </c>
      <c r="F494" s="2">
        <v>2</v>
      </c>
      <c r="G494" s="2">
        <v>955.66</v>
      </c>
      <c r="H494" s="2">
        <v>0.28999999999999998</v>
      </c>
      <c r="I494" s="2" t="s">
        <v>1829</v>
      </c>
      <c r="J494" s="2">
        <v>1357.0372</v>
      </c>
      <c r="K494" s="2">
        <f>IF(I494="", AVERAGEIF(Table6[Payment_Type],Table6[[#This Row],[Payment_Type]],Table6[Total_Amount]), J494)</f>
        <v>1357.0372</v>
      </c>
      <c r="O494" s="27" t="s">
        <v>2318</v>
      </c>
      <c r="P494" t="str">
        <f t="shared" si="29"/>
        <v>Sale492</v>
      </c>
      <c r="Q494" t="str">
        <f t="shared" si="30"/>
        <v>SALE492</v>
      </c>
      <c r="S494" s="30">
        <v>45632</v>
      </c>
      <c r="T494" t="str">
        <f t="shared" si="31"/>
        <v>06-12-2024</v>
      </c>
      <c r="X494" s="33">
        <v>2</v>
      </c>
      <c r="Y494" s="33">
        <v>955.66</v>
      </c>
      <c r="Z494" s="2">
        <f t="shared" si="28"/>
        <v>955.66</v>
      </c>
    </row>
    <row r="495" spans="1:26">
      <c r="A495" s="2" t="s">
        <v>2319</v>
      </c>
      <c r="B495" s="25">
        <v>45863</v>
      </c>
      <c r="C495" s="2" t="s">
        <v>1395</v>
      </c>
      <c r="D495" s="2" t="s">
        <v>1692</v>
      </c>
      <c r="E495" s="2" t="s">
        <v>1752</v>
      </c>
      <c r="F495" s="2">
        <v>2</v>
      </c>
      <c r="G495" s="2">
        <v>488.02</v>
      </c>
      <c r="H495" s="2">
        <v>0.27</v>
      </c>
      <c r="I495" s="2" t="s">
        <v>1826</v>
      </c>
      <c r="J495" s="2">
        <v>712.50919999999996</v>
      </c>
      <c r="K495" s="2">
        <f>IF(I495="", AVERAGEIF(Table6[Payment_Type],Table6[[#This Row],[Payment_Type]],Table6[Total_Amount]), J495)</f>
        <v>712.50919999999996</v>
      </c>
      <c r="O495" s="28" t="s">
        <v>2319</v>
      </c>
      <c r="P495" t="str">
        <f t="shared" si="29"/>
        <v>Sale493</v>
      </c>
      <c r="Q495" t="str">
        <f t="shared" si="30"/>
        <v>SALE493</v>
      </c>
      <c r="S495" s="31">
        <v>45863</v>
      </c>
      <c r="T495" t="str">
        <f t="shared" si="31"/>
        <v>25-07-2025</v>
      </c>
      <c r="X495" s="34">
        <v>2</v>
      </c>
      <c r="Y495" s="34">
        <v>488.02</v>
      </c>
      <c r="Z495" s="2">
        <f t="shared" si="28"/>
        <v>488.02</v>
      </c>
    </row>
    <row r="496" spans="1:26">
      <c r="A496" s="2" t="s">
        <v>2320</v>
      </c>
      <c r="B496" s="25">
        <v>45501</v>
      </c>
      <c r="C496" s="2" t="s">
        <v>770</v>
      </c>
      <c r="D496" s="2" t="s">
        <v>1584</v>
      </c>
      <c r="E496" s="2" t="s">
        <v>1752</v>
      </c>
      <c r="F496" s="2">
        <v>1</v>
      </c>
      <c r="G496" s="2">
        <v>917.17</v>
      </c>
      <c r="H496" s="2">
        <v>0.13</v>
      </c>
      <c r="I496" s="2" t="s">
        <v>1829</v>
      </c>
      <c r="J496" s="2">
        <v>797.93790000000001</v>
      </c>
      <c r="K496" s="2">
        <f>IF(I496="", AVERAGEIF(Table6[Payment_Type],Table6[[#This Row],[Payment_Type]],Table6[Total_Amount]), J496)</f>
        <v>797.93790000000001</v>
      </c>
      <c r="O496" s="27" t="s">
        <v>2320</v>
      </c>
      <c r="P496" t="str">
        <f t="shared" si="29"/>
        <v>Sale494</v>
      </c>
      <c r="Q496" t="str">
        <f t="shared" si="30"/>
        <v>SALE494</v>
      </c>
      <c r="S496" s="30">
        <v>45501</v>
      </c>
      <c r="T496" t="str">
        <f t="shared" si="31"/>
        <v>28-07-2024</v>
      </c>
      <c r="X496" s="33">
        <v>1</v>
      </c>
      <c r="Y496" s="33">
        <v>917.17</v>
      </c>
      <c r="Z496" s="2">
        <f t="shared" si="28"/>
        <v>917.17</v>
      </c>
    </row>
    <row r="497" spans="1:26">
      <c r="A497" s="2" t="s">
        <v>2321</v>
      </c>
      <c r="B497" s="25">
        <v>45568</v>
      </c>
      <c r="C497" s="2" t="s">
        <v>1020</v>
      </c>
      <c r="D497" s="2" t="s">
        <v>1562</v>
      </c>
      <c r="E497" s="2" t="s">
        <v>1773</v>
      </c>
      <c r="F497" s="2">
        <v>2</v>
      </c>
      <c r="G497" s="2">
        <v>406.46</v>
      </c>
      <c r="H497" s="2">
        <v>0.3</v>
      </c>
      <c r="I497" s="2" t="s">
        <v>1826</v>
      </c>
      <c r="J497" s="2">
        <v>569.04399999999998</v>
      </c>
      <c r="K497" s="2">
        <f>IF(I497="", AVERAGEIF(Table6[Payment_Type],Table6[[#This Row],[Payment_Type]],Table6[Total_Amount]), J497)</f>
        <v>569.04399999999998</v>
      </c>
      <c r="O497" s="28" t="s">
        <v>2321</v>
      </c>
      <c r="P497" t="str">
        <f t="shared" si="29"/>
        <v>Sale495</v>
      </c>
      <c r="Q497" t="str">
        <f t="shared" si="30"/>
        <v>SALE495</v>
      </c>
      <c r="S497" s="31">
        <v>45568</v>
      </c>
      <c r="T497" t="str">
        <f t="shared" si="31"/>
        <v>03-10-2024</v>
      </c>
      <c r="X497" s="34">
        <v>2</v>
      </c>
      <c r="Y497" s="34">
        <v>406.46</v>
      </c>
      <c r="Z497" s="2">
        <f t="shared" si="28"/>
        <v>406.46</v>
      </c>
    </row>
    <row r="498" spans="1:26">
      <c r="A498" s="2" t="s">
        <v>2322</v>
      </c>
      <c r="B498" s="25">
        <v>45238</v>
      </c>
      <c r="C498" s="2" t="s">
        <v>746</v>
      </c>
      <c r="D498" s="2" t="s">
        <v>1738</v>
      </c>
      <c r="E498" s="2" t="s">
        <v>1752</v>
      </c>
      <c r="F498" s="2">
        <v>2</v>
      </c>
      <c r="G498" s="2">
        <v>264.39</v>
      </c>
      <c r="H498" s="2">
        <v>0.11</v>
      </c>
      <c r="I498" s="2" t="s">
        <v>1829</v>
      </c>
      <c r="J498" s="2">
        <v>470.61419999999998</v>
      </c>
      <c r="K498" s="2">
        <f>IF(I498="", AVERAGEIF(Table6[Payment_Type],Table6[[#This Row],[Payment_Type]],Table6[Total_Amount]), J498)</f>
        <v>470.61419999999998</v>
      </c>
      <c r="O498" s="27" t="s">
        <v>2322</v>
      </c>
      <c r="P498" t="str">
        <f t="shared" si="29"/>
        <v>Sale496</v>
      </c>
      <c r="Q498" t="str">
        <f t="shared" si="30"/>
        <v>SALE496</v>
      </c>
      <c r="S498" s="30">
        <v>45238</v>
      </c>
      <c r="T498" t="str">
        <f t="shared" si="31"/>
        <v>08-11-2023</v>
      </c>
      <c r="X498" s="33">
        <v>2</v>
      </c>
      <c r="Y498" s="33">
        <v>264.39</v>
      </c>
      <c r="Z498" s="2">
        <f t="shared" si="28"/>
        <v>264.39</v>
      </c>
    </row>
    <row r="499" spans="1:26">
      <c r="A499" s="2" t="s">
        <v>2323</v>
      </c>
      <c r="B499" s="25">
        <v>45754</v>
      </c>
      <c r="C499" s="2" t="s">
        <v>628</v>
      </c>
      <c r="D499" s="2" t="s">
        <v>1684</v>
      </c>
      <c r="E499" s="2" t="s">
        <v>1804</v>
      </c>
      <c r="F499" s="2">
        <v>1</v>
      </c>
      <c r="G499" s="2">
        <v>414.97</v>
      </c>
      <c r="H499" s="2">
        <v>0.22</v>
      </c>
      <c r="I499" s="2" t="s">
        <v>1826</v>
      </c>
      <c r="J499" s="2">
        <v>323.67660000000001</v>
      </c>
      <c r="K499" s="2">
        <f>IF(I499="", AVERAGEIF(Table6[Payment_Type],Table6[[#This Row],[Payment_Type]],Table6[Total_Amount]), J499)</f>
        <v>323.67660000000001</v>
      </c>
      <c r="O499" s="28" t="s">
        <v>2323</v>
      </c>
      <c r="P499" t="str">
        <f t="shared" si="29"/>
        <v>Sale497</v>
      </c>
      <c r="Q499" t="str">
        <f t="shared" si="30"/>
        <v>SALE497</v>
      </c>
      <c r="S499" s="31">
        <v>45754</v>
      </c>
      <c r="T499" t="str">
        <f t="shared" si="31"/>
        <v>07-04-2025</v>
      </c>
      <c r="X499" s="34">
        <v>1</v>
      </c>
      <c r="Y499" s="34">
        <v>414.97</v>
      </c>
      <c r="Z499" s="2">
        <f t="shared" si="28"/>
        <v>414.97</v>
      </c>
    </row>
    <row r="500" spans="1:26">
      <c r="A500" s="2" t="s">
        <v>2324</v>
      </c>
      <c r="B500" s="25">
        <v>45280</v>
      </c>
      <c r="C500" s="2" t="s">
        <v>493</v>
      </c>
      <c r="D500" s="2" t="s">
        <v>1598</v>
      </c>
      <c r="E500" s="2" t="s">
        <v>1794</v>
      </c>
      <c r="F500" s="2">
        <v>2</v>
      </c>
      <c r="G500" s="2">
        <v>583.51</v>
      </c>
      <c r="H500" s="2">
        <v>0.2</v>
      </c>
      <c r="I500" s="2" t="s">
        <v>1829</v>
      </c>
      <c r="J500" s="2">
        <v>933.61599999999999</v>
      </c>
      <c r="K500" s="2">
        <f>IF(I500="", AVERAGEIF(Table6[Payment_Type],Table6[[#This Row],[Payment_Type]],Table6[Total_Amount]), J500)</f>
        <v>933.61599999999999</v>
      </c>
      <c r="O500" s="27" t="s">
        <v>2324</v>
      </c>
      <c r="P500" t="str">
        <f t="shared" si="29"/>
        <v>Sale498</v>
      </c>
      <c r="Q500" t="str">
        <f t="shared" si="30"/>
        <v>SALE498</v>
      </c>
      <c r="S500" s="30">
        <v>45280</v>
      </c>
      <c r="T500" t="str">
        <f t="shared" si="31"/>
        <v>20-12-2023</v>
      </c>
      <c r="X500" s="33">
        <v>2</v>
      </c>
      <c r="Y500" s="33">
        <v>583.51</v>
      </c>
      <c r="Z500" s="2">
        <f t="shared" si="28"/>
        <v>583.51</v>
      </c>
    </row>
    <row r="501" spans="1:26">
      <c r="A501" s="2" t="s">
        <v>2325</v>
      </c>
      <c r="B501" s="25">
        <v>45911</v>
      </c>
      <c r="C501" s="2" t="s">
        <v>55</v>
      </c>
      <c r="D501" s="2" t="s">
        <v>1610</v>
      </c>
      <c r="E501" s="2" t="s">
        <v>1807</v>
      </c>
      <c r="F501" s="2">
        <v>1</v>
      </c>
      <c r="G501" s="2">
        <v>659.27</v>
      </c>
      <c r="H501" s="2">
        <v>0.15</v>
      </c>
      <c r="I501" s="2" t="s">
        <v>1826</v>
      </c>
      <c r="J501" s="2">
        <v>560.37950000000001</v>
      </c>
      <c r="K501" s="2">
        <f>IF(I501="", AVERAGEIF(Table6[Payment_Type],Table6[[#This Row],[Payment_Type]],Table6[Total_Amount]), J501)</f>
        <v>560.37950000000001</v>
      </c>
      <c r="O501" s="28" t="s">
        <v>2325</v>
      </c>
      <c r="P501" t="str">
        <f t="shared" si="29"/>
        <v>Sale499</v>
      </c>
      <c r="Q501" t="str">
        <f t="shared" si="30"/>
        <v>SALE499</v>
      </c>
      <c r="S501" s="31">
        <v>45911</v>
      </c>
      <c r="T501" t="str">
        <f t="shared" si="31"/>
        <v>11-09-2025</v>
      </c>
      <c r="X501" s="34">
        <v>1</v>
      </c>
      <c r="Y501" s="34">
        <v>659.27</v>
      </c>
      <c r="Z501" s="2">
        <f t="shared" si="28"/>
        <v>659.27</v>
      </c>
    </row>
    <row r="502" spans="1:26">
      <c r="A502" s="2" t="s">
        <v>2326</v>
      </c>
      <c r="B502" s="25">
        <v>45627</v>
      </c>
      <c r="C502" s="2" t="s">
        <v>1377</v>
      </c>
      <c r="D502" s="2" t="s">
        <v>1549</v>
      </c>
      <c r="E502" s="2" t="s">
        <v>1769</v>
      </c>
      <c r="F502" s="2">
        <v>4</v>
      </c>
      <c r="G502" s="2">
        <v>106.66</v>
      </c>
      <c r="H502" s="2">
        <v>0.2</v>
      </c>
      <c r="I502" s="2" t="s">
        <v>1829</v>
      </c>
      <c r="J502" s="2">
        <v>341.31200000000001</v>
      </c>
      <c r="K502" s="2">
        <f>IF(I502="", AVERAGEIF(Table6[Payment_Type],Table6[[#This Row],[Payment_Type]],Table6[Total_Amount]), J502)</f>
        <v>341.31200000000001</v>
      </c>
      <c r="O502" s="27" t="s">
        <v>2326</v>
      </c>
      <c r="P502" t="str">
        <f t="shared" si="29"/>
        <v>Sale500</v>
      </c>
      <c r="Q502" t="str">
        <f t="shared" si="30"/>
        <v>SALE500</v>
      </c>
      <c r="S502" s="30">
        <v>45627</v>
      </c>
      <c r="T502" t="str">
        <f t="shared" si="31"/>
        <v>01-12-2024</v>
      </c>
      <c r="X502" s="33">
        <v>4</v>
      </c>
      <c r="Y502" s="33">
        <v>106.66</v>
      </c>
      <c r="Z502" s="2">
        <f t="shared" si="28"/>
        <v>106.66</v>
      </c>
    </row>
    <row r="503" spans="1:26">
      <c r="A503" s="2" t="s">
        <v>2327</v>
      </c>
      <c r="B503" s="25">
        <v>45617</v>
      </c>
      <c r="C503" s="2" t="s">
        <v>544</v>
      </c>
      <c r="D503" s="2" t="s">
        <v>1568</v>
      </c>
      <c r="E503" s="2" t="s">
        <v>1773</v>
      </c>
      <c r="F503" s="2">
        <v>4</v>
      </c>
      <c r="G503" s="2">
        <v>168.55</v>
      </c>
      <c r="H503" s="2">
        <v>0.15</v>
      </c>
      <c r="I503" s="2" t="s">
        <v>1826</v>
      </c>
      <c r="J503" s="2">
        <v>573.07000000000005</v>
      </c>
      <c r="K503" s="2">
        <f>IF(I503="", AVERAGEIF(Table6[Payment_Type],Table6[[#This Row],[Payment_Type]],Table6[Total_Amount]), J503)</f>
        <v>573.07000000000005</v>
      </c>
      <c r="O503" s="28" t="s">
        <v>2327</v>
      </c>
      <c r="P503" t="str">
        <f t="shared" si="29"/>
        <v>Sale501</v>
      </c>
      <c r="Q503" t="str">
        <f t="shared" si="30"/>
        <v>SALE501</v>
      </c>
      <c r="S503" s="31">
        <v>45617</v>
      </c>
      <c r="T503" t="str">
        <f t="shared" si="31"/>
        <v>21-11-2024</v>
      </c>
      <c r="X503" s="34">
        <v>4</v>
      </c>
      <c r="Y503" s="34">
        <v>168.55</v>
      </c>
      <c r="Z503" s="2">
        <f t="shared" si="28"/>
        <v>168.55</v>
      </c>
    </row>
    <row r="504" spans="1:26">
      <c r="A504" s="2" t="s">
        <v>2328</v>
      </c>
      <c r="B504" s="25">
        <v>45899</v>
      </c>
      <c r="C504" s="2" t="s">
        <v>1501</v>
      </c>
      <c r="D504" s="2" t="s">
        <v>1636</v>
      </c>
      <c r="E504" s="2" t="s">
        <v>1761</v>
      </c>
      <c r="F504" s="2">
        <v>1</v>
      </c>
      <c r="G504" s="2">
        <v>230.53</v>
      </c>
      <c r="H504" s="2">
        <v>0.06</v>
      </c>
      <c r="I504" s="2" t="s">
        <v>1829</v>
      </c>
      <c r="J504" s="2">
        <v>216.69820000000001</v>
      </c>
      <c r="K504" s="2">
        <f>IF(I504="", AVERAGEIF(Table6[Payment_Type],Table6[[#This Row],[Payment_Type]],Table6[Total_Amount]), J504)</f>
        <v>216.69820000000001</v>
      </c>
      <c r="O504" s="27" t="s">
        <v>2328</v>
      </c>
      <c r="P504" t="str">
        <f t="shared" si="29"/>
        <v>Sale502</v>
      </c>
      <c r="Q504" t="str">
        <f t="shared" si="30"/>
        <v>SALE502</v>
      </c>
      <c r="S504" s="30">
        <v>45899</v>
      </c>
      <c r="T504" t="str">
        <f t="shared" si="31"/>
        <v>30-08-2025</v>
      </c>
      <c r="X504" s="33">
        <v>1</v>
      </c>
      <c r="Y504" s="33">
        <v>230.53</v>
      </c>
      <c r="Z504" s="2">
        <f t="shared" si="28"/>
        <v>230.53</v>
      </c>
    </row>
    <row r="505" spans="1:26">
      <c r="A505" s="2" t="s">
        <v>2329</v>
      </c>
      <c r="B505" s="25">
        <v>45889</v>
      </c>
      <c r="C505" s="2" t="s">
        <v>40</v>
      </c>
      <c r="D505" s="2" t="s">
        <v>1656</v>
      </c>
      <c r="E505" s="2" t="s">
        <v>1757</v>
      </c>
      <c r="F505" s="2">
        <v>2</v>
      </c>
      <c r="G505" s="2">
        <v>355.41</v>
      </c>
      <c r="H505" s="2">
        <v>0.13</v>
      </c>
      <c r="I505" s="2" t="s">
        <v>1829</v>
      </c>
      <c r="J505" s="2">
        <v>618.41340000000002</v>
      </c>
      <c r="K505" s="2">
        <f>IF(I505="", AVERAGEIF(Table6[Payment_Type],Table6[[#This Row],[Payment_Type]],Table6[Total_Amount]), J505)</f>
        <v>618.41340000000002</v>
      </c>
      <c r="O505" s="28" t="s">
        <v>2329</v>
      </c>
      <c r="P505" t="str">
        <f t="shared" si="29"/>
        <v>Sale503</v>
      </c>
      <c r="Q505" t="str">
        <f t="shared" si="30"/>
        <v>SALE503</v>
      </c>
      <c r="S505" s="31">
        <v>45889</v>
      </c>
      <c r="T505" t="str">
        <f t="shared" si="31"/>
        <v>20-08-2025</v>
      </c>
      <c r="X505" s="34">
        <v>2</v>
      </c>
      <c r="Y505" s="34">
        <v>355.41</v>
      </c>
      <c r="Z505" s="2">
        <f t="shared" si="28"/>
        <v>355.41</v>
      </c>
    </row>
    <row r="506" spans="1:26">
      <c r="A506" s="2" t="s">
        <v>2330</v>
      </c>
      <c r="B506" s="25">
        <v>45943</v>
      </c>
      <c r="C506" s="2" t="s">
        <v>556</v>
      </c>
      <c r="D506" s="2" t="s">
        <v>1642</v>
      </c>
      <c r="E506" s="2" t="s">
        <v>1761</v>
      </c>
      <c r="F506" s="2">
        <v>3</v>
      </c>
      <c r="G506" s="2">
        <v>843.44</v>
      </c>
      <c r="H506" s="2">
        <v>0.22</v>
      </c>
      <c r="I506" s="2" t="s">
        <v>1824</v>
      </c>
      <c r="J506" s="2">
        <v>1973.6496</v>
      </c>
      <c r="K506" s="2">
        <f>IF(I506="", AVERAGEIF(Table6[Payment_Type],Table6[[#This Row],[Payment_Type]],Table6[Total_Amount]), J506)</f>
        <v>1973.6496</v>
      </c>
      <c r="O506" s="27" t="s">
        <v>2330</v>
      </c>
      <c r="P506" t="str">
        <f t="shared" si="29"/>
        <v>Sale504</v>
      </c>
      <c r="Q506" t="str">
        <f t="shared" si="30"/>
        <v>SALE504</v>
      </c>
      <c r="S506" s="30">
        <v>45943</v>
      </c>
      <c r="T506" t="str">
        <f t="shared" si="31"/>
        <v>13-10-2025</v>
      </c>
      <c r="X506" s="33">
        <v>3</v>
      </c>
      <c r="Y506" s="33">
        <v>843.44</v>
      </c>
      <c r="Z506" s="2">
        <f t="shared" si="28"/>
        <v>843.44</v>
      </c>
    </row>
    <row r="507" spans="1:26">
      <c r="A507" s="2" t="s">
        <v>2331</v>
      </c>
      <c r="B507" s="25">
        <v>45306</v>
      </c>
      <c r="C507" s="2" t="s">
        <v>544</v>
      </c>
      <c r="D507" s="2" t="s">
        <v>1738</v>
      </c>
      <c r="E507" s="2" t="s">
        <v>1757</v>
      </c>
      <c r="F507" s="2">
        <v>1</v>
      </c>
      <c r="G507" s="2">
        <v>301.60000000000002</v>
      </c>
      <c r="H507" s="2">
        <v>0.27</v>
      </c>
      <c r="I507" s="2" t="s">
        <v>1824</v>
      </c>
      <c r="J507" s="2">
        <v>220.16800000000001</v>
      </c>
      <c r="K507" s="2">
        <f>IF(I507="", AVERAGEIF(Table6[Payment_Type],Table6[[#This Row],[Payment_Type]],Table6[Total_Amount]), J507)</f>
        <v>220.16800000000001</v>
      </c>
      <c r="O507" s="28" t="s">
        <v>2331</v>
      </c>
      <c r="P507" t="str">
        <f t="shared" si="29"/>
        <v>Sale505</v>
      </c>
      <c r="Q507" t="str">
        <f t="shared" si="30"/>
        <v>SALE505</v>
      </c>
      <c r="S507" s="31">
        <v>45306</v>
      </c>
      <c r="T507" t="str">
        <f t="shared" si="31"/>
        <v>15-01-2024</v>
      </c>
      <c r="X507" s="34">
        <v>1</v>
      </c>
      <c r="Y507" s="34">
        <v>301.60000000000002</v>
      </c>
      <c r="Z507" s="2">
        <f t="shared" si="28"/>
        <v>301.60000000000002</v>
      </c>
    </row>
    <row r="508" spans="1:26">
      <c r="A508" s="2" t="s">
        <v>2332</v>
      </c>
      <c r="B508" s="25">
        <v>45772</v>
      </c>
      <c r="C508" s="2" t="s">
        <v>164</v>
      </c>
      <c r="D508" s="2" t="s">
        <v>1726</v>
      </c>
      <c r="E508" s="2" t="s">
        <v>1761</v>
      </c>
      <c r="F508" s="2">
        <v>3</v>
      </c>
      <c r="G508" s="2">
        <v>21.59</v>
      </c>
      <c r="H508" s="2">
        <v>0.16</v>
      </c>
      <c r="I508" s="2" t="s">
        <v>1829</v>
      </c>
      <c r="J508" s="2">
        <v>54.406799999999997</v>
      </c>
      <c r="K508" s="2">
        <f>IF(I508="", AVERAGEIF(Table6[Payment_Type],Table6[[#This Row],[Payment_Type]],Table6[Total_Amount]), J508)</f>
        <v>54.406799999999997</v>
      </c>
      <c r="O508" s="27" t="s">
        <v>2332</v>
      </c>
      <c r="P508" t="str">
        <f t="shared" si="29"/>
        <v>Sale506</v>
      </c>
      <c r="Q508" t="str">
        <f t="shared" si="30"/>
        <v>SALE506</v>
      </c>
      <c r="S508" s="30">
        <v>45772</v>
      </c>
      <c r="T508" t="str">
        <f t="shared" si="31"/>
        <v>25-04-2025</v>
      </c>
      <c r="X508" s="33">
        <v>3</v>
      </c>
      <c r="Y508" s="33">
        <v>21.59</v>
      </c>
      <c r="Z508" s="2">
        <f t="shared" si="28"/>
        <v>21.59</v>
      </c>
    </row>
    <row r="509" spans="1:26">
      <c r="A509" s="2" t="s">
        <v>2333</v>
      </c>
      <c r="B509" s="25">
        <v>45346</v>
      </c>
      <c r="C509" s="2" t="s">
        <v>690</v>
      </c>
      <c r="D509" s="2" t="s">
        <v>1574</v>
      </c>
      <c r="E509" s="2" t="s">
        <v>1761</v>
      </c>
      <c r="F509" s="2">
        <v>4</v>
      </c>
      <c r="G509" s="2">
        <v>284.24</v>
      </c>
      <c r="H509" s="2">
        <v>0.09</v>
      </c>
      <c r="I509" s="2" t="s">
        <v>1824</v>
      </c>
      <c r="J509" s="2">
        <v>1034.6335999999999</v>
      </c>
      <c r="K509" s="2">
        <f>IF(I509="", AVERAGEIF(Table6[Payment_Type],Table6[[#This Row],[Payment_Type]],Table6[Total_Amount]), J509)</f>
        <v>1034.6335999999999</v>
      </c>
      <c r="O509" s="28" t="s">
        <v>2333</v>
      </c>
      <c r="P509" t="str">
        <f t="shared" si="29"/>
        <v>Sale507</v>
      </c>
      <c r="Q509" t="str">
        <f t="shared" si="30"/>
        <v>SALE507</v>
      </c>
      <c r="S509" s="31">
        <v>45346</v>
      </c>
      <c r="T509" t="str">
        <f t="shared" si="31"/>
        <v>24-02-2024</v>
      </c>
      <c r="X509" s="34">
        <v>4</v>
      </c>
      <c r="Y509" s="34">
        <v>284.24</v>
      </c>
      <c r="Z509" s="2">
        <f t="shared" si="28"/>
        <v>284.24</v>
      </c>
    </row>
    <row r="510" spans="1:26">
      <c r="A510" s="2" t="s">
        <v>2334</v>
      </c>
      <c r="B510" s="25">
        <v>45656</v>
      </c>
      <c r="C510" s="2" t="s">
        <v>1151</v>
      </c>
      <c r="D510" s="2" t="s">
        <v>1555</v>
      </c>
      <c r="E510" s="2" t="s">
        <v>1786</v>
      </c>
      <c r="F510" s="2">
        <v>1</v>
      </c>
      <c r="G510" s="2">
        <v>191.6</v>
      </c>
      <c r="H510" s="2">
        <v>0.27</v>
      </c>
      <c r="I510" s="2" t="s">
        <v>1826</v>
      </c>
      <c r="J510" s="2">
        <v>139.86799999999999</v>
      </c>
      <c r="K510" s="2">
        <f>IF(I510="", AVERAGEIF(Table6[Payment_Type],Table6[[#This Row],[Payment_Type]],Table6[Total_Amount]), J510)</f>
        <v>139.86799999999999</v>
      </c>
      <c r="O510" s="27" t="s">
        <v>2334</v>
      </c>
      <c r="P510" t="str">
        <f t="shared" si="29"/>
        <v>Sale508</v>
      </c>
      <c r="Q510" t="str">
        <f t="shared" si="30"/>
        <v>SALE508</v>
      </c>
      <c r="S510" s="30">
        <v>45656</v>
      </c>
      <c r="T510" t="str">
        <f t="shared" si="31"/>
        <v>30-12-2024</v>
      </c>
      <c r="X510" s="33">
        <v>1</v>
      </c>
      <c r="Y510" s="33">
        <v>191.6</v>
      </c>
      <c r="Z510" s="2">
        <f t="shared" si="28"/>
        <v>191.6</v>
      </c>
    </row>
    <row r="511" spans="1:26">
      <c r="A511" s="2" t="s">
        <v>2335</v>
      </c>
      <c r="B511" s="25">
        <v>45762</v>
      </c>
      <c r="C511" s="2" t="s">
        <v>981</v>
      </c>
      <c r="D511" s="2" t="s">
        <v>1704</v>
      </c>
      <c r="E511" s="2" t="s">
        <v>1794</v>
      </c>
      <c r="F511" s="2">
        <v>2</v>
      </c>
      <c r="G511" s="2">
        <v>616.97</v>
      </c>
      <c r="H511" s="2">
        <v>0.22</v>
      </c>
      <c r="I511" s="2" t="s">
        <v>1824</v>
      </c>
      <c r="J511" s="2">
        <v>962.47320000000002</v>
      </c>
      <c r="K511" s="2">
        <f>IF(I511="", AVERAGEIF(Table6[Payment_Type],Table6[[#This Row],[Payment_Type]],Table6[Total_Amount]), J511)</f>
        <v>962.47320000000002</v>
      </c>
      <c r="O511" s="28" t="s">
        <v>2335</v>
      </c>
      <c r="P511" t="str">
        <f t="shared" si="29"/>
        <v>Sale509</v>
      </c>
      <c r="Q511" t="str">
        <f t="shared" si="30"/>
        <v>SALE509</v>
      </c>
      <c r="S511" s="31">
        <v>45762</v>
      </c>
      <c r="T511" t="str">
        <f t="shared" si="31"/>
        <v>15-04-2025</v>
      </c>
      <c r="X511" s="34">
        <v>2</v>
      </c>
      <c r="Y511" s="34">
        <v>616.97</v>
      </c>
      <c r="Z511" s="2">
        <f t="shared" si="28"/>
        <v>616.97</v>
      </c>
    </row>
    <row r="512" spans="1:26">
      <c r="A512" s="2" t="s">
        <v>2336</v>
      </c>
      <c r="B512" s="25">
        <v>45580</v>
      </c>
      <c r="C512" s="2" t="s">
        <v>559</v>
      </c>
      <c r="D512" s="2" t="s">
        <v>1604</v>
      </c>
      <c r="E512" s="2" t="s">
        <v>1789</v>
      </c>
      <c r="F512" s="2">
        <v>3</v>
      </c>
      <c r="G512" s="2">
        <v>125.68</v>
      </c>
      <c r="H512" s="2">
        <v>0.26</v>
      </c>
      <c r="I512" s="2" t="s">
        <v>1829</v>
      </c>
      <c r="J512" s="2">
        <v>279.00959999999998</v>
      </c>
      <c r="K512" s="2">
        <f>IF(I512="", AVERAGEIF(Table6[Payment_Type],Table6[[#This Row],[Payment_Type]],Table6[Total_Amount]), J512)</f>
        <v>279.00959999999998</v>
      </c>
      <c r="O512" s="27" t="s">
        <v>2336</v>
      </c>
      <c r="P512" t="str">
        <f t="shared" si="29"/>
        <v>Sale510</v>
      </c>
      <c r="Q512" t="str">
        <f t="shared" si="30"/>
        <v>SALE510</v>
      </c>
      <c r="S512" s="30">
        <v>45580</v>
      </c>
      <c r="T512" t="str">
        <f t="shared" si="31"/>
        <v>15-10-2024</v>
      </c>
      <c r="X512" s="33">
        <v>3</v>
      </c>
      <c r="Y512" s="33">
        <v>125.68</v>
      </c>
      <c r="Z512" s="2">
        <f t="shared" si="28"/>
        <v>125.68</v>
      </c>
    </row>
    <row r="513" spans="1:26">
      <c r="A513" s="2" t="s">
        <v>2337</v>
      </c>
      <c r="B513" s="25">
        <v>45676</v>
      </c>
      <c r="C513" s="2" t="s">
        <v>1104</v>
      </c>
      <c r="D513" s="2" t="s">
        <v>1634</v>
      </c>
      <c r="E513" s="2" t="s">
        <v>1769</v>
      </c>
      <c r="F513" s="2">
        <v>3</v>
      </c>
      <c r="G513" s="2">
        <v>307.48</v>
      </c>
      <c r="H513" s="2">
        <v>0.24</v>
      </c>
      <c r="I513" s="2" t="s">
        <v>1824</v>
      </c>
      <c r="J513" s="2">
        <v>701.0544000000001</v>
      </c>
      <c r="K513" s="2">
        <f>IF(I513="", AVERAGEIF(Table6[Payment_Type],Table6[[#This Row],[Payment_Type]],Table6[Total_Amount]), J513)</f>
        <v>701.0544000000001</v>
      </c>
      <c r="O513" s="28" t="s">
        <v>2337</v>
      </c>
      <c r="P513" t="str">
        <f t="shared" si="29"/>
        <v>Sale511</v>
      </c>
      <c r="Q513" t="str">
        <f t="shared" si="30"/>
        <v>SALE511</v>
      </c>
      <c r="S513" s="31">
        <v>45676</v>
      </c>
      <c r="T513" t="str">
        <f t="shared" si="31"/>
        <v>19-01-2025</v>
      </c>
      <c r="X513" s="34">
        <v>3</v>
      </c>
      <c r="Y513" s="34">
        <v>307.48</v>
      </c>
      <c r="Z513" s="2">
        <f t="shared" si="28"/>
        <v>307.48</v>
      </c>
    </row>
    <row r="514" spans="1:26">
      <c r="A514" s="2" t="s">
        <v>2338</v>
      </c>
      <c r="B514" s="25">
        <v>45495</v>
      </c>
      <c r="C514" s="2" t="s">
        <v>942</v>
      </c>
      <c r="D514" s="2" t="s">
        <v>1549</v>
      </c>
      <c r="E514" s="2" t="s">
        <v>1813</v>
      </c>
      <c r="F514" s="2">
        <v>1</v>
      </c>
      <c r="G514" s="2">
        <v>505.23</v>
      </c>
      <c r="H514" s="2">
        <v>0.11</v>
      </c>
      <c r="I514" s="2" t="s">
        <v>1824</v>
      </c>
      <c r="J514" s="2">
        <v>449.65469999999999</v>
      </c>
      <c r="K514" s="2">
        <f>IF(I514="", AVERAGEIF(Table6[Payment_Type],Table6[[#This Row],[Payment_Type]],Table6[Total_Amount]), J514)</f>
        <v>449.65469999999999</v>
      </c>
      <c r="O514" s="27" t="s">
        <v>2338</v>
      </c>
      <c r="P514" t="str">
        <f t="shared" si="29"/>
        <v>Sale512</v>
      </c>
      <c r="Q514" t="str">
        <f t="shared" si="30"/>
        <v>SALE512</v>
      </c>
      <c r="S514" s="30">
        <v>45495</v>
      </c>
      <c r="T514" t="str">
        <f t="shared" si="31"/>
        <v>22-07-2024</v>
      </c>
      <c r="X514" s="33">
        <v>1</v>
      </c>
      <c r="Y514" s="33">
        <v>505.23</v>
      </c>
      <c r="Z514" s="2">
        <f t="shared" ref="Z514:Z577" si="32">IF(ISBLANK(Y514), AVERAGE($Y$2:$Y$2001), Y514)</f>
        <v>505.23</v>
      </c>
    </row>
    <row r="515" spans="1:26">
      <c r="A515" s="2" t="s">
        <v>2339</v>
      </c>
      <c r="B515" s="25">
        <v>45735</v>
      </c>
      <c r="C515" s="2" t="s">
        <v>1142</v>
      </c>
      <c r="D515" s="2" t="s">
        <v>1638</v>
      </c>
      <c r="E515" s="2" t="s">
        <v>1804</v>
      </c>
      <c r="F515" s="2">
        <v>1</v>
      </c>
      <c r="G515" s="2">
        <v>853.12</v>
      </c>
      <c r="H515" s="2">
        <v>0.19</v>
      </c>
      <c r="I515" s="2" t="s">
        <v>1829</v>
      </c>
      <c r="J515" s="2">
        <v>691.02719999999999</v>
      </c>
      <c r="K515" s="2">
        <f>IF(I515="", AVERAGEIF(Table6[Payment_Type],Table6[[#This Row],[Payment_Type]],Table6[Total_Amount]), J515)</f>
        <v>691.02719999999999</v>
      </c>
      <c r="O515" s="28" t="s">
        <v>2339</v>
      </c>
      <c r="P515" t="str">
        <f t="shared" ref="P515:P578" si="33">PROPER(O515)</f>
        <v>Sale513</v>
      </c>
      <c r="Q515" t="str">
        <f t="shared" ref="Q515:Q578" si="34">UPPER(O515)</f>
        <v>SALE513</v>
      </c>
      <c r="S515" s="31">
        <v>45735</v>
      </c>
      <c r="T515" t="str">
        <f t="shared" ref="T515:T578" si="35">TEXT(S515, "DD-MM-YYYY" )</f>
        <v>19-03-2025</v>
      </c>
      <c r="X515" s="34">
        <v>1</v>
      </c>
      <c r="Y515" s="34">
        <v>853.12</v>
      </c>
      <c r="Z515" s="2">
        <f t="shared" si="32"/>
        <v>853.12</v>
      </c>
    </row>
    <row r="516" spans="1:26">
      <c r="A516" s="2" t="s">
        <v>2340</v>
      </c>
      <c r="B516" s="25">
        <v>45312</v>
      </c>
      <c r="C516" s="2" t="s">
        <v>444</v>
      </c>
      <c r="D516" s="2" t="s">
        <v>1543</v>
      </c>
      <c r="E516" s="2" t="s">
        <v>1779</v>
      </c>
      <c r="F516" s="2">
        <v>4</v>
      </c>
      <c r="G516" s="2">
        <v>191.65</v>
      </c>
      <c r="H516" s="2">
        <v>0.19</v>
      </c>
      <c r="I516" s="2" t="s">
        <v>1826</v>
      </c>
      <c r="J516" s="2">
        <v>620.94600000000003</v>
      </c>
      <c r="K516" s="2">
        <f>IF(I516="", AVERAGEIF(Table6[Payment_Type],Table6[[#This Row],[Payment_Type]],Table6[Total_Amount]), J516)</f>
        <v>620.94600000000003</v>
      </c>
      <c r="O516" s="27" t="s">
        <v>2340</v>
      </c>
      <c r="P516" t="str">
        <f t="shared" si="33"/>
        <v>Sale514</v>
      </c>
      <c r="Q516" t="str">
        <f t="shared" si="34"/>
        <v>SALE514</v>
      </c>
      <c r="S516" s="30">
        <v>45312</v>
      </c>
      <c r="T516" t="str">
        <f t="shared" si="35"/>
        <v>21-01-2024</v>
      </c>
      <c r="X516" s="33">
        <v>4</v>
      </c>
      <c r="Y516" s="33">
        <v>191.65</v>
      </c>
      <c r="Z516" s="2">
        <f t="shared" si="32"/>
        <v>191.65</v>
      </c>
    </row>
    <row r="517" spans="1:26">
      <c r="A517" s="2" t="s">
        <v>2341</v>
      </c>
      <c r="B517" s="25">
        <v>45286</v>
      </c>
      <c r="C517" s="2" t="s">
        <v>535</v>
      </c>
      <c r="D517" s="2" t="s">
        <v>1642</v>
      </c>
      <c r="E517" s="2" t="s">
        <v>1766</v>
      </c>
      <c r="F517" s="2">
        <v>1</v>
      </c>
      <c r="G517" s="2">
        <v>169.69</v>
      </c>
      <c r="H517" s="2">
        <v>0.22</v>
      </c>
      <c r="I517" s="2" t="s">
        <v>1824</v>
      </c>
      <c r="J517" s="2">
        <v>132.35820000000001</v>
      </c>
      <c r="K517" s="2">
        <f>IF(I517="", AVERAGEIF(Table6[Payment_Type],Table6[[#This Row],[Payment_Type]],Table6[Total_Amount]), J517)</f>
        <v>132.35820000000001</v>
      </c>
      <c r="O517" s="28" t="s">
        <v>2341</v>
      </c>
      <c r="P517" t="str">
        <f t="shared" si="33"/>
        <v>Sale515</v>
      </c>
      <c r="Q517" t="str">
        <f t="shared" si="34"/>
        <v>SALE515</v>
      </c>
      <c r="S517" s="31">
        <v>45286</v>
      </c>
      <c r="T517" t="str">
        <f t="shared" si="35"/>
        <v>26-12-2023</v>
      </c>
      <c r="X517" s="34">
        <v>1</v>
      </c>
      <c r="Y517" s="34">
        <v>169.69</v>
      </c>
      <c r="Z517" s="2">
        <f t="shared" si="32"/>
        <v>169.69</v>
      </c>
    </row>
    <row r="518" spans="1:26">
      <c r="A518" s="2" t="s">
        <v>2342</v>
      </c>
      <c r="B518" s="25">
        <v>45372</v>
      </c>
      <c r="C518" s="2" t="s">
        <v>579</v>
      </c>
      <c r="D518" s="2" t="s">
        <v>1672</v>
      </c>
      <c r="E518" s="2" t="s">
        <v>1799</v>
      </c>
      <c r="F518" s="2">
        <v>1</v>
      </c>
      <c r="G518" s="2">
        <v>145.43</v>
      </c>
      <c r="H518" s="2">
        <v>0.08</v>
      </c>
      <c r="I518" s="2" t="s">
        <v>1824</v>
      </c>
      <c r="J518" s="2">
        <v>133.79560000000001</v>
      </c>
      <c r="K518" s="2">
        <f>IF(I518="", AVERAGEIF(Table6[Payment_Type],Table6[[#This Row],[Payment_Type]],Table6[Total_Amount]), J518)</f>
        <v>133.79560000000001</v>
      </c>
      <c r="O518" s="27" t="s">
        <v>2342</v>
      </c>
      <c r="P518" t="str">
        <f t="shared" si="33"/>
        <v>Sale516</v>
      </c>
      <c r="Q518" t="str">
        <f t="shared" si="34"/>
        <v>SALE516</v>
      </c>
      <c r="S518" s="30">
        <v>45372</v>
      </c>
      <c r="T518" t="str">
        <f t="shared" si="35"/>
        <v>21-03-2024</v>
      </c>
      <c r="X518" s="33">
        <v>1</v>
      </c>
      <c r="Y518" s="33">
        <v>145.43</v>
      </c>
      <c r="Z518" s="2">
        <f t="shared" si="32"/>
        <v>145.43</v>
      </c>
    </row>
    <row r="519" spans="1:26">
      <c r="A519" s="2" t="s">
        <v>2343</v>
      </c>
      <c r="B519" s="25">
        <v>45633</v>
      </c>
      <c r="C519" s="2" t="s">
        <v>304</v>
      </c>
      <c r="D519" s="2" t="s">
        <v>1734</v>
      </c>
      <c r="E519" s="2" t="s">
        <v>1794</v>
      </c>
      <c r="F519" s="2">
        <v>4</v>
      </c>
      <c r="G519" s="2">
        <v>828.35</v>
      </c>
      <c r="H519" s="2">
        <v>0.17</v>
      </c>
      <c r="I519" s="2" t="s">
        <v>1824</v>
      </c>
      <c r="J519" s="2">
        <v>2750.1219999999998</v>
      </c>
      <c r="K519" s="2">
        <f>IF(I519="", AVERAGEIF(Table6[Payment_Type],Table6[[#This Row],[Payment_Type]],Table6[Total_Amount]), J519)</f>
        <v>2750.1219999999998</v>
      </c>
      <c r="O519" s="28" t="s">
        <v>2343</v>
      </c>
      <c r="P519" t="str">
        <f t="shared" si="33"/>
        <v>Sale517</v>
      </c>
      <c r="Q519" t="str">
        <f t="shared" si="34"/>
        <v>SALE517</v>
      </c>
      <c r="S519" s="31">
        <v>45633</v>
      </c>
      <c r="T519" t="str">
        <f t="shared" si="35"/>
        <v>07-12-2024</v>
      </c>
      <c r="X519" s="34">
        <v>4</v>
      </c>
      <c r="Y519" s="34">
        <v>828.35</v>
      </c>
      <c r="Z519" s="2">
        <f t="shared" si="32"/>
        <v>828.35</v>
      </c>
    </row>
    <row r="520" spans="1:26">
      <c r="A520" s="2" t="s">
        <v>2344</v>
      </c>
      <c r="B520" s="25">
        <v>45598</v>
      </c>
      <c r="C520" s="2" t="s">
        <v>1133</v>
      </c>
      <c r="D520" s="2" t="s">
        <v>1738</v>
      </c>
      <c r="E520" s="2" t="s">
        <v>1779</v>
      </c>
      <c r="F520" s="2">
        <v>3</v>
      </c>
      <c r="G520" s="2">
        <v>268.76</v>
      </c>
      <c r="H520" s="2">
        <v>0.01</v>
      </c>
      <c r="I520" s="2" t="s">
        <v>1826</v>
      </c>
      <c r="J520" s="2">
        <v>798.21719999999993</v>
      </c>
      <c r="K520" s="2">
        <f>IF(I520="", AVERAGEIF(Table6[Payment_Type],Table6[[#This Row],[Payment_Type]],Table6[Total_Amount]), J520)</f>
        <v>798.21719999999993</v>
      </c>
      <c r="O520" s="27" t="s">
        <v>2344</v>
      </c>
      <c r="P520" t="str">
        <f t="shared" si="33"/>
        <v>Sale518</v>
      </c>
      <c r="Q520" t="str">
        <f t="shared" si="34"/>
        <v>SALE518</v>
      </c>
      <c r="S520" s="30">
        <v>45598</v>
      </c>
      <c r="T520" t="str">
        <f t="shared" si="35"/>
        <v>02-11-2024</v>
      </c>
      <c r="X520" s="33">
        <v>3</v>
      </c>
      <c r="Y520" s="33">
        <v>268.76</v>
      </c>
      <c r="Z520" s="2">
        <f t="shared" si="32"/>
        <v>268.76</v>
      </c>
    </row>
    <row r="521" spans="1:26">
      <c r="A521" s="2" t="s">
        <v>2345</v>
      </c>
      <c r="B521" s="25">
        <v>45495</v>
      </c>
      <c r="C521" s="2" t="s">
        <v>749</v>
      </c>
      <c r="D521" s="2" t="s">
        <v>1724</v>
      </c>
      <c r="E521" s="2" t="s">
        <v>1752</v>
      </c>
      <c r="F521" s="2">
        <v>4</v>
      </c>
      <c r="G521" s="2">
        <v>370.09</v>
      </c>
      <c r="H521" s="2">
        <v>0.22</v>
      </c>
      <c r="I521" s="2" t="s">
        <v>1829</v>
      </c>
      <c r="J521" s="2">
        <v>1154.6808000000001</v>
      </c>
      <c r="K521" s="2">
        <f>IF(I521="", AVERAGEIF(Table6[Payment_Type],Table6[[#This Row],[Payment_Type]],Table6[Total_Amount]), J521)</f>
        <v>1154.6808000000001</v>
      </c>
      <c r="O521" s="28" t="s">
        <v>2345</v>
      </c>
      <c r="P521" t="str">
        <f t="shared" si="33"/>
        <v>Sale519</v>
      </c>
      <c r="Q521" t="str">
        <f t="shared" si="34"/>
        <v>SALE519</v>
      </c>
      <c r="S521" s="31">
        <v>45495</v>
      </c>
      <c r="T521" t="str">
        <f t="shared" si="35"/>
        <v>22-07-2024</v>
      </c>
      <c r="X521" s="34">
        <v>4</v>
      </c>
      <c r="Y521" s="34">
        <v>370.09</v>
      </c>
      <c r="Z521" s="2">
        <f t="shared" si="32"/>
        <v>370.09</v>
      </c>
    </row>
    <row r="522" spans="1:26">
      <c r="A522" s="2" t="s">
        <v>2346</v>
      </c>
      <c r="B522" s="25">
        <v>45229</v>
      </c>
      <c r="C522" s="2" t="s">
        <v>809</v>
      </c>
      <c r="D522" s="2" t="s">
        <v>1704</v>
      </c>
      <c r="E522" s="2" t="s">
        <v>1776</v>
      </c>
      <c r="F522" s="2">
        <v>3</v>
      </c>
      <c r="G522" s="2">
        <v>679.22</v>
      </c>
      <c r="H522" s="2">
        <v>0.11</v>
      </c>
      <c r="I522" s="2" t="s">
        <v>1826</v>
      </c>
      <c r="J522" s="2">
        <v>1813.5174</v>
      </c>
      <c r="K522" s="2">
        <f>IF(I522="", AVERAGEIF(Table6[Payment_Type],Table6[[#This Row],[Payment_Type]],Table6[Total_Amount]), J522)</f>
        <v>1813.5174</v>
      </c>
      <c r="O522" s="27" t="s">
        <v>2346</v>
      </c>
      <c r="P522" t="str">
        <f t="shared" si="33"/>
        <v>Sale520</v>
      </c>
      <c r="Q522" t="str">
        <f t="shared" si="34"/>
        <v>SALE520</v>
      </c>
      <c r="S522" s="30">
        <v>45229</v>
      </c>
      <c r="T522" t="str">
        <f t="shared" si="35"/>
        <v>30-10-2023</v>
      </c>
      <c r="X522" s="33">
        <v>3</v>
      </c>
      <c r="Y522" s="33">
        <v>679.22</v>
      </c>
      <c r="Z522" s="2">
        <f t="shared" si="32"/>
        <v>679.22</v>
      </c>
    </row>
    <row r="523" spans="1:26">
      <c r="A523" s="2" t="s">
        <v>2347</v>
      </c>
      <c r="B523" s="25">
        <v>45433</v>
      </c>
      <c r="C523" s="2" t="s">
        <v>1166</v>
      </c>
      <c r="D523" s="2" t="s">
        <v>1694</v>
      </c>
      <c r="E523" s="2" t="s">
        <v>1752</v>
      </c>
      <c r="F523" s="2">
        <v>3</v>
      </c>
      <c r="G523" s="2">
        <v>780.69</v>
      </c>
      <c r="H523" s="2">
        <v>0.1</v>
      </c>
      <c r="I523" s="2" t="s">
        <v>1829</v>
      </c>
      <c r="J523" s="2">
        <v>2107.8629999999998</v>
      </c>
      <c r="K523" s="2">
        <f>IF(I523="", AVERAGEIF(Table6[Payment_Type],Table6[[#This Row],[Payment_Type]],Table6[Total_Amount]), J523)</f>
        <v>2107.8629999999998</v>
      </c>
      <c r="O523" s="28" t="s">
        <v>2347</v>
      </c>
      <c r="P523" t="str">
        <f t="shared" si="33"/>
        <v>Sale521</v>
      </c>
      <c r="Q523" t="str">
        <f t="shared" si="34"/>
        <v>SALE521</v>
      </c>
      <c r="S523" s="31">
        <v>45433</v>
      </c>
      <c r="T523" t="str">
        <f t="shared" si="35"/>
        <v>21-05-2024</v>
      </c>
      <c r="X523" s="34">
        <v>3</v>
      </c>
      <c r="Y523" s="34">
        <v>780.69</v>
      </c>
      <c r="Z523" s="2">
        <f t="shared" si="32"/>
        <v>780.69</v>
      </c>
    </row>
    <row r="524" spans="1:26">
      <c r="A524" s="2" t="s">
        <v>2348</v>
      </c>
      <c r="B524" s="25">
        <v>45766</v>
      </c>
      <c r="C524" s="2" t="s">
        <v>833</v>
      </c>
      <c r="D524" s="2" t="s">
        <v>1632</v>
      </c>
      <c r="E524" s="2" t="s">
        <v>1761</v>
      </c>
      <c r="F524" s="2">
        <v>2</v>
      </c>
      <c r="G524" s="2">
        <v>42.97</v>
      </c>
      <c r="H524" s="2">
        <v>0.18</v>
      </c>
      <c r="I524" s="2" t="s">
        <v>1826</v>
      </c>
      <c r="J524" s="2">
        <v>70.470799999999997</v>
      </c>
      <c r="K524" s="2">
        <f>IF(I524="", AVERAGEIF(Table6[Payment_Type],Table6[[#This Row],[Payment_Type]],Table6[Total_Amount]), J524)</f>
        <v>70.470799999999997</v>
      </c>
      <c r="O524" s="27" t="s">
        <v>2348</v>
      </c>
      <c r="P524" t="str">
        <f t="shared" si="33"/>
        <v>Sale522</v>
      </c>
      <c r="Q524" t="str">
        <f t="shared" si="34"/>
        <v>SALE522</v>
      </c>
      <c r="S524" s="30">
        <v>45766</v>
      </c>
      <c r="T524" t="str">
        <f t="shared" si="35"/>
        <v>19-04-2025</v>
      </c>
      <c r="X524" s="33">
        <v>2</v>
      </c>
      <c r="Y524" s="33">
        <v>42.97</v>
      </c>
      <c r="Z524" s="2">
        <f t="shared" si="32"/>
        <v>42.97</v>
      </c>
    </row>
    <row r="525" spans="1:26">
      <c r="A525" s="2" t="s">
        <v>2349</v>
      </c>
      <c r="B525" s="25">
        <v>45639</v>
      </c>
      <c r="C525" s="2" t="s">
        <v>908</v>
      </c>
      <c r="D525" s="2" t="s">
        <v>1712</v>
      </c>
      <c r="E525" s="2" t="s">
        <v>1752</v>
      </c>
      <c r="F525" s="2">
        <v>4</v>
      </c>
      <c r="G525" s="2">
        <v>854.37</v>
      </c>
      <c r="H525" s="2">
        <v>7.0000000000000007E-2</v>
      </c>
      <c r="I525" s="2" t="s">
        <v>1826</v>
      </c>
      <c r="J525" s="2">
        <v>3178.2564000000002</v>
      </c>
      <c r="K525" s="2">
        <f>IF(I525="", AVERAGEIF(Table6[Payment_Type],Table6[[#This Row],[Payment_Type]],Table6[Total_Amount]), J525)</f>
        <v>3178.2564000000002</v>
      </c>
      <c r="O525" s="28" t="s">
        <v>2349</v>
      </c>
      <c r="P525" t="str">
        <f t="shared" si="33"/>
        <v>Sale523</v>
      </c>
      <c r="Q525" t="str">
        <f t="shared" si="34"/>
        <v>SALE523</v>
      </c>
      <c r="S525" s="31">
        <v>45639</v>
      </c>
      <c r="T525" t="str">
        <f t="shared" si="35"/>
        <v>13-12-2024</v>
      </c>
      <c r="X525" s="34">
        <v>4</v>
      </c>
      <c r="Y525" s="34">
        <v>854.37</v>
      </c>
      <c r="Z525" s="2">
        <f t="shared" si="32"/>
        <v>854.37</v>
      </c>
    </row>
    <row r="526" spans="1:26">
      <c r="A526" s="2" t="s">
        <v>2350</v>
      </c>
      <c r="B526" s="25">
        <v>45774</v>
      </c>
      <c r="C526" s="2" t="s">
        <v>356</v>
      </c>
      <c r="D526" s="2" t="s">
        <v>1596</v>
      </c>
      <c r="E526" s="2" t="s">
        <v>1804</v>
      </c>
      <c r="F526" s="2">
        <v>2</v>
      </c>
      <c r="G526" s="2">
        <v>409.52</v>
      </c>
      <c r="H526" s="2">
        <v>0.06</v>
      </c>
      <c r="I526" s="2" t="s">
        <v>1829</v>
      </c>
      <c r="J526" s="2">
        <v>769.8975999999999</v>
      </c>
      <c r="K526" s="2">
        <f>IF(I526="", AVERAGEIF(Table6[Payment_Type],Table6[[#This Row],[Payment_Type]],Table6[Total_Amount]), J526)</f>
        <v>769.8975999999999</v>
      </c>
      <c r="O526" s="27" t="s">
        <v>2350</v>
      </c>
      <c r="P526" t="str">
        <f t="shared" si="33"/>
        <v>Sale524</v>
      </c>
      <c r="Q526" t="str">
        <f t="shared" si="34"/>
        <v>SALE524</v>
      </c>
      <c r="S526" s="30">
        <v>45774</v>
      </c>
      <c r="T526" t="str">
        <f t="shared" si="35"/>
        <v>27-04-2025</v>
      </c>
      <c r="X526" s="33">
        <v>2</v>
      </c>
      <c r="Y526" s="33">
        <v>409.52</v>
      </c>
      <c r="Z526" s="2">
        <f t="shared" si="32"/>
        <v>409.52</v>
      </c>
    </row>
    <row r="527" spans="1:26">
      <c r="A527" s="2" t="s">
        <v>2351</v>
      </c>
      <c r="B527" s="25">
        <v>45569</v>
      </c>
      <c r="C527" s="2" t="s">
        <v>547</v>
      </c>
      <c r="D527" s="2" t="s">
        <v>1696</v>
      </c>
      <c r="E527" s="2" t="s">
        <v>1789</v>
      </c>
      <c r="F527" s="2">
        <v>2</v>
      </c>
      <c r="G527" s="2">
        <v>407.46</v>
      </c>
      <c r="H527" s="2">
        <v>0.21</v>
      </c>
      <c r="I527" s="2" t="s">
        <v>1824</v>
      </c>
      <c r="J527" s="2">
        <v>643.78679999999997</v>
      </c>
      <c r="K527" s="2">
        <f>IF(I527="", AVERAGEIF(Table6[Payment_Type],Table6[[#This Row],[Payment_Type]],Table6[Total_Amount]), J527)</f>
        <v>643.78679999999997</v>
      </c>
      <c r="O527" s="28" t="s">
        <v>2351</v>
      </c>
      <c r="P527" t="str">
        <f t="shared" si="33"/>
        <v>Sale525</v>
      </c>
      <c r="Q527" t="str">
        <f t="shared" si="34"/>
        <v>SALE525</v>
      </c>
      <c r="S527" s="31">
        <v>45569</v>
      </c>
      <c r="T527" t="str">
        <f t="shared" si="35"/>
        <v>04-10-2024</v>
      </c>
      <c r="X527" s="34">
        <v>2</v>
      </c>
      <c r="Y527" s="34">
        <v>407.46</v>
      </c>
      <c r="Z527" s="2">
        <f t="shared" si="32"/>
        <v>407.46</v>
      </c>
    </row>
    <row r="528" spans="1:26">
      <c r="A528" s="2" t="s">
        <v>2352</v>
      </c>
      <c r="B528" s="25">
        <v>45856</v>
      </c>
      <c r="C528" s="2" t="s">
        <v>735</v>
      </c>
      <c r="D528" s="2" t="s">
        <v>1553</v>
      </c>
      <c r="E528" s="2" t="s">
        <v>1782</v>
      </c>
      <c r="F528" s="2">
        <v>1</v>
      </c>
      <c r="G528" s="2">
        <v>728.84</v>
      </c>
      <c r="H528" s="2">
        <v>0.28000000000000003</v>
      </c>
      <c r="I528" s="2" t="s">
        <v>1826</v>
      </c>
      <c r="J528" s="2">
        <v>524.76480000000004</v>
      </c>
      <c r="K528" s="2">
        <f>IF(I528="", AVERAGEIF(Table6[Payment_Type],Table6[[#This Row],[Payment_Type]],Table6[Total_Amount]), J528)</f>
        <v>524.76480000000004</v>
      </c>
      <c r="O528" s="27" t="s">
        <v>2352</v>
      </c>
      <c r="P528" t="str">
        <f t="shared" si="33"/>
        <v>Sale526</v>
      </c>
      <c r="Q528" t="str">
        <f t="shared" si="34"/>
        <v>SALE526</v>
      </c>
      <c r="S528" s="30">
        <v>45856</v>
      </c>
      <c r="T528" t="str">
        <f t="shared" si="35"/>
        <v>18-07-2025</v>
      </c>
      <c r="X528" s="33">
        <v>1</v>
      </c>
      <c r="Y528" s="33">
        <v>728.84</v>
      </c>
      <c r="Z528" s="2">
        <f t="shared" si="32"/>
        <v>728.84</v>
      </c>
    </row>
    <row r="529" spans="1:26">
      <c r="A529" s="2" t="s">
        <v>2353</v>
      </c>
      <c r="B529" s="25">
        <v>45362</v>
      </c>
      <c r="C529" s="2" t="s">
        <v>1400</v>
      </c>
      <c r="D529" s="2" t="s">
        <v>1704</v>
      </c>
      <c r="E529" s="2" t="s">
        <v>1776</v>
      </c>
      <c r="F529" s="2">
        <v>4</v>
      </c>
      <c r="G529" s="2">
        <v>467.24</v>
      </c>
      <c r="H529" s="2">
        <v>0.08</v>
      </c>
      <c r="I529" s="2" t="s">
        <v>1826</v>
      </c>
      <c r="J529" s="2">
        <v>1719.4431999999999</v>
      </c>
      <c r="K529" s="2">
        <f>IF(I529="", AVERAGEIF(Table6[Payment_Type],Table6[[#This Row],[Payment_Type]],Table6[Total_Amount]), J529)</f>
        <v>1719.4431999999999</v>
      </c>
      <c r="O529" s="28" t="s">
        <v>2353</v>
      </c>
      <c r="P529" t="str">
        <f t="shared" si="33"/>
        <v>Sale527</v>
      </c>
      <c r="Q529" t="str">
        <f t="shared" si="34"/>
        <v>SALE527</v>
      </c>
      <c r="S529" s="31">
        <v>45362</v>
      </c>
      <c r="T529" t="str">
        <f t="shared" si="35"/>
        <v>11-03-2024</v>
      </c>
      <c r="X529" s="34">
        <v>4</v>
      </c>
      <c r="Y529" s="34">
        <v>467.24</v>
      </c>
      <c r="Z529" s="2">
        <f t="shared" si="32"/>
        <v>467.24</v>
      </c>
    </row>
    <row r="530" spans="1:26">
      <c r="A530" s="2" t="s">
        <v>2354</v>
      </c>
      <c r="B530" s="25">
        <v>45457</v>
      </c>
      <c r="C530" s="2" t="s">
        <v>332</v>
      </c>
      <c r="D530" s="2" t="s">
        <v>1568</v>
      </c>
      <c r="E530" s="2" t="s">
        <v>1792</v>
      </c>
      <c r="F530" s="2">
        <v>1</v>
      </c>
      <c r="G530" s="2">
        <v>57.94</v>
      </c>
      <c r="H530" s="2">
        <v>0.13</v>
      </c>
      <c r="I530" s="2" t="s">
        <v>1826</v>
      </c>
      <c r="J530" s="2">
        <v>50.407799999999988</v>
      </c>
      <c r="K530" s="2">
        <f>IF(I530="", AVERAGEIF(Table6[Payment_Type],Table6[[#This Row],[Payment_Type]],Table6[Total_Amount]), J530)</f>
        <v>50.407799999999988</v>
      </c>
      <c r="O530" s="27" t="s">
        <v>2354</v>
      </c>
      <c r="P530" t="str">
        <f t="shared" si="33"/>
        <v>Sale528</v>
      </c>
      <c r="Q530" t="str">
        <f t="shared" si="34"/>
        <v>SALE528</v>
      </c>
      <c r="S530" s="30">
        <v>45457</v>
      </c>
      <c r="T530" t="str">
        <f t="shared" si="35"/>
        <v>14-06-2024</v>
      </c>
      <c r="X530" s="33">
        <v>1</v>
      </c>
      <c r="Y530" s="33">
        <v>57.94</v>
      </c>
      <c r="Z530" s="2">
        <f t="shared" si="32"/>
        <v>57.94</v>
      </c>
    </row>
    <row r="531" spans="1:26">
      <c r="A531" s="2" t="s">
        <v>2355</v>
      </c>
      <c r="B531" s="25">
        <v>45338</v>
      </c>
      <c r="C531" s="2" t="s">
        <v>1080</v>
      </c>
      <c r="D531" s="2" t="s">
        <v>1646</v>
      </c>
      <c r="E531" s="2" t="s">
        <v>1807</v>
      </c>
      <c r="F531" s="2">
        <v>1</v>
      </c>
      <c r="G531" s="2">
        <v>540.1</v>
      </c>
      <c r="H531" s="2">
        <v>0.22</v>
      </c>
      <c r="I531" s="2" t="s">
        <v>1824</v>
      </c>
      <c r="J531" s="2">
        <v>421.27800000000002</v>
      </c>
      <c r="K531" s="2">
        <f>IF(I531="", AVERAGEIF(Table6[Payment_Type],Table6[[#This Row],[Payment_Type]],Table6[Total_Amount]), J531)</f>
        <v>421.27800000000002</v>
      </c>
      <c r="O531" s="28" t="s">
        <v>2355</v>
      </c>
      <c r="P531" t="str">
        <f t="shared" si="33"/>
        <v>Sale529</v>
      </c>
      <c r="Q531" t="str">
        <f t="shared" si="34"/>
        <v>SALE529</v>
      </c>
      <c r="S531" s="31">
        <v>45338</v>
      </c>
      <c r="T531" t="str">
        <f t="shared" si="35"/>
        <v>16-02-2024</v>
      </c>
      <c r="X531" s="34">
        <v>1</v>
      </c>
      <c r="Y531" s="34">
        <v>540.1</v>
      </c>
      <c r="Z531" s="2">
        <f t="shared" si="32"/>
        <v>540.1</v>
      </c>
    </row>
    <row r="532" spans="1:26">
      <c r="A532" s="2" t="s">
        <v>2356</v>
      </c>
      <c r="B532" s="25">
        <v>45552</v>
      </c>
      <c r="C532" s="2" t="s">
        <v>281</v>
      </c>
      <c r="D532" s="2" t="s">
        <v>1562</v>
      </c>
      <c r="E532" s="2" t="s">
        <v>1813</v>
      </c>
      <c r="F532" s="2">
        <v>4</v>
      </c>
      <c r="G532" s="2">
        <v>816.28</v>
      </c>
      <c r="H532" s="2">
        <v>0.15</v>
      </c>
      <c r="I532" s="2" t="s">
        <v>1829</v>
      </c>
      <c r="J532" s="2">
        <v>2775.3519999999999</v>
      </c>
      <c r="K532" s="2">
        <f>IF(I532="", AVERAGEIF(Table6[Payment_Type],Table6[[#This Row],[Payment_Type]],Table6[Total_Amount]), J532)</f>
        <v>2775.3519999999999</v>
      </c>
      <c r="O532" s="27" t="s">
        <v>2356</v>
      </c>
      <c r="P532" t="str">
        <f t="shared" si="33"/>
        <v>Sale530</v>
      </c>
      <c r="Q532" t="str">
        <f t="shared" si="34"/>
        <v>SALE530</v>
      </c>
      <c r="S532" s="30">
        <v>45552</v>
      </c>
      <c r="T532" t="str">
        <f t="shared" si="35"/>
        <v>17-09-2024</v>
      </c>
      <c r="X532" s="33">
        <v>4</v>
      </c>
      <c r="Y532" s="33">
        <v>816.28</v>
      </c>
      <c r="Z532" s="2">
        <f t="shared" si="32"/>
        <v>816.28</v>
      </c>
    </row>
    <row r="533" spans="1:26">
      <c r="A533" s="2" t="s">
        <v>2357</v>
      </c>
      <c r="B533" s="25">
        <v>45895</v>
      </c>
      <c r="C533" s="2" t="s">
        <v>589</v>
      </c>
      <c r="D533" s="2" t="s">
        <v>1632</v>
      </c>
      <c r="E533" s="2" t="s">
        <v>1782</v>
      </c>
      <c r="F533" s="2">
        <v>4</v>
      </c>
      <c r="G533" s="2">
        <v>727.49</v>
      </c>
      <c r="H533" s="2">
        <v>0.11</v>
      </c>
      <c r="I533" s="2" t="s">
        <v>1824</v>
      </c>
      <c r="J533" s="2">
        <v>2589.8643999999999</v>
      </c>
      <c r="K533" s="2">
        <f>IF(I533="", AVERAGEIF(Table6[Payment_Type],Table6[[#This Row],[Payment_Type]],Table6[Total_Amount]), J533)</f>
        <v>2589.8643999999999</v>
      </c>
      <c r="O533" s="28" t="s">
        <v>2357</v>
      </c>
      <c r="P533" t="str">
        <f t="shared" si="33"/>
        <v>Sale531</v>
      </c>
      <c r="Q533" t="str">
        <f t="shared" si="34"/>
        <v>SALE531</v>
      </c>
      <c r="S533" s="31">
        <v>45895</v>
      </c>
      <c r="T533" t="str">
        <f t="shared" si="35"/>
        <v>26-08-2025</v>
      </c>
      <c r="X533" s="34">
        <v>4</v>
      </c>
      <c r="Y533" s="34">
        <v>727.49</v>
      </c>
      <c r="Z533" s="2">
        <f t="shared" si="32"/>
        <v>727.49</v>
      </c>
    </row>
    <row r="534" spans="1:26">
      <c r="A534" s="2" t="s">
        <v>2358</v>
      </c>
      <c r="B534" s="25">
        <v>45447</v>
      </c>
      <c r="C534" s="2" t="s">
        <v>568</v>
      </c>
      <c r="D534" s="2" t="s">
        <v>1720</v>
      </c>
      <c r="E534" s="2" t="s">
        <v>1797</v>
      </c>
      <c r="F534" s="2">
        <v>4</v>
      </c>
      <c r="G534" s="2">
        <v>817.92</v>
      </c>
      <c r="H534" s="2">
        <v>0.21</v>
      </c>
      <c r="I534" s="2" t="s">
        <v>1824</v>
      </c>
      <c r="J534" s="2">
        <v>2584.6271999999999</v>
      </c>
      <c r="K534" s="2">
        <f>IF(I534="", AVERAGEIF(Table6[Payment_Type],Table6[[#This Row],[Payment_Type]],Table6[Total_Amount]), J534)</f>
        <v>2584.6271999999999</v>
      </c>
      <c r="O534" s="27" t="s">
        <v>2358</v>
      </c>
      <c r="P534" t="str">
        <f t="shared" si="33"/>
        <v>Sale532</v>
      </c>
      <c r="Q534" t="str">
        <f t="shared" si="34"/>
        <v>SALE532</v>
      </c>
      <c r="S534" s="30">
        <v>45447</v>
      </c>
      <c r="T534" t="str">
        <f t="shared" si="35"/>
        <v>04-06-2024</v>
      </c>
      <c r="X534" s="33">
        <v>4</v>
      </c>
      <c r="Y534" s="33">
        <v>817.92</v>
      </c>
      <c r="Z534" s="2">
        <f t="shared" si="32"/>
        <v>817.92</v>
      </c>
    </row>
    <row r="535" spans="1:26">
      <c r="A535" s="2" t="s">
        <v>2359</v>
      </c>
      <c r="B535" s="25">
        <v>45578</v>
      </c>
      <c r="C535" s="2" t="s">
        <v>1023</v>
      </c>
      <c r="D535" s="2" t="s">
        <v>1624</v>
      </c>
      <c r="E535" s="2" t="s">
        <v>1779</v>
      </c>
      <c r="F535" s="2">
        <v>2</v>
      </c>
      <c r="G535" s="2">
        <v>358.45</v>
      </c>
      <c r="H535" s="2">
        <v>7.0000000000000007E-2</v>
      </c>
      <c r="I535" s="2" t="s">
        <v>1829</v>
      </c>
      <c r="J535" s="2">
        <v>666.71699999999998</v>
      </c>
      <c r="K535" s="2">
        <f>IF(I535="", AVERAGEIF(Table6[Payment_Type],Table6[[#This Row],[Payment_Type]],Table6[Total_Amount]), J535)</f>
        <v>666.71699999999998</v>
      </c>
      <c r="O535" s="28" t="s">
        <v>2359</v>
      </c>
      <c r="P535" t="str">
        <f t="shared" si="33"/>
        <v>Sale533</v>
      </c>
      <c r="Q535" t="str">
        <f t="shared" si="34"/>
        <v>SALE533</v>
      </c>
      <c r="S535" s="31">
        <v>45578</v>
      </c>
      <c r="T535" t="str">
        <f t="shared" si="35"/>
        <v>13-10-2024</v>
      </c>
      <c r="X535" s="34">
        <v>2</v>
      </c>
      <c r="Y535" s="34">
        <v>358.45</v>
      </c>
      <c r="Z535" s="2">
        <f t="shared" si="32"/>
        <v>358.45</v>
      </c>
    </row>
    <row r="536" spans="1:26">
      <c r="A536" s="2" t="s">
        <v>2360</v>
      </c>
      <c r="B536" s="25">
        <v>45697</v>
      </c>
      <c r="C536" s="2" t="s">
        <v>657</v>
      </c>
      <c r="D536" s="2" t="s">
        <v>1722</v>
      </c>
      <c r="E536" s="2" t="s">
        <v>1786</v>
      </c>
      <c r="F536" s="2">
        <v>1</v>
      </c>
      <c r="G536" s="2">
        <v>972.06</v>
      </c>
      <c r="H536" s="2">
        <v>0.3</v>
      </c>
      <c r="I536" s="2" t="s">
        <v>1829</v>
      </c>
      <c r="J536" s="2">
        <v>680.44199999999989</v>
      </c>
      <c r="K536" s="2">
        <f>IF(I536="", AVERAGEIF(Table6[Payment_Type],Table6[[#This Row],[Payment_Type]],Table6[Total_Amount]), J536)</f>
        <v>680.44199999999989</v>
      </c>
      <c r="O536" s="27" t="s">
        <v>2360</v>
      </c>
      <c r="P536" t="str">
        <f t="shared" si="33"/>
        <v>Sale534</v>
      </c>
      <c r="Q536" t="str">
        <f t="shared" si="34"/>
        <v>SALE534</v>
      </c>
      <c r="S536" s="30">
        <v>45697</v>
      </c>
      <c r="T536" t="str">
        <f t="shared" si="35"/>
        <v>09-02-2025</v>
      </c>
      <c r="X536" s="33">
        <v>1</v>
      </c>
      <c r="Y536" s="33">
        <v>972.06</v>
      </c>
      <c r="Z536" s="2">
        <f t="shared" si="32"/>
        <v>972.06</v>
      </c>
    </row>
    <row r="537" spans="1:26">
      <c r="A537" s="2" t="s">
        <v>2361</v>
      </c>
      <c r="B537" s="25">
        <v>45281</v>
      </c>
      <c r="C537" s="2" t="s">
        <v>130</v>
      </c>
      <c r="D537" s="2" t="s">
        <v>1580</v>
      </c>
      <c r="E537" s="2" t="s">
        <v>1752</v>
      </c>
      <c r="F537" s="2">
        <v>1</v>
      </c>
      <c r="G537" s="2">
        <v>791.36</v>
      </c>
      <c r="H537" s="2">
        <v>0.06</v>
      </c>
      <c r="I537" s="2" t="s">
        <v>1826</v>
      </c>
      <c r="J537" s="2">
        <v>743.87839999999994</v>
      </c>
      <c r="K537" s="2">
        <f>IF(I537="", AVERAGEIF(Table6[Payment_Type],Table6[[#This Row],[Payment_Type]],Table6[Total_Amount]), J537)</f>
        <v>743.87839999999994</v>
      </c>
      <c r="O537" s="28" t="s">
        <v>2361</v>
      </c>
      <c r="P537" t="str">
        <f t="shared" si="33"/>
        <v>Sale535</v>
      </c>
      <c r="Q537" t="str">
        <f t="shared" si="34"/>
        <v>SALE535</v>
      </c>
      <c r="S537" s="31">
        <v>45281</v>
      </c>
      <c r="T537" t="str">
        <f t="shared" si="35"/>
        <v>21-12-2023</v>
      </c>
      <c r="X537" s="34">
        <v>1</v>
      </c>
      <c r="Y537" s="34">
        <v>791.36</v>
      </c>
      <c r="Z537" s="2">
        <f t="shared" si="32"/>
        <v>791.36</v>
      </c>
    </row>
    <row r="538" spans="1:26">
      <c r="A538" s="2" t="s">
        <v>2362</v>
      </c>
      <c r="B538" s="25">
        <v>45855</v>
      </c>
      <c r="C538" s="2" t="s">
        <v>990</v>
      </c>
      <c r="D538" s="2" t="s">
        <v>1676</v>
      </c>
      <c r="E538" s="2" t="s">
        <v>1773</v>
      </c>
      <c r="F538" s="2">
        <v>4</v>
      </c>
      <c r="G538" s="2">
        <v>839.65</v>
      </c>
      <c r="H538" s="2">
        <v>0.26</v>
      </c>
      <c r="I538" s="2" t="s">
        <v>1829</v>
      </c>
      <c r="J538" s="2">
        <v>2485.364</v>
      </c>
      <c r="K538" s="2">
        <f>IF(I538="", AVERAGEIF(Table6[Payment_Type],Table6[[#This Row],[Payment_Type]],Table6[Total_Amount]), J538)</f>
        <v>2485.364</v>
      </c>
      <c r="O538" s="27" t="s">
        <v>2362</v>
      </c>
      <c r="P538" t="str">
        <f t="shared" si="33"/>
        <v>Sale536</v>
      </c>
      <c r="Q538" t="str">
        <f t="shared" si="34"/>
        <v>SALE536</v>
      </c>
      <c r="S538" s="30">
        <v>45855</v>
      </c>
      <c r="T538" t="str">
        <f t="shared" si="35"/>
        <v>17-07-2025</v>
      </c>
      <c r="X538" s="33">
        <v>4</v>
      </c>
      <c r="Y538" s="33">
        <v>839.65</v>
      </c>
      <c r="Z538" s="2">
        <f t="shared" si="32"/>
        <v>839.65</v>
      </c>
    </row>
    <row r="539" spans="1:26">
      <c r="A539" s="2" t="s">
        <v>2363</v>
      </c>
      <c r="B539" s="25">
        <v>45793</v>
      </c>
      <c r="C539" s="2" t="s">
        <v>815</v>
      </c>
      <c r="D539" s="2" t="s">
        <v>1692</v>
      </c>
      <c r="E539" s="2" t="s">
        <v>1761</v>
      </c>
      <c r="F539" s="2">
        <v>2</v>
      </c>
      <c r="G539" s="2">
        <v>245.52</v>
      </c>
      <c r="H539" s="2">
        <v>0.11</v>
      </c>
      <c r="I539" s="2" t="s">
        <v>1829</v>
      </c>
      <c r="J539" s="2">
        <v>437.0256</v>
      </c>
      <c r="K539" s="2">
        <f>IF(I539="", AVERAGEIF(Table6[Payment_Type],Table6[[#This Row],[Payment_Type]],Table6[Total_Amount]), J539)</f>
        <v>437.0256</v>
      </c>
      <c r="O539" s="28" t="s">
        <v>2363</v>
      </c>
      <c r="P539" t="str">
        <f t="shared" si="33"/>
        <v>Sale537</v>
      </c>
      <c r="Q539" t="str">
        <f t="shared" si="34"/>
        <v>SALE537</v>
      </c>
      <c r="S539" s="31">
        <v>45793</v>
      </c>
      <c r="T539" t="str">
        <f t="shared" si="35"/>
        <v>16-05-2025</v>
      </c>
      <c r="X539" s="34">
        <v>2</v>
      </c>
      <c r="Y539" s="34">
        <v>245.52</v>
      </c>
      <c r="Z539" s="2">
        <f t="shared" si="32"/>
        <v>245.52</v>
      </c>
    </row>
    <row r="540" spans="1:26">
      <c r="A540" s="2" t="s">
        <v>2364</v>
      </c>
      <c r="B540" s="25">
        <v>45881</v>
      </c>
      <c r="C540" s="2" t="s">
        <v>1211</v>
      </c>
      <c r="D540" s="2" t="s">
        <v>1712</v>
      </c>
      <c r="E540" s="2" t="s">
        <v>1782</v>
      </c>
      <c r="F540" s="2">
        <v>3</v>
      </c>
      <c r="G540" s="2">
        <v>787.91</v>
      </c>
      <c r="H540" s="2">
        <v>0.06</v>
      </c>
      <c r="I540" s="2" t="s">
        <v>1826</v>
      </c>
      <c r="J540" s="2">
        <v>2221.9061999999999</v>
      </c>
      <c r="K540" s="2">
        <f>IF(I540="", AVERAGEIF(Table6[Payment_Type],Table6[[#This Row],[Payment_Type]],Table6[Total_Amount]), J540)</f>
        <v>2221.9061999999999</v>
      </c>
      <c r="O540" s="27" t="s">
        <v>2364</v>
      </c>
      <c r="P540" t="str">
        <f t="shared" si="33"/>
        <v>Sale538</v>
      </c>
      <c r="Q540" t="str">
        <f t="shared" si="34"/>
        <v>SALE538</v>
      </c>
      <c r="S540" s="30">
        <v>45881</v>
      </c>
      <c r="T540" t="str">
        <f t="shared" si="35"/>
        <v>12-08-2025</v>
      </c>
      <c r="X540" s="33">
        <v>3</v>
      </c>
      <c r="Y540" s="33">
        <v>787.91</v>
      </c>
      <c r="Z540" s="2">
        <f t="shared" si="32"/>
        <v>787.91</v>
      </c>
    </row>
    <row r="541" spans="1:26">
      <c r="A541" s="2" t="s">
        <v>2365</v>
      </c>
      <c r="B541" s="25">
        <v>45890</v>
      </c>
      <c r="C541" s="2" t="s">
        <v>202</v>
      </c>
      <c r="D541" s="2" t="s">
        <v>1698</v>
      </c>
      <c r="E541" s="2" t="s">
        <v>1769</v>
      </c>
      <c r="F541" s="2">
        <v>2</v>
      </c>
      <c r="G541" s="2">
        <v>709.17</v>
      </c>
      <c r="H541" s="2">
        <v>0.22</v>
      </c>
      <c r="I541" s="2" t="s">
        <v>1824</v>
      </c>
      <c r="J541" s="2">
        <v>1106.3052</v>
      </c>
      <c r="K541" s="2">
        <f>IF(I541="", AVERAGEIF(Table6[Payment_Type],Table6[[#This Row],[Payment_Type]],Table6[Total_Amount]), J541)</f>
        <v>1106.3052</v>
      </c>
      <c r="O541" s="28" t="s">
        <v>2365</v>
      </c>
      <c r="P541" t="str">
        <f t="shared" si="33"/>
        <v>Sale539</v>
      </c>
      <c r="Q541" t="str">
        <f t="shared" si="34"/>
        <v>SALE539</v>
      </c>
      <c r="S541" s="31">
        <v>45890</v>
      </c>
      <c r="T541" t="str">
        <f t="shared" si="35"/>
        <v>21-08-2025</v>
      </c>
      <c r="X541" s="34">
        <v>2</v>
      </c>
      <c r="Y541" s="34">
        <v>709.17</v>
      </c>
      <c r="Z541" s="2">
        <f t="shared" si="32"/>
        <v>709.17</v>
      </c>
    </row>
    <row r="542" spans="1:26">
      <c r="A542" s="2" t="s">
        <v>2366</v>
      </c>
      <c r="B542" s="25">
        <v>45251</v>
      </c>
      <c r="C542" s="2" t="s">
        <v>755</v>
      </c>
      <c r="D542" s="2" t="s">
        <v>1730</v>
      </c>
      <c r="E542" s="2" t="s">
        <v>1779</v>
      </c>
      <c r="F542" s="2">
        <v>2</v>
      </c>
      <c r="G542" s="2">
        <v>533.91999999999996</v>
      </c>
      <c r="H542" s="2">
        <v>0.13</v>
      </c>
      <c r="I542" s="2" t="s">
        <v>1824</v>
      </c>
      <c r="J542" s="2">
        <v>929.02079999999989</v>
      </c>
      <c r="K542" s="2">
        <f>IF(I542="", AVERAGEIF(Table6[Payment_Type],Table6[[#This Row],[Payment_Type]],Table6[Total_Amount]), J542)</f>
        <v>929.02079999999989</v>
      </c>
      <c r="O542" s="27" t="s">
        <v>2366</v>
      </c>
      <c r="P542" t="str">
        <f t="shared" si="33"/>
        <v>Sale540</v>
      </c>
      <c r="Q542" t="str">
        <f t="shared" si="34"/>
        <v>SALE540</v>
      </c>
      <c r="S542" s="30">
        <v>45251</v>
      </c>
      <c r="T542" t="str">
        <f t="shared" si="35"/>
        <v>21-11-2023</v>
      </c>
      <c r="X542" s="33">
        <v>2</v>
      </c>
      <c r="Y542" s="33">
        <v>533.91999999999996</v>
      </c>
      <c r="Z542" s="2">
        <f t="shared" si="32"/>
        <v>533.91999999999996</v>
      </c>
    </row>
    <row r="543" spans="1:26">
      <c r="A543" s="2" t="s">
        <v>2367</v>
      </c>
      <c r="B543" s="25">
        <v>45695</v>
      </c>
      <c r="C543" s="2" t="s">
        <v>1513</v>
      </c>
      <c r="D543" s="2" t="s">
        <v>1632</v>
      </c>
      <c r="E543" s="2" t="s">
        <v>1752</v>
      </c>
      <c r="F543" s="2">
        <v>1</v>
      </c>
      <c r="G543" s="2">
        <v>878.84</v>
      </c>
      <c r="H543" s="2">
        <v>0.28000000000000003</v>
      </c>
      <c r="I543" s="2" t="s">
        <v>1829</v>
      </c>
      <c r="J543" s="2">
        <v>632.76480000000004</v>
      </c>
      <c r="K543" s="2">
        <f>IF(I543="", AVERAGEIF(Table6[Payment_Type],Table6[[#This Row],[Payment_Type]],Table6[Total_Amount]), J543)</f>
        <v>632.76480000000004</v>
      </c>
      <c r="O543" s="28" t="s">
        <v>2367</v>
      </c>
      <c r="P543" t="str">
        <f t="shared" si="33"/>
        <v>Sale541</v>
      </c>
      <c r="Q543" t="str">
        <f t="shared" si="34"/>
        <v>SALE541</v>
      </c>
      <c r="S543" s="31">
        <v>45695</v>
      </c>
      <c r="T543" t="str">
        <f t="shared" si="35"/>
        <v>07-02-2025</v>
      </c>
      <c r="X543" s="34">
        <v>1</v>
      </c>
      <c r="Y543" s="34">
        <v>878.84</v>
      </c>
      <c r="Z543" s="2">
        <f t="shared" si="32"/>
        <v>878.84</v>
      </c>
    </row>
    <row r="544" spans="1:26">
      <c r="A544" s="2" t="s">
        <v>2368</v>
      </c>
      <c r="B544" s="25">
        <v>45287</v>
      </c>
      <c r="C544" s="2" t="s">
        <v>666</v>
      </c>
      <c r="D544" s="2" t="s">
        <v>1636</v>
      </c>
      <c r="E544" s="2" t="s">
        <v>1804</v>
      </c>
      <c r="F544" s="2">
        <v>1</v>
      </c>
      <c r="G544" s="2">
        <v>442.36</v>
      </c>
      <c r="H544" s="2">
        <v>0.14000000000000001</v>
      </c>
      <c r="I544" s="2" t="s">
        <v>1824</v>
      </c>
      <c r="J544" s="2">
        <v>380.42959999999999</v>
      </c>
      <c r="K544" s="2">
        <f>IF(I544="", AVERAGEIF(Table6[Payment_Type],Table6[[#This Row],[Payment_Type]],Table6[Total_Amount]), J544)</f>
        <v>380.42959999999999</v>
      </c>
      <c r="O544" s="27" t="s">
        <v>2368</v>
      </c>
      <c r="P544" t="str">
        <f t="shared" si="33"/>
        <v>Sale542</v>
      </c>
      <c r="Q544" t="str">
        <f t="shared" si="34"/>
        <v>SALE542</v>
      </c>
      <c r="S544" s="30">
        <v>45287</v>
      </c>
      <c r="T544" t="str">
        <f t="shared" si="35"/>
        <v>27-12-2023</v>
      </c>
      <c r="X544" s="33">
        <v>1</v>
      </c>
      <c r="Y544" s="33">
        <v>442.36</v>
      </c>
      <c r="Z544" s="2">
        <f t="shared" si="32"/>
        <v>442.36</v>
      </c>
    </row>
    <row r="545" spans="1:26">
      <c r="A545" s="2" t="s">
        <v>2369</v>
      </c>
      <c r="B545" s="25">
        <v>45711</v>
      </c>
      <c r="C545" s="2" t="s">
        <v>1047</v>
      </c>
      <c r="D545" s="2" t="s">
        <v>1618</v>
      </c>
      <c r="E545" s="2" t="s">
        <v>1776</v>
      </c>
      <c r="F545" s="2">
        <v>1</v>
      </c>
      <c r="G545" s="2">
        <v>763.34</v>
      </c>
      <c r="H545" s="2">
        <v>0.11</v>
      </c>
      <c r="I545" s="2" t="s">
        <v>1829</v>
      </c>
      <c r="J545" s="2">
        <v>679.37260000000003</v>
      </c>
      <c r="K545" s="2">
        <f>IF(I545="", AVERAGEIF(Table6[Payment_Type],Table6[[#This Row],[Payment_Type]],Table6[Total_Amount]), J545)</f>
        <v>679.37260000000003</v>
      </c>
      <c r="O545" s="28" t="s">
        <v>2369</v>
      </c>
      <c r="P545" t="str">
        <f t="shared" si="33"/>
        <v>Sale543</v>
      </c>
      <c r="Q545" t="str">
        <f t="shared" si="34"/>
        <v>SALE543</v>
      </c>
      <c r="S545" s="31">
        <v>45711</v>
      </c>
      <c r="T545" t="str">
        <f t="shared" si="35"/>
        <v>23-02-2025</v>
      </c>
      <c r="X545" s="34">
        <v>1</v>
      </c>
      <c r="Y545" s="34">
        <v>763.34</v>
      </c>
      <c r="Z545" s="2">
        <f t="shared" si="32"/>
        <v>763.34</v>
      </c>
    </row>
    <row r="546" spans="1:26">
      <c r="A546" s="2" t="s">
        <v>2370</v>
      </c>
      <c r="B546" s="25">
        <v>45842</v>
      </c>
      <c r="C546" s="2" t="s">
        <v>553</v>
      </c>
      <c r="D546" s="2" t="s">
        <v>1666</v>
      </c>
      <c r="E546" s="2" t="s">
        <v>1810</v>
      </c>
      <c r="F546" s="2">
        <v>3</v>
      </c>
      <c r="G546" s="2">
        <v>178.22</v>
      </c>
      <c r="H546" s="2">
        <v>0.15</v>
      </c>
      <c r="I546" s="2" t="s">
        <v>1829</v>
      </c>
      <c r="J546" s="2">
        <v>454.46100000000001</v>
      </c>
      <c r="K546" s="2">
        <f>IF(I546="", AVERAGEIF(Table6[Payment_Type],Table6[[#This Row],[Payment_Type]],Table6[Total_Amount]), J546)</f>
        <v>454.46100000000001</v>
      </c>
      <c r="O546" s="27" t="s">
        <v>2370</v>
      </c>
      <c r="P546" t="str">
        <f t="shared" si="33"/>
        <v>Sale544</v>
      </c>
      <c r="Q546" t="str">
        <f t="shared" si="34"/>
        <v>SALE544</v>
      </c>
      <c r="S546" s="30">
        <v>45842</v>
      </c>
      <c r="T546" t="str">
        <f t="shared" si="35"/>
        <v>04-07-2025</v>
      </c>
      <c r="X546" s="33">
        <v>3</v>
      </c>
      <c r="Y546" s="33">
        <v>178.22</v>
      </c>
      <c r="Z546" s="2">
        <f t="shared" si="32"/>
        <v>178.22</v>
      </c>
    </row>
    <row r="547" spans="1:26">
      <c r="A547" s="2" t="s">
        <v>2371</v>
      </c>
      <c r="B547" s="25">
        <v>45255</v>
      </c>
      <c r="C547" s="2" t="s">
        <v>366</v>
      </c>
      <c r="D547" s="2" t="s">
        <v>1600</v>
      </c>
      <c r="E547" s="2" t="s">
        <v>1757</v>
      </c>
      <c r="F547" s="2">
        <v>4</v>
      </c>
      <c r="G547" s="2">
        <v>90.32</v>
      </c>
      <c r="H547" s="2">
        <v>0.08</v>
      </c>
      <c r="I547" s="2" t="s">
        <v>1826</v>
      </c>
      <c r="J547" s="2">
        <v>332.37759999999997</v>
      </c>
      <c r="K547" s="2">
        <f>IF(I547="", AVERAGEIF(Table6[Payment_Type],Table6[[#This Row],[Payment_Type]],Table6[Total_Amount]), J547)</f>
        <v>332.37759999999997</v>
      </c>
      <c r="O547" s="28" t="s">
        <v>2371</v>
      </c>
      <c r="P547" t="str">
        <f t="shared" si="33"/>
        <v>Sale545</v>
      </c>
      <c r="Q547" t="str">
        <f t="shared" si="34"/>
        <v>SALE545</v>
      </c>
      <c r="S547" s="31">
        <v>45255</v>
      </c>
      <c r="T547" t="str">
        <f t="shared" si="35"/>
        <v>25-11-2023</v>
      </c>
      <c r="X547" s="34">
        <v>4</v>
      </c>
      <c r="Y547" s="34">
        <v>90.32</v>
      </c>
      <c r="Z547" s="2">
        <f t="shared" si="32"/>
        <v>90.32</v>
      </c>
    </row>
    <row r="548" spans="1:26">
      <c r="A548" s="2" t="s">
        <v>2372</v>
      </c>
      <c r="B548" s="25">
        <v>45695</v>
      </c>
      <c r="C548" s="2" t="s">
        <v>1181</v>
      </c>
      <c r="D548" s="2" t="s">
        <v>1568</v>
      </c>
      <c r="E548" s="2" t="s">
        <v>1776</v>
      </c>
      <c r="F548" s="2">
        <v>3</v>
      </c>
      <c r="G548" s="2">
        <v>370.93</v>
      </c>
      <c r="H548" s="2">
        <v>0</v>
      </c>
      <c r="I548" s="2" t="s">
        <v>1824</v>
      </c>
      <c r="J548" s="2">
        <v>1112.79</v>
      </c>
      <c r="K548" s="2">
        <f>IF(I548="", AVERAGEIF(Table6[Payment_Type],Table6[[#This Row],[Payment_Type]],Table6[Total_Amount]), J548)</f>
        <v>1112.79</v>
      </c>
      <c r="O548" s="27" t="s">
        <v>2372</v>
      </c>
      <c r="P548" t="str">
        <f t="shared" si="33"/>
        <v>Sale546</v>
      </c>
      <c r="Q548" t="str">
        <f t="shared" si="34"/>
        <v>SALE546</v>
      </c>
      <c r="S548" s="30">
        <v>45695</v>
      </c>
      <c r="T548" t="str">
        <f t="shared" si="35"/>
        <v>07-02-2025</v>
      </c>
      <c r="X548" s="33">
        <v>3</v>
      </c>
      <c r="Y548" s="33">
        <v>370.93</v>
      </c>
      <c r="Z548" s="2">
        <f t="shared" si="32"/>
        <v>370.93</v>
      </c>
    </row>
    <row r="549" spans="1:26">
      <c r="A549" s="2" t="s">
        <v>2373</v>
      </c>
      <c r="B549" s="25">
        <v>45281</v>
      </c>
      <c r="C549" s="2" t="s">
        <v>178</v>
      </c>
      <c r="D549" s="2" t="s">
        <v>1594</v>
      </c>
      <c r="E549" s="2" t="s">
        <v>1801</v>
      </c>
      <c r="F549" s="2">
        <v>1</v>
      </c>
      <c r="G549" s="2">
        <v>352.43</v>
      </c>
      <c r="H549" s="2">
        <v>0.14000000000000001</v>
      </c>
      <c r="I549" s="2" t="s">
        <v>1826</v>
      </c>
      <c r="J549" s="2">
        <v>303.08980000000003</v>
      </c>
      <c r="K549" s="2">
        <f>IF(I549="", AVERAGEIF(Table6[Payment_Type],Table6[[#This Row],[Payment_Type]],Table6[Total_Amount]), J549)</f>
        <v>303.08980000000003</v>
      </c>
      <c r="O549" s="28" t="s">
        <v>2373</v>
      </c>
      <c r="P549" t="str">
        <f t="shared" si="33"/>
        <v>Sale547</v>
      </c>
      <c r="Q549" t="str">
        <f t="shared" si="34"/>
        <v>SALE547</v>
      </c>
      <c r="S549" s="31">
        <v>45281</v>
      </c>
      <c r="T549" t="str">
        <f t="shared" si="35"/>
        <v>21-12-2023</v>
      </c>
      <c r="X549" s="34">
        <v>1</v>
      </c>
      <c r="Y549" s="34">
        <v>352.43</v>
      </c>
      <c r="Z549" s="2">
        <f t="shared" si="32"/>
        <v>352.43</v>
      </c>
    </row>
    <row r="550" spans="1:26">
      <c r="A550" s="2" t="s">
        <v>2374</v>
      </c>
      <c r="B550" s="25">
        <v>45295</v>
      </c>
      <c r="C550" s="2" t="s">
        <v>425</v>
      </c>
      <c r="D550" s="2" t="s">
        <v>1572</v>
      </c>
      <c r="E550" s="2" t="s">
        <v>1801</v>
      </c>
      <c r="F550" s="2">
        <v>2</v>
      </c>
      <c r="G550" s="2">
        <v>562.97</v>
      </c>
      <c r="H550" s="2">
        <v>0.2</v>
      </c>
      <c r="I550" s="2" t="s">
        <v>1824</v>
      </c>
      <c r="J550" s="2">
        <v>900.75200000000007</v>
      </c>
      <c r="K550" s="2">
        <f>IF(I550="", AVERAGEIF(Table6[Payment_Type],Table6[[#This Row],[Payment_Type]],Table6[Total_Amount]), J550)</f>
        <v>900.75200000000007</v>
      </c>
      <c r="O550" s="27" t="s">
        <v>2374</v>
      </c>
      <c r="P550" t="str">
        <f t="shared" si="33"/>
        <v>Sale548</v>
      </c>
      <c r="Q550" t="str">
        <f t="shared" si="34"/>
        <v>SALE548</v>
      </c>
      <c r="S550" s="30">
        <v>45295</v>
      </c>
      <c r="T550" t="str">
        <f t="shared" si="35"/>
        <v>04-01-2024</v>
      </c>
      <c r="X550" s="33">
        <v>2</v>
      </c>
      <c r="Y550" s="33">
        <v>562.97</v>
      </c>
      <c r="Z550" s="2">
        <f t="shared" si="32"/>
        <v>562.97</v>
      </c>
    </row>
    <row r="551" spans="1:26">
      <c r="A551" s="2" t="s">
        <v>2375</v>
      </c>
      <c r="B551" s="25">
        <v>45260</v>
      </c>
      <c r="C551" s="2" t="s">
        <v>526</v>
      </c>
      <c r="D551" s="2" t="s">
        <v>1658</v>
      </c>
      <c r="E551" s="2" t="s">
        <v>1779</v>
      </c>
      <c r="F551" s="2">
        <v>1</v>
      </c>
      <c r="G551" s="2">
        <v>522.85</v>
      </c>
      <c r="H551" s="2">
        <v>0.12</v>
      </c>
      <c r="I551" s="2" t="s">
        <v>1826</v>
      </c>
      <c r="J551" s="2">
        <v>460.108</v>
      </c>
      <c r="K551" s="2">
        <f>IF(I551="", AVERAGEIF(Table6[Payment_Type],Table6[[#This Row],[Payment_Type]],Table6[Total_Amount]), J551)</f>
        <v>460.108</v>
      </c>
      <c r="O551" s="28" t="s">
        <v>2375</v>
      </c>
      <c r="P551" t="str">
        <f t="shared" si="33"/>
        <v>Sale549</v>
      </c>
      <c r="Q551" t="str">
        <f t="shared" si="34"/>
        <v>SALE549</v>
      </c>
      <c r="S551" s="31">
        <v>45260</v>
      </c>
      <c r="T551" t="str">
        <f t="shared" si="35"/>
        <v>30-11-2023</v>
      </c>
      <c r="X551" s="34">
        <v>1</v>
      </c>
      <c r="Y551" s="34">
        <v>522.85</v>
      </c>
      <c r="Z551" s="2">
        <f t="shared" si="32"/>
        <v>522.85</v>
      </c>
    </row>
    <row r="552" spans="1:26">
      <c r="A552" s="2" t="s">
        <v>2376</v>
      </c>
      <c r="B552" s="25">
        <v>45851</v>
      </c>
      <c r="C552" s="2" t="s">
        <v>1095</v>
      </c>
      <c r="D552" s="2" t="s">
        <v>1590</v>
      </c>
      <c r="E552" s="2" t="s">
        <v>1804</v>
      </c>
      <c r="F552" s="2">
        <v>4</v>
      </c>
      <c r="G552" s="2">
        <v>714.89</v>
      </c>
      <c r="H552" s="2">
        <v>0.15</v>
      </c>
      <c r="I552" s="2" t="s">
        <v>1824</v>
      </c>
      <c r="J552" s="2">
        <v>2430.6260000000002</v>
      </c>
      <c r="K552" s="2">
        <f>IF(I552="", AVERAGEIF(Table6[Payment_Type],Table6[[#This Row],[Payment_Type]],Table6[Total_Amount]), J552)</f>
        <v>2430.6260000000002</v>
      </c>
      <c r="O552" s="27" t="s">
        <v>2376</v>
      </c>
      <c r="P552" t="str">
        <f t="shared" si="33"/>
        <v>Sale550</v>
      </c>
      <c r="Q552" t="str">
        <f t="shared" si="34"/>
        <v>SALE550</v>
      </c>
      <c r="S552" s="30">
        <v>45851</v>
      </c>
      <c r="T552" t="str">
        <f t="shared" si="35"/>
        <v>13-07-2025</v>
      </c>
      <c r="X552" s="33">
        <v>4</v>
      </c>
      <c r="Y552" s="33">
        <v>714.89</v>
      </c>
      <c r="Z552" s="2">
        <f t="shared" si="32"/>
        <v>714.89</v>
      </c>
    </row>
    <row r="553" spans="1:26">
      <c r="A553" s="2" t="s">
        <v>2377</v>
      </c>
      <c r="B553" s="25">
        <v>45222</v>
      </c>
      <c r="C553" s="2" t="s">
        <v>616</v>
      </c>
      <c r="D553" s="2" t="s">
        <v>1634</v>
      </c>
      <c r="E553" s="2" t="s">
        <v>1761</v>
      </c>
      <c r="F553" s="2">
        <v>3</v>
      </c>
      <c r="G553" s="2">
        <v>137.77000000000001</v>
      </c>
      <c r="H553" s="2">
        <v>0.26</v>
      </c>
      <c r="I553" s="2" t="s">
        <v>1826</v>
      </c>
      <c r="J553" s="2">
        <v>305.84940000000012</v>
      </c>
      <c r="K553" s="2">
        <f>IF(I553="", AVERAGEIF(Table6[Payment_Type],Table6[[#This Row],[Payment_Type]],Table6[Total_Amount]), J553)</f>
        <v>305.84940000000012</v>
      </c>
      <c r="O553" s="28" t="s">
        <v>2377</v>
      </c>
      <c r="P553" t="str">
        <f t="shared" si="33"/>
        <v>Sale551</v>
      </c>
      <c r="Q553" t="str">
        <f t="shared" si="34"/>
        <v>SALE551</v>
      </c>
      <c r="S553" s="31">
        <v>45222</v>
      </c>
      <c r="T553" t="str">
        <f t="shared" si="35"/>
        <v>23-10-2023</v>
      </c>
      <c r="X553" s="34">
        <v>3</v>
      </c>
      <c r="Y553" s="34">
        <v>137.77000000000001</v>
      </c>
      <c r="Z553" s="2">
        <f t="shared" si="32"/>
        <v>137.77000000000001</v>
      </c>
    </row>
    <row r="554" spans="1:26">
      <c r="A554" s="2" t="s">
        <v>2378</v>
      </c>
      <c r="B554" s="25">
        <v>45940</v>
      </c>
      <c r="C554" s="2" t="s">
        <v>114</v>
      </c>
      <c r="D554" s="2" t="s">
        <v>1732</v>
      </c>
      <c r="E554" s="2" t="s">
        <v>1792</v>
      </c>
      <c r="F554" s="2">
        <v>3</v>
      </c>
      <c r="G554" s="2">
        <v>862.18</v>
      </c>
      <c r="H554" s="2">
        <v>0.22</v>
      </c>
      <c r="I554" s="2" t="s">
        <v>1826</v>
      </c>
      <c r="J554" s="2">
        <v>2017.5011999999999</v>
      </c>
      <c r="K554" s="2">
        <f>IF(I554="", AVERAGEIF(Table6[Payment_Type],Table6[[#This Row],[Payment_Type]],Table6[Total_Amount]), J554)</f>
        <v>2017.5011999999999</v>
      </c>
      <c r="O554" s="27" t="s">
        <v>2378</v>
      </c>
      <c r="P554" t="str">
        <f t="shared" si="33"/>
        <v>Sale552</v>
      </c>
      <c r="Q554" t="str">
        <f t="shared" si="34"/>
        <v>SALE552</v>
      </c>
      <c r="S554" s="30">
        <v>45940</v>
      </c>
      <c r="T554" t="str">
        <f t="shared" si="35"/>
        <v>10-10-2025</v>
      </c>
      <c r="X554" s="33">
        <v>3</v>
      </c>
      <c r="Y554" s="33">
        <v>862.18</v>
      </c>
      <c r="Z554" s="2">
        <f t="shared" si="32"/>
        <v>862.18</v>
      </c>
    </row>
    <row r="555" spans="1:26">
      <c r="A555" s="2" t="s">
        <v>2379</v>
      </c>
      <c r="B555" s="25">
        <v>45822</v>
      </c>
      <c r="C555" s="2" t="s">
        <v>214</v>
      </c>
      <c r="D555" s="2" t="s">
        <v>1624</v>
      </c>
      <c r="E555" s="2" t="s">
        <v>1799</v>
      </c>
      <c r="F555" s="2">
        <v>2</v>
      </c>
      <c r="G555" s="2">
        <v>833.64</v>
      </c>
      <c r="H555" s="2">
        <v>0.24</v>
      </c>
      <c r="I555" s="2" t="s">
        <v>1826</v>
      </c>
      <c r="J555" s="2">
        <v>1267.1328000000001</v>
      </c>
      <c r="K555" s="2">
        <f>IF(I555="", AVERAGEIF(Table6[Payment_Type],Table6[[#This Row],[Payment_Type]],Table6[Total_Amount]), J555)</f>
        <v>1267.1328000000001</v>
      </c>
      <c r="O555" s="28" t="s">
        <v>2379</v>
      </c>
      <c r="P555" t="str">
        <f t="shared" si="33"/>
        <v>Sale553</v>
      </c>
      <c r="Q555" t="str">
        <f t="shared" si="34"/>
        <v>SALE553</v>
      </c>
      <c r="S555" s="31">
        <v>45822</v>
      </c>
      <c r="T555" t="str">
        <f t="shared" si="35"/>
        <v>14-06-2025</v>
      </c>
      <c r="X555" s="34">
        <v>2</v>
      </c>
      <c r="Y555" s="34">
        <v>833.64</v>
      </c>
      <c r="Z555" s="2">
        <f t="shared" si="32"/>
        <v>833.64</v>
      </c>
    </row>
    <row r="556" spans="1:26">
      <c r="A556" s="2" t="s">
        <v>2380</v>
      </c>
      <c r="B556" s="25">
        <v>45752</v>
      </c>
      <c r="C556" s="2" t="s">
        <v>860</v>
      </c>
      <c r="D556" s="2" t="s">
        <v>1586</v>
      </c>
      <c r="E556" s="2" t="s">
        <v>1801</v>
      </c>
      <c r="F556" s="2">
        <v>3</v>
      </c>
      <c r="G556" s="2">
        <v>543.22</v>
      </c>
      <c r="H556" s="2">
        <v>0.05</v>
      </c>
      <c r="I556" s="2" t="s">
        <v>1829</v>
      </c>
      <c r="J556" s="2">
        <v>1548.1769999999999</v>
      </c>
      <c r="K556" s="2">
        <f>IF(I556="", AVERAGEIF(Table6[Payment_Type],Table6[[#This Row],[Payment_Type]],Table6[Total_Amount]), J556)</f>
        <v>1548.1769999999999</v>
      </c>
      <c r="O556" s="27" t="s">
        <v>2380</v>
      </c>
      <c r="P556" t="str">
        <f t="shared" si="33"/>
        <v>Sale554</v>
      </c>
      <c r="Q556" t="str">
        <f t="shared" si="34"/>
        <v>SALE554</v>
      </c>
      <c r="S556" s="30">
        <v>45752</v>
      </c>
      <c r="T556" t="str">
        <f t="shared" si="35"/>
        <v>05-04-2025</v>
      </c>
      <c r="X556" s="33">
        <v>3</v>
      </c>
      <c r="Y556" s="33">
        <v>543.22</v>
      </c>
      <c r="Z556" s="2">
        <f t="shared" si="32"/>
        <v>543.22</v>
      </c>
    </row>
    <row r="557" spans="1:26">
      <c r="A557" s="2" t="s">
        <v>2381</v>
      </c>
      <c r="B557" s="25">
        <v>45677</v>
      </c>
      <c r="C557" s="2" t="s">
        <v>884</v>
      </c>
      <c r="D557" s="2" t="s">
        <v>1724</v>
      </c>
      <c r="E557" s="2" t="s">
        <v>1761</v>
      </c>
      <c r="F557" s="2">
        <v>3</v>
      </c>
      <c r="G557" s="2">
        <v>691.02</v>
      </c>
      <c r="H557" s="2">
        <v>0.12</v>
      </c>
      <c r="I557" s="2" t="s">
        <v>1829</v>
      </c>
      <c r="J557" s="2">
        <v>1824.2927999999999</v>
      </c>
      <c r="K557" s="2">
        <f>IF(I557="", AVERAGEIF(Table6[Payment_Type],Table6[[#This Row],[Payment_Type]],Table6[Total_Amount]), J557)</f>
        <v>1824.2927999999999</v>
      </c>
      <c r="O557" s="28" t="s">
        <v>2381</v>
      </c>
      <c r="P557" t="str">
        <f t="shared" si="33"/>
        <v>Sale555</v>
      </c>
      <c r="Q557" t="str">
        <f t="shared" si="34"/>
        <v>SALE555</v>
      </c>
      <c r="S557" s="31">
        <v>45677</v>
      </c>
      <c r="T557" t="str">
        <f t="shared" si="35"/>
        <v>20-01-2025</v>
      </c>
      <c r="X557" s="34">
        <v>3</v>
      </c>
      <c r="Y557" s="34">
        <v>691.02</v>
      </c>
      <c r="Z557" s="2">
        <f t="shared" si="32"/>
        <v>691.02</v>
      </c>
    </row>
    <row r="558" spans="1:26">
      <c r="A558" s="2" t="s">
        <v>2382</v>
      </c>
      <c r="B558" s="25">
        <v>45253</v>
      </c>
      <c r="C558" s="2" t="s">
        <v>314</v>
      </c>
      <c r="D558" s="2" t="s">
        <v>1720</v>
      </c>
      <c r="E558" s="2" t="s">
        <v>1807</v>
      </c>
      <c r="F558" s="2">
        <v>4</v>
      </c>
      <c r="G558" s="2">
        <v>338.73</v>
      </c>
      <c r="H558" s="2">
        <v>0.18</v>
      </c>
      <c r="I558" s="2" t="s">
        <v>1824</v>
      </c>
      <c r="J558" s="2">
        <v>1111.0344</v>
      </c>
      <c r="K558" s="2">
        <f>IF(I558="", AVERAGEIF(Table6[Payment_Type],Table6[[#This Row],[Payment_Type]],Table6[Total_Amount]), J558)</f>
        <v>1111.0344</v>
      </c>
      <c r="O558" s="27" t="s">
        <v>2382</v>
      </c>
      <c r="P558" t="str">
        <f t="shared" si="33"/>
        <v>Sale556</v>
      </c>
      <c r="Q558" t="str">
        <f t="shared" si="34"/>
        <v>SALE556</v>
      </c>
      <c r="S558" s="30">
        <v>45253</v>
      </c>
      <c r="T558" t="str">
        <f t="shared" si="35"/>
        <v>23-11-2023</v>
      </c>
      <c r="X558" s="33">
        <v>4</v>
      </c>
      <c r="Y558" s="33">
        <v>338.73</v>
      </c>
      <c r="Z558" s="2">
        <f t="shared" si="32"/>
        <v>338.73</v>
      </c>
    </row>
    <row r="559" spans="1:26">
      <c r="A559" s="2" t="s">
        <v>2383</v>
      </c>
      <c r="B559" s="25">
        <v>45389</v>
      </c>
      <c r="C559" s="2" t="s">
        <v>230</v>
      </c>
      <c r="D559" s="2" t="s">
        <v>1716</v>
      </c>
      <c r="E559" s="2" t="s">
        <v>1804</v>
      </c>
      <c r="F559" s="2">
        <v>3</v>
      </c>
      <c r="G559" s="2">
        <v>366.08</v>
      </c>
      <c r="H559" s="2">
        <v>0.05</v>
      </c>
      <c r="I559" s="2" t="s">
        <v>1824</v>
      </c>
      <c r="J559" s="2">
        <v>1043.328</v>
      </c>
      <c r="K559" s="2">
        <f>IF(I559="", AVERAGEIF(Table6[Payment_Type],Table6[[#This Row],[Payment_Type]],Table6[Total_Amount]), J559)</f>
        <v>1043.328</v>
      </c>
      <c r="O559" s="28" t="s">
        <v>2383</v>
      </c>
      <c r="P559" t="str">
        <f t="shared" si="33"/>
        <v>Sale557</v>
      </c>
      <c r="Q559" t="str">
        <f t="shared" si="34"/>
        <v>SALE557</v>
      </c>
      <c r="S559" s="31">
        <v>45389</v>
      </c>
      <c r="T559" t="str">
        <f t="shared" si="35"/>
        <v>07-04-2024</v>
      </c>
      <c r="X559" s="34">
        <v>3</v>
      </c>
      <c r="Y559" s="34">
        <v>366.08</v>
      </c>
      <c r="Z559" s="2">
        <f t="shared" si="32"/>
        <v>366.08</v>
      </c>
    </row>
    <row r="560" spans="1:26">
      <c r="A560" s="2" t="s">
        <v>2384</v>
      </c>
      <c r="B560" s="25">
        <v>45840</v>
      </c>
      <c r="C560" s="2" t="s">
        <v>372</v>
      </c>
      <c r="D560" s="2" t="s">
        <v>1574</v>
      </c>
      <c r="E560" s="2" t="s">
        <v>1797</v>
      </c>
      <c r="F560" s="2">
        <v>4</v>
      </c>
      <c r="G560" s="2">
        <v>539.48</v>
      </c>
      <c r="H560" s="2">
        <v>0.28000000000000003</v>
      </c>
      <c r="I560" s="2" t="s">
        <v>1829</v>
      </c>
      <c r="J560" s="2">
        <v>1553.7023999999999</v>
      </c>
      <c r="K560" s="2">
        <f>IF(I560="", AVERAGEIF(Table6[Payment_Type],Table6[[#This Row],[Payment_Type]],Table6[Total_Amount]), J560)</f>
        <v>1553.7023999999999</v>
      </c>
      <c r="O560" s="27" t="s">
        <v>2384</v>
      </c>
      <c r="P560" t="str">
        <f t="shared" si="33"/>
        <v>Sale558</v>
      </c>
      <c r="Q560" t="str">
        <f t="shared" si="34"/>
        <v>SALE558</v>
      </c>
      <c r="S560" s="30">
        <v>45840</v>
      </c>
      <c r="T560" t="str">
        <f t="shared" si="35"/>
        <v>02-07-2025</v>
      </c>
      <c r="X560" s="33">
        <v>4</v>
      </c>
      <c r="Y560" s="33">
        <v>539.48</v>
      </c>
      <c r="Z560" s="2">
        <f t="shared" si="32"/>
        <v>539.48</v>
      </c>
    </row>
    <row r="561" spans="1:26">
      <c r="A561" s="2" t="s">
        <v>2385</v>
      </c>
      <c r="B561" s="25">
        <v>45256</v>
      </c>
      <c r="C561" s="2" t="s">
        <v>1214</v>
      </c>
      <c r="D561" s="2" t="s">
        <v>1730</v>
      </c>
      <c r="E561" s="2" t="s">
        <v>1804</v>
      </c>
      <c r="F561" s="2">
        <v>1</v>
      </c>
      <c r="G561" s="2">
        <v>499.59</v>
      </c>
      <c r="H561" s="2">
        <v>0.03</v>
      </c>
      <c r="I561" s="2" t="s">
        <v>1829</v>
      </c>
      <c r="J561" s="2">
        <v>484.60230000000001</v>
      </c>
      <c r="K561" s="2">
        <f>IF(I561="", AVERAGEIF(Table6[Payment_Type],Table6[[#This Row],[Payment_Type]],Table6[Total_Amount]), J561)</f>
        <v>484.60230000000001</v>
      </c>
      <c r="O561" s="28" t="s">
        <v>2385</v>
      </c>
      <c r="P561" t="str">
        <f t="shared" si="33"/>
        <v>Sale559</v>
      </c>
      <c r="Q561" t="str">
        <f t="shared" si="34"/>
        <v>SALE559</v>
      </c>
      <c r="S561" s="31">
        <v>45256</v>
      </c>
      <c r="T561" t="str">
        <f t="shared" si="35"/>
        <v>26-11-2023</v>
      </c>
      <c r="X561" s="34">
        <v>1</v>
      </c>
      <c r="Y561" s="34">
        <v>499.59</v>
      </c>
      <c r="Z561" s="2">
        <f t="shared" si="32"/>
        <v>499.59</v>
      </c>
    </row>
    <row r="562" spans="1:26">
      <c r="A562" s="2" t="s">
        <v>2386</v>
      </c>
      <c r="B562" s="25">
        <v>45326</v>
      </c>
      <c r="C562" s="2" t="s">
        <v>619</v>
      </c>
      <c r="D562" s="2" t="s">
        <v>1608</v>
      </c>
      <c r="E562" s="2" t="s">
        <v>1782</v>
      </c>
      <c r="F562" s="2">
        <v>3</v>
      </c>
      <c r="G562" s="2">
        <v>330.04</v>
      </c>
      <c r="H562" s="2">
        <v>0.2</v>
      </c>
      <c r="I562" s="2" t="s">
        <v>1824</v>
      </c>
      <c r="J562" s="2">
        <v>792.09600000000012</v>
      </c>
      <c r="K562" s="2">
        <f>IF(I562="", AVERAGEIF(Table6[Payment_Type],Table6[[#This Row],[Payment_Type]],Table6[Total_Amount]), J562)</f>
        <v>792.09600000000012</v>
      </c>
      <c r="O562" s="27" t="s">
        <v>2386</v>
      </c>
      <c r="P562" t="str">
        <f t="shared" si="33"/>
        <v>Sale560</v>
      </c>
      <c r="Q562" t="str">
        <f t="shared" si="34"/>
        <v>SALE560</v>
      </c>
      <c r="S562" s="30">
        <v>45326</v>
      </c>
      <c r="T562" t="str">
        <f t="shared" si="35"/>
        <v>04-02-2024</v>
      </c>
      <c r="X562" s="33">
        <v>3</v>
      </c>
      <c r="Y562" s="33">
        <v>330.04</v>
      </c>
      <c r="Z562" s="2">
        <f t="shared" si="32"/>
        <v>330.04</v>
      </c>
    </row>
    <row r="563" spans="1:26">
      <c r="A563" s="2" t="s">
        <v>2387</v>
      </c>
      <c r="B563" s="25">
        <v>45459</v>
      </c>
      <c r="C563" s="2" t="s">
        <v>601</v>
      </c>
      <c r="D563" s="2" t="s">
        <v>1570</v>
      </c>
      <c r="E563" s="2" t="s">
        <v>1807</v>
      </c>
      <c r="F563" s="2">
        <v>2</v>
      </c>
      <c r="G563" s="2">
        <v>813.01</v>
      </c>
      <c r="H563" s="2">
        <v>0.06</v>
      </c>
      <c r="I563" s="2" t="s">
        <v>1826</v>
      </c>
      <c r="J563" s="2">
        <v>1528.4588000000001</v>
      </c>
      <c r="K563" s="2">
        <f>IF(I563="", AVERAGEIF(Table6[Payment_Type],Table6[[#This Row],[Payment_Type]],Table6[Total_Amount]), J563)</f>
        <v>1528.4588000000001</v>
      </c>
      <c r="O563" s="28" t="s">
        <v>2387</v>
      </c>
      <c r="P563" t="str">
        <f t="shared" si="33"/>
        <v>Sale561</v>
      </c>
      <c r="Q563" t="str">
        <f t="shared" si="34"/>
        <v>SALE561</v>
      </c>
      <c r="S563" s="31">
        <v>45459</v>
      </c>
      <c r="T563" t="str">
        <f t="shared" si="35"/>
        <v>16-06-2024</v>
      </c>
      <c r="X563" s="34">
        <v>2</v>
      </c>
      <c r="Y563" s="34">
        <v>813.01</v>
      </c>
      <c r="Z563" s="2">
        <f t="shared" si="32"/>
        <v>813.01</v>
      </c>
    </row>
    <row r="564" spans="1:26">
      <c r="A564" s="2" t="s">
        <v>2388</v>
      </c>
      <c r="B564" s="25">
        <v>45715</v>
      </c>
      <c r="C564" s="2" t="s">
        <v>110</v>
      </c>
      <c r="D564" s="2" t="s">
        <v>1546</v>
      </c>
      <c r="E564" s="2" t="s">
        <v>1761</v>
      </c>
      <c r="F564" s="2">
        <v>4</v>
      </c>
      <c r="G564" s="2">
        <v>204.8</v>
      </c>
      <c r="H564" s="2">
        <v>0.03</v>
      </c>
      <c r="I564" s="2" t="s">
        <v>1826</v>
      </c>
      <c r="J564" s="2">
        <v>794.62400000000002</v>
      </c>
      <c r="K564" s="2">
        <f>IF(I564="", AVERAGEIF(Table6[Payment_Type],Table6[[#This Row],[Payment_Type]],Table6[Total_Amount]), J564)</f>
        <v>794.62400000000002</v>
      </c>
      <c r="O564" s="27" t="s">
        <v>2388</v>
      </c>
      <c r="P564" t="str">
        <f t="shared" si="33"/>
        <v>Sale562</v>
      </c>
      <c r="Q564" t="str">
        <f t="shared" si="34"/>
        <v>SALE562</v>
      </c>
      <c r="S564" s="30">
        <v>45715</v>
      </c>
      <c r="T564" t="str">
        <f t="shared" si="35"/>
        <v>27-02-2025</v>
      </c>
      <c r="X564" s="33">
        <v>4</v>
      </c>
      <c r="Y564" s="33">
        <v>204.8</v>
      </c>
      <c r="Z564" s="2">
        <f t="shared" si="32"/>
        <v>204.8</v>
      </c>
    </row>
    <row r="565" spans="1:26">
      <c r="A565" s="2" t="s">
        <v>2389</v>
      </c>
      <c r="B565" s="25">
        <v>45223</v>
      </c>
      <c r="C565" s="2" t="s">
        <v>55</v>
      </c>
      <c r="D565" s="2" t="s">
        <v>1551</v>
      </c>
      <c r="E565" s="2" t="s">
        <v>1766</v>
      </c>
      <c r="F565" s="2">
        <v>3</v>
      </c>
      <c r="G565" s="2">
        <v>728.32</v>
      </c>
      <c r="H565" s="2">
        <v>0.01</v>
      </c>
      <c r="I565" s="2" t="s">
        <v>1824</v>
      </c>
      <c r="J565" s="2">
        <v>2163.1104</v>
      </c>
      <c r="K565" s="2">
        <f>IF(I565="", AVERAGEIF(Table6[Payment_Type],Table6[[#This Row],[Payment_Type]],Table6[Total_Amount]), J565)</f>
        <v>2163.1104</v>
      </c>
      <c r="O565" s="28" t="s">
        <v>2389</v>
      </c>
      <c r="P565" t="str">
        <f t="shared" si="33"/>
        <v>Sale563</v>
      </c>
      <c r="Q565" t="str">
        <f t="shared" si="34"/>
        <v>SALE563</v>
      </c>
      <c r="S565" s="31">
        <v>45223</v>
      </c>
      <c r="T565" t="str">
        <f t="shared" si="35"/>
        <v>24-10-2023</v>
      </c>
      <c r="X565" s="34">
        <v>3</v>
      </c>
      <c r="Y565" s="34">
        <v>728.32</v>
      </c>
      <c r="Z565" s="2">
        <f t="shared" si="32"/>
        <v>728.32</v>
      </c>
    </row>
    <row r="566" spans="1:26">
      <c r="A566" s="2" t="s">
        <v>2390</v>
      </c>
      <c r="B566" s="25">
        <v>45507</v>
      </c>
      <c r="C566" s="2" t="s">
        <v>1397</v>
      </c>
      <c r="D566" s="2" t="s">
        <v>1666</v>
      </c>
      <c r="E566" s="2" t="s">
        <v>1779</v>
      </c>
      <c r="F566" s="2">
        <v>3</v>
      </c>
      <c r="G566" s="2">
        <v>836.4</v>
      </c>
      <c r="H566" s="2">
        <v>0</v>
      </c>
      <c r="I566" s="2" t="s">
        <v>1824</v>
      </c>
      <c r="J566" s="2">
        <v>2509.1999999999998</v>
      </c>
      <c r="K566" s="2">
        <f>IF(I566="", AVERAGEIF(Table6[Payment_Type],Table6[[#This Row],[Payment_Type]],Table6[Total_Amount]), J566)</f>
        <v>2509.1999999999998</v>
      </c>
      <c r="O566" s="27" t="s">
        <v>2390</v>
      </c>
      <c r="P566" t="str">
        <f t="shared" si="33"/>
        <v>Sale564</v>
      </c>
      <c r="Q566" t="str">
        <f t="shared" si="34"/>
        <v>SALE564</v>
      </c>
      <c r="S566" s="30">
        <v>45507</v>
      </c>
      <c r="T566" t="str">
        <f t="shared" si="35"/>
        <v>03-08-2024</v>
      </c>
      <c r="X566" s="33">
        <v>3</v>
      </c>
      <c r="Y566" s="33">
        <v>836.4</v>
      </c>
      <c r="Z566" s="2">
        <f t="shared" si="32"/>
        <v>836.4</v>
      </c>
    </row>
    <row r="567" spans="1:26">
      <c r="A567" s="2" t="s">
        <v>2391</v>
      </c>
      <c r="B567" s="25">
        <v>45843</v>
      </c>
      <c r="C567" s="2" t="s">
        <v>502</v>
      </c>
      <c r="D567" s="2" t="s">
        <v>1728</v>
      </c>
      <c r="E567" s="2" t="s">
        <v>1794</v>
      </c>
      <c r="F567" s="2">
        <v>1</v>
      </c>
      <c r="G567" s="2">
        <v>780.16</v>
      </c>
      <c r="H567" s="2">
        <v>0.02</v>
      </c>
      <c r="I567" s="2" t="s">
        <v>1829</v>
      </c>
      <c r="J567" s="2">
        <v>764.55679999999995</v>
      </c>
      <c r="K567" s="2">
        <f>IF(I567="", AVERAGEIF(Table6[Payment_Type],Table6[[#This Row],[Payment_Type]],Table6[Total_Amount]), J567)</f>
        <v>764.55679999999995</v>
      </c>
      <c r="O567" s="28" t="s">
        <v>2391</v>
      </c>
      <c r="P567" t="str">
        <f t="shared" si="33"/>
        <v>Sale565</v>
      </c>
      <c r="Q567" t="str">
        <f t="shared" si="34"/>
        <v>SALE565</v>
      </c>
      <c r="S567" s="31">
        <v>45843</v>
      </c>
      <c r="T567" t="str">
        <f t="shared" si="35"/>
        <v>05-07-2025</v>
      </c>
      <c r="X567" s="34">
        <v>1</v>
      </c>
      <c r="Y567" s="34">
        <v>780.16</v>
      </c>
      <c r="Z567" s="2">
        <f t="shared" si="32"/>
        <v>780.16</v>
      </c>
    </row>
    <row r="568" spans="1:26">
      <c r="A568" s="2" t="s">
        <v>2392</v>
      </c>
      <c r="B568" s="25">
        <v>45804</v>
      </c>
      <c r="C568" s="2" t="s">
        <v>1449</v>
      </c>
      <c r="D568" s="2" t="s">
        <v>1640</v>
      </c>
      <c r="E568" s="2" t="s">
        <v>1797</v>
      </c>
      <c r="F568" s="2">
        <v>4</v>
      </c>
      <c r="G568" s="2">
        <v>354.12</v>
      </c>
      <c r="H568" s="2">
        <v>0.06</v>
      </c>
      <c r="I568" s="2" t="s">
        <v>1826</v>
      </c>
      <c r="J568" s="2">
        <v>1331.4911999999999</v>
      </c>
      <c r="K568" s="2">
        <f>IF(I568="", AVERAGEIF(Table6[Payment_Type],Table6[[#This Row],[Payment_Type]],Table6[Total_Amount]), J568)</f>
        <v>1331.4911999999999</v>
      </c>
      <c r="O568" s="27" t="s">
        <v>2392</v>
      </c>
      <c r="P568" t="str">
        <f t="shared" si="33"/>
        <v>Sale566</v>
      </c>
      <c r="Q568" t="str">
        <f t="shared" si="34"/>
        <v>SALE566</v>
      </c>
      <c r="S568" s="30">
        <v>45804</v>
      </c>
      <c r="T568" t="str">
        <f t="shared" si="35"/>
        <v>27-05-2025</v>
      </c>
      <c r="X568" s="33">
        <v>4</v>
      </c>
      <c r="Y568" s="33">
        <v>354.12</v>
      </c>
      <c r="Z568" s="2">
        <f t="shared" si="32"/>
        <v>354.12</v>
      </c>
    </row>
    <row r="569" spans="1:26">
      <c r="A569" s="2" t="s">
        <v>2393</v>
      </c>
      <c r="B569" s="25">
        <v>45602</v>
      </c>
      <c r="C569" s="2" t="s">
        <v>1397</v>
      </c>
      <c r="D569" s="2" t="s">
        <v>1674</v>
      </c>
      <c r="E569" s="2" t="s">
        <v>1761</v>
      </c>
      <c r="F569" s="2">
        <v>4</v>
      </c>
      <c r="G569" s="2">
        <v>282.48</v>
      </c>
      <c r="H569" s="2">
        <v>0.11</v>
      </c>
      <c r="I569" s="2" t="s">
        <v>1826</v>
      </c>
      <c r="J569" s="2">
        <v>1005.6288</v>
      </c>
      <c r="K569" s="2">
        <f>IF(I569="", AVERAGEIF(Table6[Payment_Type],Table6[[#This Row],[Payment_Type]],Table6[Total_Amount]), J569)</f>
        <v>1005.6288</v>
      </c>
      <c r="O569" s="28" t="s">
        <v>2393</v>
      </c>
      <c r="P569" t="str">
        <f t="shared" si="33"/>
        <v>Sale567</v>
      </c>
      <c r="Q569" t="str">
        <f t="shared" si="34"/>
        <v>SALE567</v>
      </c>
      <c r="S569" s="31">
        <v>45602</v>
      </c>
      <c r="T569" t="str">
        <f t="shared" si="35"/>
        <v>06-11-2024</v>
      </c>
      <c r="X569" s="34">
        <v>4</v>
      </c>
      <c r="Y569" s="34">
        <v>282.48</v>
      </c>
      <c r="Z569" s="2">
        <f t="shared" si="32"/>
        <v>282.48</v>
      </c>
    </row>
    <row r="570" spans="1:26">
      <c r="A570" s="2" t="s">
        <v>2394</v>
      </c>
      <c r="B570" s="25">
        <v>45446</v>
      </c>
      <c r="C570" s="2" t="s">
        <v>1032</v>
      </c>
      <c r="D570" s="2" t="s">
        <v>1588</v>
      </c>
      <c r="E570" s="2" t="s">
        <v>1776</v>
      </c>
      <c r="F570" s="2">
        <v>2</v>
      </c>
      <c r="G570" s="2">
        <v>740.68</v>
      </c>
      <c r="H570" s="2">
        <v>0.02</v>
      </c>
      <c r="I570" s="2" t="s">
        <v>1826</v>
      </c>
      <c r="J570" s="2">
        <v>1451.7328</v>
      </c>
      <c r="K570" s="2">
        <f>IF(I570="", AVERAGEIF(Table6[Payment_Type],Table6[[#This Row],[Payment_Type]],Table6[Total_Amount]), J570)</f>
        <v>1451.7328</v>
      </c>
      <c r="O570" s="27" t="s">
        <v>2394</v>
      </c>
      <c r="P570" t="str">
        <f t="shared" si="33"/>
        <v>Sale568</v>
      </c>
      <c r="Q570" t="str">
        <f t="shared" si="34"/>
        <v>SALE568</v>
      </c>
      <c r="S570" s="30">
        <v>45446</v>
      </c>
      <c r="T570" t="str">
        <f t="shared" si="35"/>
        <v>03-06-2024</v>
      </c>
      <c r="X570" s="33">
        <v>2</v>
      </c>
      <c r="Y570" s="33">
        <v>740.68</v>
      </c>
      <c r="Z570" s="2">
        <f t="shared" si="32"/>
        <v>740.68</v>
      </c>
    </row>
    <row r="571" spans="1:26">
      <c r="A571" s="2" t="s">
        <v>2395</v>
      </c>
      <c r="B571" s="25">
        <v>45384</v>
      </c>
      <c r="C571" s="2" t="s">
        <v>372</v>
      </c>
      <c r="D571" s="2" t="s">
        <v>1660</v>
      </c>
      <c r="E571" s="2" t="s">
        <v>1786</v>
      </c>
      <c r="F571" s="2">
        <v>3</v>
      </c>
      <c r="G571" s="2">
        <v>600.58000000000004</v>
      </c>
      <c r="H571" s="2">
        <v>0.28999999999999998</v>
      </c>
      <c r="I571" s="2" t="s">
        <v>1829</v>
      </c>
      <c r="J571" s="2">
        <v>1279.2354</v>
      </c>
      <c r="K571" s="2">
        <f>IF(I571="", AVERAGEIF(Table6[Payment_Type],Table6[[#This Row],[Payment_Type]],Table6[Total_Amount]), J571)</f>
        <v>1279.2354</v>
      </c>
      <c r="O571" s="28" t="s">
        <v>2395</v>
      </c>
      <c r="P571" t="str">
        <f t="shared" si="33"/>
        <v>Sale569</v>
      </c>
      <c r="Q571" t="str">
        <f t="shared" si="34"/>
        <v>SALE569</v>
      </c>
      <c r="S571" s="31">
        <v>45384</v>
      </c>
      <c r="T571" t="str">
        <f t="shared" si="35"/>
        <v>02-04-2024</v>
      </c>
      <c r="X571" s="34">
        <v>3</v>
      </c>
      <c r="Y571" s="34">
        <v>600.58000000000004</v>
      </c>
      <c r="Z571" s="2">
        <f t="shared" si="32"/>
        <v>600.58000000000004</v>
      </c>
    </row>
    <row r="572" spans="1:26">
      <c r="A572" s="2" t="s">
        <v>2396</v>
      </c>
      <c r="B572" s="25">
        <v>45348</v>
      </c>
      <c r="C572" s="2" t="s">
        <v>1422</v>
      </c>
      <c r="D572" s="2" t="s">
        <v>1678</v>
      </c>
      <c r="E572" s="2" t="s">
        <v>1766</v>
      </c>
      <c r="F572" s="2">
        <v>3</v>
      </c>
      <c r="G572" s="2">
        <v>345.58</v>
      </c>
      <c r="H572" s="2">
        <v>0.22</v>
      </c>
      <c r="I572" s="2" t="s">
        <v>1824</v>
      </c>
      <c r="J572" s="2">
        <v>808.65719999999999</v>
      </c>
      <c r="K572" s="2">
        <f>IF(I572="", AVERAGEIF(Table6[Payment_Type],Table6[[#This Row],[Payment_Type]],Table6[Total_Amount]), J572)</f>
        <v>808.65719999999999</v>
      </c>
      <c r="O572" s="27" t="s">
        <v>2396</v>
      </c>
      <c r="P572" t="str">
        <f t="shared" si="33"/>
        <v>Sale570</v>
      </c>
      <c r="Q572" t="str">
        <f t="shared" si="34"/>
        <v>SALE570</v>
      </c>
      <c r="S572" s="30">
        <v>45348</v>
      </c>
      <c r="T572" t="str">
        <f t="shared" si="35"/>
        <v>26-02-2024</v>
      </c>
      <c r="X572" s="33">
        <v>3</v>
      </c>
      <c r="Y572" s="33">
        <v>345.58</v>
      </c>
      <c r="Z572" s="2">
        <f t="shared" si="32"/>
        <v>345.58</v>
      </c>
    </row>
    <row r="573" spans="1:26">
      <c r="A573" s="2" t="s">
        <v>2397</v>
      </c>
      <c r="B573" s="25">
        <v>45688</v>
      </c>
      <c r="C573" s="2" t="s">
        <v>902</v>
      </c>
      <c r="D573" s="2" t="s">
        <v>1584</v>
      </c>
      <c r="E573" s="2" t="s">
        <v>1792</v>
      </c>
      <c r="F573" s="2">
        <v>1</v>
      </c>
      <c r="G573" s="2">
        <v>974.52</v>
      </c>
      <c r="H573" s="2">
        <v>0.01</v>
      </c>
      <c r="I573" s="2" t="s">
        <v>1826</v>
      </c>
      <c r="J573" s="2">
        <v>964.77480000000003</v>
      </c>
      <c r="K573" s="2">
        <f>IF(I573="", AVERAGEIF(Table6[Payment_Type],Table6[[#This Row],[Payment_Type]],Table6[Total_Amount]), J573)</f>
        <v>964.77480000000003</v>
      </c>
      <c r="O573" s="28" t="s">
        <v>2397</v>
      </c>
      <c r="P573" t="str">
        <f t="shared" si="33"/>
        <v>Sale571</v>
      </c>
      <c r="Q573" t="str">
        <f t="shared" si="34"/>
        <v>SALE571</v>
      </c>
      <c r="S573" s="31">
        <v>45688</v>
      </c>
      <c r="T573" t="str">
        <f t="shared" si="35"/>
        <v>31-01-2025</v>
      </c>
      <c r="X573" s="34">
        <v>1</v>
      </c>
      <c r="Y573" s="34">
        <v>974.52</v>
      </c>
      <c r="Z573" s="2">
        <f t="shared" si="32"/>
        <v>974.52</v>
      </c>
    </row>
    <row r="574" spans="1:26">
      <c r="A574" s="2" t="s">
        <v>2398</v>
      </c>
      <c r="B574" s="25">
        <v>45249</v>
      </c>
      <c r="C574" s="2" t="s">
        <v>157</v>
      </c>
      <c r="D574" s="2" t="s">
        <v>1582</v>
      </c>
      <c r="E574" s="2" t="s">
        <v>1757</v>
      </c>
      <c r="F574" s="2">
        <v>3</v>
      </c>
      <c r="G574" s="2">
        <v>282.33</v>
      </c>
      <c r="H574" s="2">
        <v>7.0000000000000007E-2</v>
      </c>
      <c r="I574" s="2" t="s">
        <v>1824</v>
      </c>
      <c r="J574" s="2">
        <v>787.70069999999998</v>
      </c>
      <c r="K574" s="2">
        <f>IF(I574="", AVERAGEIF(Table6[Payment_Type],Table6[[#This Row],[Payment_Type]],Table6[Total_Amount]), J574)</f>
        <v>787.70069999999998</v>
      </c>
      <c r="O574" s="27" t="s">
        <v>2398</v>
      </c>
      <c r="P574" t="str">
        <f t="shared" si="33"/>
        <v>Sale572</v>
      </c>
      <c r="Q574" t="str">
        <f t="shared" si="34"/>
        <v>SALE572</v>
      </c>
      <c r="S574" s="30">
        <v>45249</v>
      </c>
      <c r="T574" t="str">
        <f t="shared" si="35"/>
        <v>19-11-2023</v>
      </c>
      <c r="X574" s="33">
        <v>3</v>
      </c>
      <c r="Y574" s="33">
        <v>282.33</v>
      </c>
      <c r="Z574" s="2">
        <f t="shared" si="32"/>
        <v>282.33</v>
      </c>
    </row>
    <row r="575" spans="1:26">
      <c r="A575" s="2" t="s">
        <v>2399</v>
      </c>
      <c r="B575" s="25">
        <v>45726</v>
      </c>
      <c r="C575" s="2" t="s">
        <v>1193</v>
      </c>
      <c r="D575" s="2" t="s">
        <v>1700</v>
      </c>
      <c r="E575" s="2" t="s">
        <v>1813</v>
      </c>
      <c r="F575" s="2">
        <v>4</v>
      </c>
      <c r="G575" s="2">
        <v>158.46</v>
      </c>
      <c r="H575" s="2">
        <v>0.09</v>
      </c>
      <c r="I575" s="2" t="s">
        <v>1826</v>
      </c>
      <c r="J575" s="2">
        <v>576.7944</v>
      </c>
      <c r="K575" s="2">
        <f>IF(I575="", AVERAGEIF(Table6[Payment_Type],Table6[[#This Row],[Payment_Type]],Table6[Total_Amount]), J575)</f>
        <v>576.7944</v>
      </c>
      <c r="O575" s="28" t="s">
        <v>2399</v>
      </c>
      <c r="P575" t="str">
        <f t="shared" si="33"/>
        <v>Sale573</v>
      </c>
      <c r="Q575" t="str">
        <f t="shared" si="34"/>
        <v>SALE573</v>
      </c>
      <c r="S575" s="31">
        <v>45726</v>
      </c>
      <c r="T575" t="str">
        <f t="shared" si="35"/>
        <v>10-03-2025</v>
      </c>
      <c r="X575" s="34">
        <v>4</v>
      </c>
      <c r="Y575" s="34">
        <v>158.46</v>
      </c>
      <c r="Z575" s="2">
        <f t="shared" si="32"/>
        <v>158.46</v>
      </c>
    </row>
    <row r="576" spans="1:26">
      <c r="A576" s="2" t="s">
        <v>2400</v>
      </c>
      <c r="B576" s="25">
        <v>45283</v>
      </c>
      <c r="C576" s="2" t="s">
        <v>1077</v>
      </c>
      <c r="D576" s="2" t="s">
        <v>1658</v>
      </c>
      <c r="E576" s="2" t="s">
        <v>1779</v>
      </c>
      <c r="F576" s="2">
        <v>2</v>
      </c>
      <c r="G576" s="2">
        <v>778.56</v>
      </c>
      <c r="H576" s="2">
        <v>0.11</v>
      </c>
      <c r="I576" s="2" t="s">
        <v>1829</v>
      </c>
      <c r="J576" s="2">
        <v>1385.8368</v>
      </c>
      <c r="K576" s="2">
        <f>IF(I576="", AVERAGEIF(Table6[Payment_Type],Table6[[#This Row],[Payment_Type]],Table6[Total_Amount]), J576)</f>
        <v>1385.8368</v>
      </c>
      <c r="O576" s="27" t="s">
        <v>2400</v>
      </c>
      <c r="P576" t="str">
        <f t="shared" si="33"/>
        <v>Sale574</v>
      </c>
      <c r="Q576" t="str">
        <f t="shared" si="34"/>
        <v>SALE574</v>
      </c>
      <c r="S576" s="30">
        <v>45283</v>
      </c>
      <c r="T576" t="str">
        <f t="shared" si="35"/>
        <v>23-12-2023</v>
      </c>
      <c r="X576" s="33">
        <v>2</v>
      </c>
      <c r="Y576" s="33">
        <v>778.56</v>
      </c>
      <c r="Z576" s="2">
        <f t="shared" si="32"/>
        <v>778.56</v>
      </c>
    </row>
    <row r="577" spans="1:26">
      <c r="A577" s="2" t="s">
        <v>2401</v>
      </c>
      <c r="B577" s="25">
        <v>45353</v>
      </c>
      <c r="C577" s="2" t="s">
        <v>761</v>
      </c>
      <c r="D577" s="2" t="s">
        <v>1648</v>
      </c>
      <c r="E577" s="2" t="s">
        <v>1813</v>
      </c>
      <c r="F577" s="2">
        <v>4</v>
      </c>
      <c r="G577" s="2">
        <v>280.16000000000003</v>
      </c>
      <c r="H577" s="2">
        <v>0.18</v>
      </c>
      <c r="I577" s="2" t="s">
        <v>1829</v>
      </c>
      <c r="J577" s="2">
        <v>918.92480000000012</v>
      </c>
      <c r="K577" s="2">
        <f>IF(I577="", AVERAGEIF(Table6[Payment_Type],Table6[[#This Row],[Payment_Type]],Table6[Total_Amount]), J577)</f>
        <v>918.92480000000012</v>
      </c>
      <c r="O577" s="28" t="s">
        <v>2401</v>
      </c>
      <c r="P577" t="str">
        <f t="shared" si="33"/>
        <v>Sale575</v>
      </c>
      <c r="Q577" t="str">
        <f t="shared" si="34"/>
        <v>SALE575</v>
      </c>
      <c r="S577" s="31">
        <v>45353</v>
      </c>
      <c r="T577" t="str">
        <f t="shared" si="35"/>
        <v>02-03-2024</v>
      </c>
      <c r="X577" s="34">
        <v>4</v>
      </c>
      <c r="Y577" s="34">
        <v>280.16000000000003</v>
      </c>
      <c r="Z577" s="2">
        <f t="shared" si="32"/>
        <v>280.16000000000003</v>
      </c>
    </row>
    <row r="578" spans="1:26">
      <c r="A578" s="2" t="s">
        <v>2402</v>
      </c>
      <c r="B578" s="25">
        <v>45592</v>
      </c>
      <c r="C578" s="2" t="s">
        <v>911</v>
      </c>
      <c r="D578" s="2" t="s">
        <v>1690</v>
      </c>
      <c r="E578" s="2" t="s">
        <v>1797</v>
      </c>
      <c r="F578" s="2">
        <v>2</v>
      </c>
      <c r="G578" s="2">
        <v>649.54999999999995</v>
      </c>
      <c r="H578" s="2">
        <v>0.28999999999999998</v>
      </c>
      <c r="I578" s="2" t="s">
        <v>1826</v>
      </c>
      <c r="J578" s="2">
        <v>922.36099999999988</v>
      </c>
      <c r="K578" s="2">
        <f>IF(I578="", AVERAGEIF(Table6[Payment_Type],Table6[[#This Row],[Payment_Type]],Table6[Total_Amount]), J578)</f>
        <v>922.36099999999988</v>
      </c>
      <c r="O578" s="27" t="s">
        <v>2402</v>
      </c>
      <c r="P578" t="str">
        <f t="shared" si="33"/>
        <v>Sale576</v>
      </c>
      <c r="Q578" t="str">
        <f t="shared" si="34"/>
        <v>SALE576</v>
      </c>
      <c r="S578" s="30">
        <v>45592</v>
      </c>
      <c r="T578" t="str">
        <f t="shared" si="35"/>
        <v>27-10-2024</v>
      </c>
      <c r="X578" s="33">
        <v>2</v>
      </c>
      <c r="Y578" s="33">
        <v>649.54999999999995</v>
      </c>
      <c r="Z578" s="2">
        <f t="shared" ref="Z578:Z641" si="36">IF(ISBLANK(Y578), AVERAGE($Y$2:$Y$2001), Y578)</f>
        <v>649.54999999999995</v>
      </c>
    </row>
    <row r="579" spans="1:26">
      <c r="A579" s="2" t="s">
        <v>2403</v>
      </c>
      <c r="B579" s="25">
        <v>45360</v>
      </c>
      <c r="C579" s="2" t="s">
        <v>40</v>
      </c>
      <c r="D579" s="2" t="s">
        <v>1724</v>
      </c>
      <c r="E579" s="2" t="s">
        <v>1761</v>
      </c>
      <c r="F579" s="2">
        <v>2</v>
      </c>
      <c r="G579" s="2">
        <v>994.32</v>
      </c>
      <c r="H579" s="2">
        <v>0.27</v>
      </c>
      <c r="I579" s="2" t="s">
        <v>1826</v>
      </c>
      <c r="J579" s="2">
        <v>1451.7072000000001</v>
      </c>
      <c r="K579" s="2">
        <f>IF(I579="", AVERAGEIF(Table6[Payment_Type],Table6[[#This Row],[Payment_Type]],Table6[Total_Amount]), J579)</f>
        <v>1451.7072000000001</v>
      </c>
      <c r="O579" s="28" t="s">
        <v>2403</v>
      </c>
      <c r="P579" t="str">
        <f t="shared" ref="P579:P642" si="37">PROPER(O579)</f>
        <v>Sale577</v>
      </c>
      <c r="Q579" t="str">
        <f t="shared" ref="Q579:Q642" si="38">UPPER(O579)</f>
        <v>SALE577</v>
      </c>
      <c r="S579" s="31">
        <v>45360</v>
      </c>
      <c r="T579" t="str">
        <f t="shared" ref="T579:T642" si="39">TEXT(S579, "DD-MM-YYYY" )</f>
        <v>09-03-2024</v>
      </c>
      <c r="X579" s="34">
        <v>2</v>
      </c>
      <c r="Y579" s="34">
        <v>994.32</v>
      </c>
      <c r="Z579" s="2">
        <f t="shared" si="36"/>
        <v>994.32</v>
      </c>
    </row>
    <row r="580" spans="1:26">
      <c r="A580" s="2" t="s">
        <v>2404</v>
      </c>
      <c r="B580" s="25">
        <v>45649</v>
      </c>
      <c r="C580" s="2" t="s">
        <v>722</v>
      </c>
      <c r="D580" s="2" t="s">
        <v>1710</v>
      </c>
      <c r="E580" s="2" t="s">
        <v>1794</v>
      </c>
      <c r="F580" s="2">
        <v>1</v>
      </c>
      <c r="G580" s="2">
        <v>64.94</v>
      </c>
      <c r="H580" s="2">
        <v>0.21</v>
      </c>
      <c r="I580" s="2" t="s">
        <v>1826</v>
      </c>
      <c r="J580" s="2">
        <v>51.302599999999998</v>
      </c>
      <c r="K580" s="2">
        <f>IF(I580="", AVERAGEIF(Table6[Payment_Type],Table6[[#This Row],[Payment_Type]],Table6[Total_Amount]), J580)</f>
        <v>51.302599999999998</v>
      </c>
      <c r="O580" s="27" t="s">
        <v>2404</v>
      </c>
      <c r="P580" t="str">
        <f t="shared" si="37"/>
        <v>Sale578</v>
      </c>
      <c r="Q580" t="str">
        <f t="shared" si="38"/>
        <v>SALE578</v>
      </c>
      <c r="S580" s="30">
        <v>45649</v>
      </c>
      <c r="T580" t="str">
        <f t="shared" si="39"/>
        <v>23-12-2024</v>
      </c>
      <c r="X580" s="33">
        <v>1</v>
      </c>
      <c r="Y580" s="33">
        <v>64.94</v>
      </c>
      <c r="Z580" s="2">
        <f t="shared" si="36"/>
        <v>64.94</v>
      </c>
    </row>
    <row r="581" spans="1:26">
      <c r="A581" s="2" t="s">
        <v>2405</v>
      </c>
      <c r="B581" s="25">
        <v>45709</v>
      </c>
      <c r="C581" s="2" t="s">
        <v>464</v>
      </c>
      <c r="D581" s="2" t="s">
        <v>1626</v>
      </c>
      <c r="E581" s="2" t="s">
        <v>1779</v>
      </c>
      <c r="F581" s="2">
        <v>2</v>
      </c>
      <c r="G581" s="2">
        <v>507.66</v>
      </c>
      <c r="H581" s="2">
        <v>0</v>
      </c>
      <c r="I581" s="2" t="s">
        <v>1829</v>
      </c>
      <c r="J581" s="2">
        <v>1015.32</v>
      </c>
      <c r="K581" s="2">
        <f>IF(I581="", AVERAGEIF(Table6[Payment_Type],Table6[[#This Row],[Payment_Type]],Table6[Total_Amount]), J581)</f>
        <v>1015.32</v>
      </c>
      <c r="O581" s="28" t="s">
        <v>2405</v>
      </c>
      <c r="P581" t="str">
        <f t="shared" si="37"/>
        <v>Sale579</v>
      </c>
      <c r="Q581" t="str">
        <f t="shared" si="38"/>
        <v>SALE579</v>
      </c>
      <c r="S581" s="31">
        <v>45709</v>
      </c>
      <c r="T581" t="str">
        <f t="shared" si="39"/>
        <v>21-02-2025</v>
      </c>
      <c r="X581" s="34">
        <v>2</v>
      </c>
      <c r="Y581" s="34">
        <v>507.66</v>
      </c>
      <c r="Z581" s="2">
        <f t="shared" si="36"/>
        <v>507.66</v>
      </c>
    </row>
    <row r="582" spans="1:26">
      <c r="A582" s="2" t="s">
        <v>2406</v>
      </c>
      <c r="B582" s="25">
        <v>45273</v>
      </c>
      <c r="C582" s="2" t="s">
        <v>776</v>
      </c>
      <c r="D582" s="2" t="s">
        <v>1710</v>
      </c>
      <c r="E582" s="2" t="s">
        <v>1769</v>
      </c>
      <c r="F582" s="2">
        <v>4</v>
      </c>
      <c r="G582" s="2">
        <v>968.27</v>
      </c>
      <c r="H582" s="2">
        <v>0.03</v>
      </c>
      <c r="I582" s="2" t="s">
        <v>1826</v>
      </c>
      <c r="J582" s="2">
        <v>3756.8876</v>
      </c>
      <c r="K582" s="2">
        <f>IF(I582="", AVERAGEIF(Table6[Payment_Type],Table6[[#This Row],[Payment_Type]],Table6[Total_Amount]), J582)</f>
        <v>3756.8876</v>
      </c>
      <c r="O582" s="27" t="s">
        <v>2406</v>
      </c>
      <c r="P582" t="str">
        <f t="shared" si="37"/>
        <v>Sale580</v>
      </c>
      <c r="Q582" t="str">
        <f t="shared" si="38"/>
        <v>SALE580</v>
      </c>
      <c r="S582" s="30">
        <v>45273</v>
      </c>
      <c r="T582" t="str">
        <f t="shared" si="39"/>
        <v>13-12-2023</v>
      </c>
      <c r="X582" s="33">
        <v>4</v>
      </c>
      <c r="Y582" s="33">
        <v>968.27</v>
      </c>
      <c r="Z582" s="2">
        <f t="shared" si="36"/>
        <v>968.27</v>
      </c>
    </row>
    <row r="583" spans="1:26">
      <c r="A583" s="2" t="s">
        <v>2407</v>
      </c>
      <c r="B583" s="25">
        <v>45250</v>
      </c>
      <c r="C583" s="2" t="s">
        <v>78</v>
      </c>
      <c r="D583" s="2" t="s">
        <v>1724</v>
      </c>
      <c r="E583" s="2" t="s">
        <v>1773</v>
      </c>
      <c r="F583" s="2">
        <v>4</v>
      </c>
      <c r="G583" s="2">
        <v>510.33</v>
      </c>
      <c r="H583" s="2">
        <v>0.2</v>
      </c>
      <c r="I583" s="2" t="s">
        <v>1826</v>
      </c>
      <c r="J583" s="2">
        <v>1633.056</v>
      </c>
      <c r="K583" s="2">
        <f>IF(I583="", AVERAGEIF(Table6[Payment_Type],Table6[[#This Row],[Payment_Type]],Table6[Total_Amount]), J583)</f>
        <v>1633.056</v>
      </c>
      <c r="O583" s="28" t="s">
        <v>2407</v>
      </c>
      <c r="P583" t="str">
        <f t="shared" si="37"/>
        <v>Sale581</v>
      </c>
      <c r="Q583" t="str">
        <f t="shared" si="38"/>
        <v>SALE581</v>
      </c>
      <c r="S583" s="31">
        <v>45250</v>
      </c>
      <c r="T583" t="str">
        <f t="shared" si="39"/>
        <v>20-11-2023</v>
      </c>
      <c r="X583" s="34">
        <v>4</v>
      </c>
      <c r="Y583" s="34">
        <v>510.33</v>
      </c>
      <c r="Z583" s="2">
        <f t="shared" si="36"/>
        <v>510.33</v>
      </c>
    </row>
    <row r="584" spans="1:26">
      <c r="A584" s="2" t="s">
        <v>2408</v>
      </c>
      <c r="B584" s="25">
        <v>45539</v>
      </c>
      <c r="C584" s="2" t="s">
        <v>55</v>
      </c>
      <c r="D584" s="2" t="s">
        <v>1636</v>
      </c>
      <c r="E584" s="2" t="s">
        <v>1813</v>
      </c>
      <c r="F584" s="2">
        <v>2</v>
      </c>
      <c r="G584" s="2">
        <v>156.72999999999999</v>
      </c>
      <c r="H584" s="2">
        <v>0.18</v>
      </c>
      <c r="I584" s="2" t="s">
        <v>1829</v>
      </c>
      <c r="J584" s="2">
        <v>257.03719999999998</v>
      </c>
      <c r="K584" s="2">
        <f>IF(I584="", AVERAGEIF(Table6[Payment_Type],Table6[[#This Row],[Payment_Type]],Table6[Total_Amount]), J584)</f>
        <v>257.03719999999998</v>
      </c>
      <c r="O584" s="27" t="s">
        <v>2408</v>
      </c>
      <c r="P584" t="str">
        <f t="shared" si="37"/>
        <v>Sale582</v>
      </c>
      <c r="Q584" t="str">
        <f t="shared" si="38"/>
        <v>SALE582</v>
      </c>
      <c r="S584" s="30">
        <v>45539</v>
      </c>
      <c r="T584" t="str">
        <f t="shared" si="39"/>
        <v>04-09-2024</v>
      </c>
      <c r="X584" s="33">
        <v>2</v>
      </c>
      <c r="Y584" s="33">
        <v>156.72999999999999</v>
      </c>
      <c r="Z584" s="2">
        <f t="shared" si="36"/>
        <v>156.72999999999999</v>
      </c>
    </row>
    <row r="585" spans="1:26">
      <c r="A585" s="2" t="s">
        <v>2409</v>
      </c>
      <c r="B585" s="25">
        <v>45810</v>
      </c>
      <c r="C585" s="2" t="s">
        <v>481</v>
      </c>
      <c r="D585" s="2" t="s">
        <v>1746</v>
      </c>
      <c r="E585" s="2" t="s">
        <v>1789</v>
      </c>
      <c r="F585" s="2">
        <v>3</v>
      </c>
      <c r="G585" s="2">
        <v>53.83</v>
      </c>
      <c r="H585" s="2">
        <v>0.24</v>
      </c>
      <c r="I585" s="2" t="s">
        <v>1824</v>
      </c>
      <c r="J585" s="2">
        <v>122.7324</v>
      </c>
      <c r="K585" s="2">
        <f>IF(I585="", AVERAGEIF(Table6[Payment_Type],Table6[[#This Row],[Payment_Type]],Table6[Total_Amount]), J585)</f>
        <v>122.7324</v>
      </c>
      <c r="O585" s="28" t="s">
        <v>2409</v>
      </c>
      <c r="P585" t="str">
        <f t="shared" si="37"/>
        <v>Sale583</v>
      </c>
      <c r="Q585" t="str">
        <f t="shared" si="38"/>
        <v>SALE583</v>
      </c>
      <c r="S585" s="31">
        <v>45810</v>
      </c>
      <c r="T585" t="str">
        <f t="shared" si="39"/>
        <v>02-06-2025</v>
      </c>
      <c r="X585" s="34">
        <v>3</v>
      </c>
      <c r="Y585" s="34">
        <v>53.83</v>
      </c>
      <c r="Z585" s="2">
        <f t="shared" si="36"/>
        <v>53.83</v>
      </c>
    </row>
    <row r="586" spans="1:26">
      <c r="A586" s="2" t="s">
        <v>2410</v>
      </c>
      <c r="B586" s="25">
        <v>45350</v>
      </c>
      <c r="C586" s="2" t="s">
        <v>1178</v>
      </c>
      <c r="D586" s="2" t="s">
        <v>1704</v>
      </c>
      <c r="E586" s="2" t="s">
        <v>1769</v>
      </c>
      <c r="F586" s="2">
        <v>1</v>
      </c>
      <c r="G586" s="2">
        <v>34.71</v>
      </c>
      <c r="H586" s="2">
        <v>0.1</v>
      </c>
      <c r="I586" s="2" t="s">
        <v>1829</v>
      </c>
      <c r="J586" s="2">
        <v>31.239000000000001</v>
      </c>
      <c r="K586" s="2">
        <f>IF(I586="", AVERAGEIF(Table6[Payment_Type],Table6[[#This Row],[Payment_Type]],Table6[Total_Amount]), J586)</f>
        <v>31.239000000000001</v>
      </c>
      <c r="O586" s="27" t="s">
        <v>2410</v>
      </c>
      <c r="P586" t="str">
        <f t="shared" si="37"/>
        <v>Sale584</v>
      </c>
      <c r="Q586" t="str">
        <f t="shared" si="38"/>
        <v>SALE584</v>
      </c>
      <c r="S586" s="30">
        <v>45350</v>
      </c>
      <c r="T586" t="str">
        <f t="shared" si="39"/>
        <v>28-02-2024</v>
      </c>
      <c r="X586" s="33">
        <v>1</v>
      </c>
      <c r="Y586" s="33">
        <v>34.71</v>
      </c>
      <c r="Z586" s="2">
        <f t="shared" si="36"/>
        <v>34.71</v>
      </c>
    </row>
    <row r="587" spans="1:26">
      <c r="A587" s="2" t="s">
        <v>2411</v>
      </c>
      <c r="B587" s="25">
        <v>45633</v>
      </c>
      <c r="C587" s="2" t="s">
        <v>737</v>
      </c>
      <c r="D587" s="2" t="s">
        <v>1702</v>
      </c>
      <c r="E587" s="2" t="s">
        <v>1757</v>
      </c>
      <c r="F587" s="2">
        <v>2</v>
      </c>
      <c r="G587" s="2">
        <v>829.15</v>
      </c>
      <c r="H587" s="2">
        <v>0.11</v>
      </c>
      <c r="I587" s="2" t="s">
        <v>1826</v>
      </c>
      <c r="J587" s="2">
        <v>1475.8869999999999</v>
      </c>
      <c r="K587" s="2">
        <f>IF(I587="", AVERAGEIF(Table6[Payment_Type],Table6[[#This Row],[Payment_Type]],Table6[Total_Amount]), J587)</f>
        <v>1475.8869999999999</v>
      </c>
      <c r="O587" s="28" t="s">
        <v>2411</v>
      </c>
      <c r="P587" t="str">
        <f t="shared" si="37"/>
        <v>Sale585</v>
      </c>
      <c r="Q587" t="str">
        <f t="shared" si="38"/>
        <v>SALE585</v>
      </c>
      <c r="S587" s="31">
        <v>45633</v>
      </c>
      <c r="T587" t="str">
        <f t="shared" si="39"/>
        <v>07-12-2024</v>
      </c>
      <c r="X587" s="34">
        <v>2</v>
      </c>
      <c r="Y587" s="34">
        <v>829.15</v>
      </c>
      <c r="Z587" s="2">
        <f t="shared" si="36"/>
        <v>829.15</v>
      </c>
    </row>
    <row r="588" spans="1:26">
      <c r="A588" s="2" t="s">
        <v>2412</v>
      </c>
      <c r="B588" s="25">
        <v>45798</v>
      </c>
      <c r="C588" s="2" t="s">
        <v>842</v>
      </c>
      <c r="D588" s="2" t="s">
        <v>1744</v>
      </c>
      <c r="E588" s="2" t="s">
        <v>1766</v>
      </c>
      <c r="F588" s="2">
        <v>2</v>
      </c>
      <c r="G588" s="2">
        <v>481.86</v>
      </c>
      <c r="H588" s="2">
        <v>0.1</v>
      </c>
      <c r="I588" s="2" t="s">
        <v>1829</v>
      </c>
      <c r="J588" s="2">
        <v>867.34800000000007</v>
      </c>
      <c r="K588" s="2">
        <f>IF(I588="", AVERAGEIF(Table6[Payment_Type],Table6[[#This Row],[Payment_Type]],Table6[Total_Amount]), J588)</f>
        <v>867.34800000000007</v>
      </c>
      <c r="O588" s="27" t="s">
        <v>2412</v>
      </c>
      <c r="P588" t="str">
        <f t="shared" si="37"/>
        <v>Sale586</v>
      </c>
      <c r="Q588" t="str">
        <f t="shared" si="38"/>
        <v>SALE586</v>
      </c>
      <c r="S588" s="30">
        <v>45798</v>
      </c>
      <c r="T588" t="str">
        <f t="shared" si="39"/>
        <v>21-05-2025</v>
      </c>
      <c r="X588" s="33">
        <v>2</v>
      </c>
      <c r="Y588" s="33">
        <v>481.86</v>
      </c>
      <c r="Z588" s="2">
        <f t="shared" si="36"/>
        <v>481.86</v>
      </c>
    </row>
    <row r="589" spans="1:26">
      <c r="A589" s="2" t="s">
        <v>2413</v>
      </c>
      <c r="B589" s="25">
        <v>45354</v>
      </c>
      <c r="C589" s="2" t="s">
        <v>496</v>
      </c>
      <c r="D589" s="2" t="s">
        <v>1652</v>
      </c>
      <c r="E589" s="2" t="s">
        <v>1779</v>
      </c>
      <c r="F589" s="2">
        <v>4</v>
      </c>
      <c r="G589" s="2">
        <v>915.17</v>
      </c>
      <c r="H589" s="2">
        <v>0.19</v>
      </c>
      <c r="I589" s="2" t="s">
        <v>1829</v>
      </c>
      <c r="J589" s="2">
        <v>2965.1507999999999</v>
      </c>
      <c r="K589" s="2">
        <f>IF(I589="", AVERAGEIF(Table6[Payment_Type],Table6[[#This Row],[Payment_Type]],Table6[Total_Amount]), J589)</f>
        <v>2965.1507999999999</v>
      </c>
      <c r="O589" s="28" t="s">
        <v>2413</v>
      </c>
      <c r="P589" t="str">
        <f t="shared" si="37"/>
        <v>Sale587</v>
      </c>
      <c r="Q589" t="str">
        <f t="shared" si="38"/>
        <v>SALE587</v>
      </c>
      <c r="S589" s="31">
        <v>45354</v>
      </c>
      <c r="T589" t="str">
        <f t="shared" si="39"/>
        <v>03-03-2024</v>
      </c>
      <c r="X589" s="34">
        <v>4</v>
      </c>
      <c r="Y589" s="34">
        <v>915.17</v>
      </c>
      <c r="Z589" s="2">
        <f t="shared" si="36"/>
        <v>915.17</v>
      </c>
    </row>
    <row r="590" spans="1:26">
      <c r="A590" s="2" t="s">
        <v>2414</v>
      </c>
      <c r="B590" s="25">
        <v>45357</v>
      </c>
      <c r="C590" s="2" t="s">
        <v>696</v>
      </c>
      <c r="D590" s="2" t="s">
        <v>1690</v>
      </c>
      <c r="E590" s="2" t="s">
        <v>1810</v>
      </c>
      <c r="F590" s="2">
        <v>1</v>
      </c>
      <c r="G590" s="2">
        <v>250.95</v>
      </c>
      <c r="H590" s="2">
        <v>0.03</v>
      </c>
      <c r="I590" s="2" t="s">
        <v>1826</v>
      </c>
      <c r="J590" s="2">
        <v>243.42150000000001</v>
      </c>
      <c r="K590" s="2">
        <f>IF(I590="", AVERAGEIF(Table6[Payment_Type],Table6[[#This Row],[Payment_Type]],Table6[Total_Amount]), J590)</f>
        <v>243.42150000000001</v>
      </c>
      <c r="O590" s="27" t="s">
        <v>2414</v>
      </c>
      <c r="P590" t="str">
        <f t="shared" si="37"/>
        <v>Sale588</v>
      </c>
      <c r="Q590" t="str">
        <f t="shared" si="38"/>
        <v>SALE588</v>
      </c>
      <c r="S590" s="30">
        <v>45357</v>
      </c>
      <c r="T590" t="str">
        <f t="shared" si="39"/>
        <v>06-03-2024</v>
      </c>
      <c r="X590" s="33">
        <v>1</v>
      </c>
      <c r="Y590" s="33">
        <v>250.95</v>
      </c>
      <c r="Z590" s="2">
        <f t="shared" si="36"/>
        <v>250.95</v>
      </c>
    </row>
    <row r="591" spans="1:26">
      <c r="A591" s="2" t="s">
        <v>2415</v>
      </c>
      <c r="B591" s="25">
        <v>45257</v>
      </c>
      <c r="C591" s="2" t="s">
        <v>1023</v>
      </c>
      <c r="D591" s="2" t="s">
        <v>1740</v>
      </c>
      <c r="E591" s="2" t="s">
        <v>1773</v>
      </c>
      <c r="F591" s="2">
        <v>3</v>
      </c>
      <c r="G591" s="2">
        <v>882.84</v>
      </c>
      <c r="H591" s="2">
        <v>0.1</v>
      </c>
      <c r="I591" s="2" t="s">
        <v>1824</v>
      </c>
      <c r="J591" s="2">
        <v>2383.6680000000001</v>
      </c>
      <c r="K591" s="2">
        <f>IF(I591="", AVERAGEIF(Table6[Payment_Type],Table6[[#This Row],[Payment_Type]],Table6[Total_Amount]), J591)</f>
        <v>2383.6680000000001</v>
      </c>
      <c r="O591" s="28" t="s">
        <v>2415</v>
      </c>
      <c r="P591" t="str">
        <f t="shared" si="37"/>
        <v>Sale589</v>
      </c>
      <c r="Q591" t="str">
        <f t="shared" si="38"/>
        <v>SALE589</v>
      </c>
      <c r="S591" s="31">
        <v>45257</v>
      </c>
      <c r="T591" t="str">
        <f t="shared" si="39"/>
        <v>27-11-2023</v>
      </c>
      <c r="X591" s="34">
        <v>3</v>
      </c>
      <c r="Y591" s="34">
        <v>882.84</v>
      </c>
      <c r="Z591" s="2">
        <f t="shared" si="36"/>
        <v>882.84</v>
      </c>
    </row>
    <row r="592" spans="1:26">
      <c r="A592" s="2" t="s">
        <v>2416</v>
      </c>
      <c r="B592" s="25">
        <v>45702</v>
      </c>
      <c r="C592" s="2" t="s">
        <v>470</v>
      </c>
      <c r="D592" s="2" t="s">
        <v>1586</v>
      </c>
      <c r="E592" s="2" t="s">
        <v>1810</v>
      </c>
      <c r="F592" s="2">
        <v>4</v>
      </c>
      <c r="G592" s="2">
        <v>573.37</v>
      </c>
      <c r="H592" s="2">
        <v>0.04</v>
      </c>
      <c r="I592" s="2" t="s">
        <v>1829</v>
      </c>
      <c r="J592" s="2">
        <v>2201.7408</v>
      </c>
      <c r="K592" s="2">
        <f>IF(I592="", AVERAGEIF(Table6[Payment_Type],Table6[[#This Row],[Payment_Type]],Table6[Total_Amount]), J592)</f>
        <v>2201.7408</v>
      </c>
      <c r="O592" s="27" t="s">
        <v>2416</v>
      </c>
      <c r="P592" t="str">
        <f t="shared" si="37"/>
        <v>Sale590</v>
      </c>
      <c r="Q592" t="str">
        <f t="shared" si="38"/>
        <v>SALE590</v>
      </c>
      <c r="S592" s="30">
        <v>45702</v>
      </c>
      <c r="T592" t="str">
        <f t="shared" si="39"/>
        <v>14-02-2025</v>
      </c>
      <c r="X592" s="33">
        <v>4</v>
      </c>
      <c r="Y592" s="33">
        <v>573.37</v>
      </c>
      <c r="Z592" s="2">
        <f t="shared" si="36"/>
        <v>573.37</v>
      </c>
    </row>
    <row r="593" spans="1:26">
      <c r="A593" s="2" t="s">
        <v>2417</v>
      </c>
      <c r="B593" s="25">
        <v>45318</v>
      </c>
      <c r="C593" s="2" t="s">
        <v>218</v>
      </c>
      <c r="D593" s="2" t="s">
        <v>1612</v>
      </c>
      <c r="E593" s="2" t="s">
        <v>1794</v>
      </c>
      <c r="F593" s="2">
        <v>3</v>
      </c>
      <c r="G593" s="2">
        <v>622.72</v>
      </c>
      <c r="H593" s="2">
        <v>0.04</v>
      </c>
      <c r="I593" s="2" t="s">
        <v>1824</v>
      </c>
      <c r="J593" s="2">
        <v>1793.4336000000001</v>
      </c>
      <c r="K593" s="2">
        <f>IF(I593="", AVERAGEIF(Table6[Payment_Type],Table6[[#This Row],[Payment_Type]],Table6[Total_Amount]), J593)</f>
        <v>1793.4336000000001</v>
      </c>
      <c r="O593" s="28" t="s">
        <v>2417</v>
      </c>
      <c r="P593" t="str">
        <f t="shared" si="37"/>
        <v>Sale591</v>
      </c>
      <c r="Q593" t="str">
        <f t="shared" si="38"/>
        <v>SALE591</v>
      </c>
      <c r="S593" s="31">
        <v>45318</v>
      </c>
      <c r="T593" t="str">
        <f t="shared" si="39"/>
        <v>27-01-2024</v>
      </c>
      <c r="X593" s="34">
        <v>3</v>
      </c>
      <c r="Y593" s="34">
        <v>622.72</v>
      </c>
      <c r="Z593" s="2">
        <f t="shared" si="36"/>
        <v>622.72</v>
      </c>
    </row>
    <row r="594" spans="1:26">
      <c r="A594" s="2" t="s">
        <v>2418</v>
      </c>
      <c r="B594" s="25">
        <v>45943</v>
      </c>
      <c r="C594" s="2" t="s">
        <v>1211</v>
      </c>
      <c r="D594" s="2" t="s">
        <v>1732</v>
      </c>
      <c r="E594" s="2" t="s">
        <v>1807</v>
      </c>
      <c r="F594" s="2">
        <v>3</v>
      </c>
      <c r="G594" s="2">
        <v>259.74</v>
      </c>
      <c r="H594" s="2">
        <v>0.24</v>
      </c>
      <c r="I594" s="2" t="s">
        <v>1824</v>
      </c>
      <c r="J594" s="2">
        <v>592.20720000000006</v>
      </c>
      <c r="K594" s="2">
        <f>IF(I594="", AVERAGEIF(Table6[Payment_Type],Table6[[#This Row],[Payment_Type]],Table6[Total_Amount]), J594)</f>
        <v>592.20720000000006</v>
      </c>
      <c r="O594" s="27" t="s">
        <v>2418</v>
      </c>
      <c r="P594" t="str">
        <f t="shared" si="37"/>
        <v>Sale592</v>
      </c>
      <c r="Q594" t="str">
        <f t="shared" si="38"/>
        <v>SALE592</v>
      </c>
      <c r="S594" s="30">
        <v>45943</v>
      </c>
      <c r="T594" t="str">
        <f t="shared" si="39"/>
        <v>13-10-2025</v>
      </c>
      <c r="X594" s="33">
        <v>3</v>
      </c>
      <c r="Y594" s="33">
        <v>259.74</v>
      </c>
      <c r="Z594" s="2">
        <f t="shared" si="36"/>
        <v>259.74</v>
      </c>
    </row>
    <row r="595" spans="1:26">
      <c r="A595" s="2" t="s">
        <v>2419</v>
      </c>
      <c r="B595" s="25">
        <v>45769</v>
      </c>
      <c r="C595" s="2" t="s">
        <v>205</v>
      </c>
      <c r="D595" s="2" t="s">
        <v>1604</v>
      </c>
      <c r="E595" s="2" t="s">
        <v>1797</v>
      </c>
      <c r="F595" s="2">
        <v>4</v>
      </c>
      <c r="G595" s="2">
        <v>951.09</v>
      </c>
      <c r="H595" s="2">
        <v>0.14000000000000001</v>
      </c>
      <c r="I595" s="2" t="s">
        <v>1829</v>
      </c>
      <c r="J595" s="2">
        <v>3271.7496000000001</v>
      </c>
      <c r="K595" s="2">
        <f>IF(I595="", AVERAGEIF(Table6[Payment_Type],Table6[[#This Row],[Payment_Type]],Table6[Total_Amount]), J595)</f>
        <v>3271.7496000000001</v>
      </c>
      <c r="O595" s="28" t="s">
        <v>2419</v>
      </c>
      <c r="P595" t="str">
        <f t="shared" si="37"/>
        <v>Sale593</v>
      </c>
      <c r="Q595" t="str">
        <f t="shared" si="38"/>
        <v>SALE593</v>
      </c>
      <c r="S595" s="31">
        <v>45769</v>
      </c>
      <c r="T595" t="str">
        <f t="shared" si="39"/>
        <v>22-04-2025</v>
      </c>
      <c r="X595" s="34">
        <v>4</v>
      </c>
      <c r="Y595" s="34">
        <v>951.09</v>
      </c>
      <c r="Z595" s="2">
        <f t="shared" si="36"/>
        <v>951.09</v>
      </c>
    </row>
    <row r="596" spans="1:26">
      <c r="A596" s="2" t="s">
        <v>2420</v>
      </c>
      <c r="B596" s="25">
        <v>45765</v>
      </c>
      <c r="C596" s="2" t="s">
        <v>651</v>
      </c>
      <c r="D596" s="2" t="s">
        <v>1746</v>
      </c>
      <c r="E596" s="2" t="s">
        <v>1761</v>
      </c>
      <c r="F596" s="2">
        <v>1</v>
      </c>
      <c r="G596" s="2">
        <v>71.709999999999994</v>
      </c>
      <c r="H596" s="2">
        <v>0.23</v>
      </c>
      <c r="I596" s="2" t="s">
        <v>1829</v>
      </c>
      <c r="J596" s="2">
        <v>55.216700000000003</v>
      </c>
      <c r="K596" s="2">
        <f>IF(I596="", AVERAGEIF(Table6[Payment_Type],Table6[[#This Row],[Payment_Type]],Table6[Total_Amount]), J596)</f>
        <v>55.216700000000003</v>
      </c>
      <c r="O596" s="27" t="s">
        <v>2420</v>
      </c>
      <c r="P596" t="str">
        <f t="shared" si="37"/>
        <v>Sale594</v>
      </c>
      <c r="Q596" t="str">
        <f t="shared" si="38"/>
        <v>SALE594</v>
      </c>
      <c r="S596" s="30">
        <v>45765</v>
      </c>
      <c r="T596" t="str">
        <f t="shared" si="39"/>
        <v>18-04-2025</v>
      </c>
      <c r="X596" s="33">
        <v>1</v>
      </c>
      <c r="Y596" s="33">
        <v>71.709999999999994</v>
      </c>
      <c r="Z596" s="2">
        <f t="shared" si="36"/>
        <v>71.709999999999994</v>
      </c>
    </row>
    <row r="597" spans="1:26">
      <c r="A597" s="2" t="s">
        <v>2421</v>
      </c>
      <c r="B597" s="25">
        <v>45891</v>
      </c>
      <c r="C597" s="2" t="s">
        <v>574</v>
      </c>
      <c r="D597" s="2" t="s">
        <v>1588</v>
      </c>
      <c r="E597" s="2" t="s">
        <v>1779</v>
      </c>
      <c r="F597" s="2">
        <v>4</v>
      </c>
      <c r="G597" s="2">
        <v>894.93</v>
      </c>
      <c r="H597" s="2">
        <v>0.05</v>
      </c>
      <c r="I597" s="2" t="s">
        <v>1829</v>
      </c>
      <c r="J597" s="2">
        <v>3400.733999999999</v>
      </c>
      <c r="K597" s="2">
        <f>IF(I597="", AVERAGEIF(Table6[Payment_Type],Table6[[#This Row],[Payment_Type]],Table6[Total_Amount]), J597)</f>
        <v>3400.733999999999</v>
      </c>
      <c r="O597" s="28" t="s">
        <v>2421</v>
      </c>
      <c r="P597" t="str">
        <f t="shared" si="37"/>
        <v>Sale595</v>
      </c>
      <c r="Q597" t="str">
        <f t="shared" si="38"/>
        <v>SALE595</v>
      </c>
      <c r="S597" s="31">
        <v>45891</v>
      </c>
      <c r="T597" t="str">
        <f t="shared" si="39"/>
        <v>22-08-2025</v>
      </c>
      <c r="X597" s="34">
        <v>4</v>
      </c>
      <c r="Y597" s="34">
        <v>894.93</v>
      </c>
      <c r="Z597" s="2">
        <f t="shared" si="36"/>
        <v>894.93</v>
      </c>
    </row>
    <row r="598" spans="1:26">
      <c r="A598" s="2" t="s">
        <v>2422</v>
      </c>
      <c r="B598" s="25">
        <v>45842</v>
      </c>
      <c r="C598" s="2" t="s">
        <v>660</v>
      </c>
      <c r="D598" s="2" t="s">
        <v>1704</v>
      </c>
      <c r="E598" s="2" t="s">
        <v>1782</v>
      </c>
      <c r="F598" s="2">
        <v>4</v>
      </c>
      <c r="G598" s="2">
        <v>870.18</v>
      </c>
      <c r="H598" s="2">
        <v>0.13</v>
      </c>
      <c r="I598" s="2" t="s">
        <v>1829</v>
      </c>
      <c r="J598" s="2">
        <v>3028.2264</v>
      </c>
      <c r="K598" s="2">
        <f>IF(I598="", AVERAGEIF(Table6[Payment_Type],Table6[[#This Row],[Payment_Type]],Table6[Total_Amount]), J598)</f>
        <v>3028.2264</v>
      </c>
      <c r="O598" s="27" t="s">
        <v>2422</v>
      </c>
      <c r="P598" t="str">
        <f t="shared" si="37"/>
        <v>Sale596</v>
      </c>
      <c r="Q598" t="str">
        <f t="shared" si="38"/>
        <v>SALE596</v>
      </c>
      <c r="S598" s="30">
        <v>45842</v>
      </c>
      <c r="T598" t="str">
        <f t="shared" si="39"/>
        <v>04-07-2025</v>
      </c>
      <c r="X598" s="33">
        <v>4</v>
      </c>
      <c r="Y598" s="33">
        <v>870.18</v>
      </c>
      <c r="Z598" s="2">
        <f t="shared" si="36"/>
        <v>870.18</v>
      </c>
    </row>
    <row r="599" spans="1:26">
      <c r="A599" s="2" t="s">
        <v>2423</v>
      </c>
      <c r="B599" s="25">
        <v>45382</v>
      </c>
      <c r="C599" s="2" t="s">
        <v>884</v>
      </c>
      <c r="D599" s="2" t="s">
        <v>1676</v>
      </c>
      <c r="E599" s="2" t="s">
        <v>1761</v>
      </c>
      <c r="F599" s="2">
        <v>2</v>
      </c>
      <c r="G599" s="2">
        <v>552.72</v>
      </c>
      <c r="H599" s="2">
        <v>0.06</v>
      </c>
      <c r="I599" s="2" t="s">
        <v>1826</v>
      </c>
      <c r="J599" s="2">
        <v>1039.1135999999999</v>
      </c>
      <c r="K599" s="2">
        <f>IF(I599="", AVERAGEIF(Table6[Payment_Type],Table6[[#This Row],[Payment_Type]],Table6[Total_Amount]), J599)</f>
        <v>1039.1135999999999</v>
      </c>
      <c r="O599" s="28" t="s">
        <v>2423</v>
      </c>
      <c r="P599" t="str">
        <f t="shared" si="37"/>
        <v>Sale597</v>
      </c>
      <c r="Q599" t="str">
        <f t="shared" si="38"/>
        <v>SALE597</v>
      </c>
      <c r="S599" s="31">
        <v>45382</v>
      </c>
      <c r="T599" t="str">
        <f t="shared" si="39"/>
        <v>31-03-2024</v>
      </c>
      <c r="X599" s="34">
        <v>2</v>
      </c>
      <c r="Y599" s="34">
        <v>552.72</v>
      </c>
      <c r="Z599" s="2">
        <f t="shared" si="36"/>
        <v>552.72</v>
      </c>
    </row>
    <row r="600" spans="1:26">
      <c r="A600" s="2" t="s">
        <v>2424</v>
      </c>
      <c r="B600" s="25">
        <v>45236</v>
      </c>
      <c r="C600" s="2" t="s">
        <v>788</v>
      </c>
      <c r="D600" s="2" t="s">
        <v>1626</v>
      </c>
      <c r="E600" s="2" t="s">
        <v>1782</v>
      </c>
      <c r="F600" s="2">
        <v>3</v>
      </c>
      <c r="G600" s="2">
        <v>700.43</v>
      </c>
      <c r="H600" s="2">
        <v>0.01</v>
      </c>
      <c r="I600" s="2" t="s">
        <v>1829</v>
      </c>
      <c r="J600" s="2">
        <v>2080.2770999999998</v>
      </c>
      <c r="K600" s="2">
        <f>IF(I600="", AVERAGEIF(Table6[Payment_Type],Table6[[#This Row],[Payment_Type]],Table6[Total_Amount]), J600)</f>
        <v>2080.2770999999998</v>
      </c>
      <c r="O600" s="27" t="s">
        <v>2424</v>
      </c>
      <c r="P600" t="str">
        <f t="shared" si="37"/>
        <v>Sale598</v>
      </c>
      <c r="Q600" t="str">
        <f t="shared" si="38"/>
        <v>SALE598</v>
      </c>
      <c r="S600" s="30">
        <v>45236</v>
      </c>
      <c r="T600" t="str">
        <f t="shared" si="39"/>
        <v>06-11-2023</v>
      </c>
      <c r="X600" s="33">
        <v>3</v>
      </c>
      <c r="Y600" s="33">
        <v>700.43</v>
      </c>
      <c r="Z600" s="2">
        <f t="shared" si="36"/>
        <v>700.43</v>
      </c>
    </row>
    <row r="601" spans="1:26">
      <c r="A601" s="2" t="s">
        <v>2425</v>
      </c>
      <c r="B601" s="25">
        <v>45806</v>
      </c>
      <c r="C601" s="2" t="s">
        <v>1065</v>
      </c>
      <c r="D601" s="2" t="s">
        <v>1565</v>
      </c>
      <c r="E601" s="2" t="s">
        <v>1761</v>
      </c>
      <c r="F601" s="2">
        <v>2</v>
      </c>
      <c r="G601" s="2">
        <v>823.03</v>
      </c>
      <c r="H601" s="2">
        <v>0.18</v>
      </c>
      <c r="I601" s="2" t="s">
        <v>1826</v>
      </c>
      <c r="J601" s="2">
        <v>1349.7692</v>
      </c>
      <c r="K601" s="2">
        <f>IF(I601="", AVERAGEIF(Table6[Payment_Type],Table6[[#This Row],[Payment_Type]],Table6[Total_Amount]), J601)</f>
        <v>1349.7692</v>
      </c>
      <c r="O601" s="28" t="s">
        <v>2425</v>
      </c>
      <c r="P601" t="str">
        <f t="shared" si="37"/>
        <v>Sale599</v>
      </c>
      <c r="Q601" t="str">
        <f t="shared" si="38"/>
        <v>SALE599</v>
      </c>
      <c r="S601" s="31">
        <v>45806</v>
      </c>
      <c r="T601" t="str">
        <f t="shared" si="39"/>
        <v>29-05-2025</v>
      </c>
      <c r="X601" s="34">
        <v>2</v>
      </c>
      <c r="Y601" s="34">
        <v>823.03</v>
      </c>
      <c r="Z601" s="2">
        <f t="shared" si="36"/>
        <v>823.03</v>
      </c>
    </row>
    <row r="602" spans="1:26">
      <c r="A602" s="2" t="s">
        <v>2426</v>
      </c>
      <c r="B602" s="25">
        <v>45401</v>
      </c>
      <c r="C602" s="2" t="s">
        <v>815</v>
      </c>
      <c r="D602" s="2" t="s">
        <v>1732</v>
      </c>
      <c r="E602" s="2" t="s">
        <v>1776</v>
      </c>
      <c r="F602" s="2">
        <v>1</v>
      </c>
      <c r="G602" s="2">
        <v>117.37</v>
      </c>
      <c r="H602" s="2">
        <v>0.21</v>
      </c>
      <c r="I602" s="2" t="s">
        <v>1824</v>
      </c>
      <c r="J602" s="2">
        <v>92.722300000000004</v>
      </c>
      <c r="K602" s="2">
        <f>IF(I602="", AVERAGEIF(Table6[Payment_Type],Table6[[#This Row],[Payment_Type]],Table6[Total_Amount]), J602)</f>
        <v>92.722300000000004</v>
      </c>
      <c r="O602" s="27" t="s">
        <v>2426</v>
      </c>
      <c r="P602" t="str">
        <f t="shared" si="37"/>
        <v>Sale600</v>
      </c>
      <c r="Q602" t="str">
        <f t="shared" si="38"/>
        <v>SALE600</v>
      </c>
      <c r="S602" s="30">
        <v>45401</v>
      </c>
      <c r="T602" t="str">
        <f t="shared" si="39"/>
        <v>19-04-2024</v>
      </c>
      <c r="X602" s="33">
        <v>1</v>
      </c>
      <c r="Y602" s="33">
        <v>117.37</v>
      </c>
      <c r="Z602" s="2">
        <f t="shared" si="36"/>
        <v>117.37</v>
      </c>
    </row>
    <row r="603" spans="1:26">
      <c r="A603" s="2" t="s">
        <v>2427</v>
      </c>
      <c r="B603" s="25">
        <v>45716</v>
      </c>
      <c r="C603" s="2" t="s">
        <v>369</v>
      </c>
      <c r="D603" s="2" t="s">
        <v>1660</v>
      </c>
      <c r="E603" s="2" t="s">
        <v>1757</v>
      </c>
      <c r="F603" s="2">
        <v>4</v>
      </c>
      <c r="G603" s="2">
        <v>165.37</v>
      </c>
      <c r="H603" s="2">
        <v>0.28999999999999998</v>
      </c>
      <c r="I603" s="2" t="s">
        <v>1824</v>
      </c>
      <c r="J603" s="2">
        <v>469.6508</v>
      </c>
      <c r="K603" s="2">
        <f>IF(I603="", AVERAGEIF(Table6[Payment_Type],Table6[[#This Row],[Payment_Type]],Table6[Total_Amount]), J603)</f>
        <v>469.6508</v>
      </c>
      <c r="O603" s="28" t="s">
        <v>2427</v>
      </c>
      <c r="P603" t="str">
        <f t="shared" si="37"/>
        <v>Sale601</v>
      </c>
      <c r="Q603" t="str">
        <f t="shared" si="38"/>
        <v>SALE601</v>
      </c>
      <c r="S603" s="31">
        <v>45716</v>
      </c>
      <c r="T603" t="str">
        <f t="shared" si="39"/>
        <v>28-02-2025</v>
      </c>
      <c r="X603" s="34">
        <v>4</v>
      </c>
      <c r="Y603" s="34">
        <v>165.37</v>
      </c>
      <c r="Z603" s="2">
        <f t="shared" si="36"/>
        <v>165.37</v>
      </c>
    </row>
    <row r="604" spans="1:26">
      <c r="A604" s="2" t="s">
        <v>2428</v>
      </c>
      <c r="B604" s="25">
        <v>45718</v>
      </c>
      <c r="C604" s="2" t="s">
        <v>1181</v>
      </c>
      <c r="D604" s="2" t="s">
        <v>1557</v>
      </c>
      <c r="E604" s="2" t="s">
        <v>1789</v>
      </c>
      <c r="F604" s="2">
        <v>3</v>
      </c>
      <c r="G604" s="2">
        <v>483.06</v>
      </c>
      <c r="H604" s="2">
        <v>0.05</v>
      </c>
      <c r="I604" s="2" t="s">
        <v>1824</v>
      </c>
      <c r="J604" s="2">
        <v>1376.721</v>
      </c>
      <c r="K604" s="2">
        <f>IF(I604="", AVERAGEIF(Table6[Payment_Type],Table6[[#This Row],[Payment_Type]],Table6[Total_Amount]), J604)</f>
        <v>1376.721</v>
      </c>
      <c r="O604" s="27" t="s">
        <v>2428</v>
      </c>
      <c r="P604" t="str">
        <f t="shared" si="37"/>
        <v>Sale602</v>
      </c>
      <c r="Q604" t="str">
        <f t="shared" si="38"/>
        <v>SALE602</v>
      </c>
      <c r="S604" s="30">
        <v>45718</v>
      </c>
      <c r="T604" t="str">
        <f t="shared" si="39"/>
        <v>02-03-2025</v>
      </c>
      <c r="X604" s="33">
        <v>3</v>
      </c>
      <c r="Y604" s="33">
        <v>483.06</v>
      </c>
      <c r="Z604" s="2">
        <f t="shared" si="36"/>
        <v>483.06</v>
      </c>
    </row>
    <row r="605" spans="1:26">
      <c r="A605" s="2" t="s">
        <v>2429</v>
      </c>
      <c r="B605" s="25">
        <v>45379</v>
      </c>
      <c r="C605" s="2" t="s">
        <v>929</v>
      </c>
      <c r="D605" s="2" t="s">
        <v>1710</v>
      </c>
      <c r="E605" s="2" t="s">
        <v>1779</v>
      </c>
      <c r="F605" s="2">
        <v>4</v>
      </c>
      <c r="G605" s="2">
        <v>262.05</v>
      </c>
      <c r="H605" s="2">
        <v>0.24</v>
      </c>
      <c r="I605" s="2" t="s">
        <v>1826</v>
      </c>
      <c r="J605" s="2">
        <v>796.63200000000006</v>
      </c>
      <c r="K605" s="2">
        <f>IF(I605="", AVERAGEIF(Table6[Payment_Type],Table6[[#This Row],[Payment_Type]],Table6[Total_Amount]), J605)</f>
        <v>796.63200000000006</v>
      </c>
      <c r="O605" s="28" t="s">
        <v>2429</v>
      </c>
      <c r="P605" t="str">
        <f t="shared" si="37"/>
        <v>Sale603</v>
      </c>
      <c r="Q605" t="str">
        <f t="shared" si="38"/>
        <v>SALE603</v>
      </c>
      <c r="S605" s="31">
        <v>45379</v>
      </c>
      <c r="T605" t="str">
        <f t="shared" si="39"/>
        <v>28-03-2024</v>
      </c>
      <c r="X605" s="34">
        <v>4</v>
      </c>
      <c r="Y605" s="34">
        <v>262.05</v>
      </c>
      <c r="Z605" s="2">
        <f t="shared" si="36"/>
        <v>262.05</v>
      </c>
    </row>
    <row r="606" spans="1:26">
      <c r="A606" s="2" t="s">
        <v>2430</v>
      </c>
      <c r="B606" s="25">
        <v>45635</v>
      </c>
      <c r="C606" s="2" t="s">
        <v>1428</v>
      </c>
      <c r="D606" s="2" t="s">
        <v>1576</v>
      </c>
      <c r="E606" s="2" t="s">
        <v>1799</v>
      </c>
      <c r="F606" s="2">
        <v>3</v>
      </c>
      <c r="G606" s="2">
        <v>970.89</v>
      </c>
      <c r="H606" s="2">
        <v>0.11</v>
      </c>
      <c r="I606" s="2" t="s">
        <v>1829</v>
      </c>
      <c r="J606" s="2">
        <v>2592.2763</v>
      </c>
      <c r="K606" s="2">
        <f>IF(I606="", AVERAGEIF(Table6[Payment_Type],Table6[[#This Row],[Payment_Type]],Table6[Total_Amount]), J606)</f>
        <v>2592.2763</v>
      </c>
      <c r="O606" s="27" t="s">
        <v>2430</v>
      </c>
      <c r="P606" t="str">
        <f t="shared" si="37"/>
        <v>Sale604</v>
      </c>
      <c r="Q606" t="str">
        <f t="shared" si="38"/>
        <v>SALE604</v>
      </c>
      <c r="S606" s="30">
        <v>45635</v>
      </c>
      <c r="T606" t="str">
        <f t="shared" si="39"/>
        <v>09-12-2024</v>
      </c>
      <c r="X606" s="33">
        <v>3</v>
      </c>
      <c r="Y606" s="33">
        <v>970.89</v>
      </c>
      <c r="Z606" s="2">
        <f t="shared" si="36"/>
        <v>970.89</v>
      </c>
    </row>
    <row r="607" spans="1:26">
      <c r="A607" s="2" t="s">
        <v>2431</v>
      </c>
      <c r="B607" s="25">
        <v>45222</v>
      </c>
      <c r="C607" s="2" t="s">
        <v>702</v>
      </c>
      <c r="D607" s="2" t="s">
        <v>1692</v>
      </c>
      <c r="E607" s="2" t="s">
        <v>1752</v>
      </c>
      <c r="F607" s="2">
        <v>1</v>
      </c>
      <c r="G607" s="2">
        <v>61.11</v>
      </c>
      <c r="H607" s="2">
        <v>0.1</v>
      </c>
      <c r="I607" s="2" t="s">
        <v>1826</v>
      </c>
      <c r="J607" s="2">
        <v>54.999000000000002</v>
      </c>
      <c r="K607" s="2">
        <f>IF(I607="", AVERAGEIF(Table6[Payment_Type],Table6[[#This Row],[Payment_Type]],Table6[Total_Amount]), J607)</f>
        <v>54.999000000000002</v>
      </c>
      <c r="O607" s="28" t="s">
        <v>2431</v>
      </c>
      <c r="P607" t="str">
        <f t="shared" si="37"/>
        <v>Sale605</v>
      </c>
      <c r="Q607" t="str">
        <f t="shared" si="38"/>
        <v>SALE605</v>
      </c>
      <c r="S607" s="31">
        <v>45222</v>
      </c>
      <c r="T607" t="str">
        <f t="shared" si="39"/>
        <v>23-10-2023</v>
      </c>
      <c r="X607" s="34">
        <v>1</v>
      </c>
      <c r="Y607" s="34">
        <v>61.11</v>
      </c>
      <c r="Z607" s="2">
        <f t="shared" si="36"/>
        <v>61.11</v>
      </c>
    </row>
    <row r="608" spans="1:26">
      <c r="A608" s="2" t="s">
        <v>2432</v>
      </c>
      <c r="B608" s="25">
        <v>45555</v>
      </c>
      <c r="C608" s="2" t="s">
        <v>121</v>
      </c>
      <c r="D608" s="2" t="s">
        <v>1602</v>
      </c>
      <c r="E608" s="2" t="s">
        <v>1782</v>
      </c>
      <c r="F608" s="2">
        <v>3</v>
      </c>
      <c r="G608" s="2">
        <v>827.88</v>
      </c>
      <c r="H608" s="2">
        <v>0.19</v>
      </c>
      <c r="I608" s="2" t="s">
        <v>1826</v>
      </c>
      <c r="J608" s="2">
        <v>2011.7483999999999</v>
      </c>
      <c r="K608" s="2">
        <f>IF(I608="", AVERAGEIF(Table6[Payment_Type],Table6[[#This Row],[Payment_Type]],Table6[Total_Amount]), J608)</f>
        <v>2011.7483999999999</v>
      </c>
      <c r="O608" s="27" t="s">
        <v>2432</v>
      </c>
      <c r="P608" t="str">
        <f t="shared" si="37"/>
        <v>Sale606</v>
      </c>
      <c r="Q608" t="str">
        <f t="shared" si="38"/>
        <v>SALE606</v>
      </c>
      <c r="S608" s="30">
        <v>45555</v>
      </c>
      <c r="T608" t="str">
        <f t="shared" si="39"/>
        <v>20-09-2024</v>
      </c>
      <c r="X608" s="33">
        <v>3</v>
      </c>
      <c r="Y608" s="33">
        <v>827.88</v>
      </c>
      <c r="Z608" s="2">
        <f t="shared" si="36"/>
        <v>827.88</v>
      </c>
    </row>
    <row r="609" spans="1:26">
      <c r="A609" s="2" t="s">
        <v>2433</v>
      </c>
      <c r="B609" s="25">
        <v>45583</v>
      </c>
      <c r="C609" s="2" t="s">
        <v>1334</v>
      </c>
      <c r="D609" s="2" t="s">
        <v>1722</v>
      </c>
      <c r="E609" s="2" t="s">
        <v>1797</v>
      </c>
      <c r="F609" s="2">
        <v>3</v>
      </c>
      <c r="G609" s="2">
        <v>926.85</v>
      </c>
      <c r="H609" s="2">
        <v>0.18</v>
      </c>
      <c r="I609" s="2" t="s">
        <v>1829</v>
      </c>
      <c r="J609" s="2">
        <v>2280.0509999999999</v>
      </c>
      <c r="K609" s="2">
        <f>IF(I609="", AVERAGEIF(Table6[Payment_Type],Table6[[#This Row],[Payment_Type]],Table6[Total_Amount]), J609)</f>
        <v>2280.0509999999999</v>
      </c>
      <c r="O609" s="28" t="s">
        <v>2433</v>
      </c>
      <c r="P609" t="str">
        <f t="shared" si="37"/>
        <v>Sale607</v>
      </c>
      <c r="Q609" t="str">
        <f t="shared" si="38"/>
        <v>SALE607</v>
      </c>
      <c r="S609" s="31">
        <v>45583</v>
      </c>
      <c r="T609" t="str">
        <f t="shared" si="39"/>
        <v>18-10-2024</v>
      </c>
      <c r="X609" s="34">
        <v>3</v>
      </c>
      <c r="Y609" s="34">
        <v>926.85</v>
      </c>
      <c r="Z609" s="2">
        <f t="shared" si="36"/>
        <v>926.85</v>
      </c>
    </row>
    <row r="610" spans="1:26">
      <c r="A610" s="2" t="s">
        <v>2434</v>
      </c>
      <c r="B610" s="25">
        <v>45662</v>
      </c>
      <c r="C610" s="2" t="s">
        <v>999</v>
      </c>
      <c r="D610" s="2" t="s">
        <v>1568</v>
      </c>
      <c r="E610" s="2" t="s">
        <v>1799</v>
      </c>
      <c r="F610" s="2">
        <v>1</v>
      </c>
      <c r="G610" s="2">
        <v>874.59</v>
      </c>
      <c r="H610" s="2">
        <v>0.28999999999999998</v>
      </c>
      <c r="I610" s="2" t="s">
        <v>1826</v>
      </c>
      <c r="J610" s="2">
        <v>620.95889999999997</v>
      </c>
      <c r="K610" s="2">
        <f>IF(I610="", AVERAGEIF(Table6[Payment_Type],Table6[[#This Row],[Payment_Type]],Table6[Total_Amount]), J610)</f>
        <v>620.95889999999997</v>
      </c>
      <c r="O610" s="27" t="s">
        <v>2434</v>
      </c>
      <c r="P610" t="str">
        <f t="shared" si="37"/>
        <v>Sale608</v>
      </c>
      <c r="Q610" t="str">
        <f t="shared" si="38"/>
        <v>SALE608</v>
      </c>
      <c r="S610" s="30">
        <v>45662</v>
      </c>
      <c r="T610" t="str">
        <f t="shared" si="39"/>
        <v>05-01-2025</v>
      </c>
      <c r="X610" s="33">
        <v>1</v>
      </c>
      <c r="Y610" s="33">
        <v>874.59</v>
      </c>
      <c r="Z610" s="2">
        <f t="shared" si="36"/>
        <v>874.59</v>
      </c>
    </row>
    <row r="611" spans="1:26">
      <c r="A611" s="2" t="s">
        <v>2435</v>
      </c>
      <c r="B611" s="25">
        <v>45921</v>
      </c>
      <c r="C611" s="2" t="s">
        <v>1449</v>
      </c>
      <c r="D611" s="2" t="s">
        <v>1578</v>
      </c>
      <c r="E611" s="2" t="s">
        <v>1757</v>
      </c>
      <c r="F611" s="2">
        <v>4</v>
      </c>
      <c r="G611" s="2">
        <v>479.11</v>
      </c>
      <c r="H611" s="2">
        <v>0.24</v>
      </c>
      <c r="I611" s="2" t="s">
        <v>1826</v>
      </c>
      <c r="J611" s="2">
        <v>1456.4944</v>
      </c>
      <c r="K611" s="2">
        <f>IF(I611="", AVERAGEIF(Table6[Payment_Type],Table6[[#This Row],[Payment_Type]],Table6[Total_Amount]), J611)</f>
        <v>1456.4944</v>
      </c>
      <c r="O611" s="28" t="s">
        <v>2435</v>
      </c>
      <c r="P611" t="str">
        <f t="shared" si="37"/>
        <v>Sale609</v>
      </c>
      <c r="Q611" t="str">
        <f t="shared" si="38"/>
        <v>SALE609</v>
      </c>
      <c r="S611" s="31">
        <v>45921</v>
      </c>
      <c r="T611" t="str">
        <f t="shared" si="39"/>
        <v>21-09-2025</v>
      </c>
      <c r="X611" s="34">
        <v>4</v>
      </c>
      <c r="Y611" s="34">
        <v>479.11</v>
      </c>
      <c r="Z611" s="2">
        <f t="shared" si="36"/>
        <v>479.11</v>
      </c>
    </row>
    <row r="612" spans="1:26">
      <c r="A612" s="2" t="s">
        <v>2436</v>
      </c>
      <c r="B612" s="25">
        <v>45490</v>
      </c>
      <c r="C612" s="2" t="s">
        <v>693</v>
      </c>
      <c r="D612" s="2" t="s">
        <v>1612</v>
      </c>
      <c r="E612" s="2" t="s">
        <v>1807</v>
      </c>
      <c r="F612" s="2">
        <v>3</v>
      </c>
      <c r="G612" s="2">
        <v>182.91</v>
      </c>
      <c r="H612" s="2">
        <v>0.28999999999999998</v>
      </c>
      <c r="I612" s="2" t="s">
        <v>1824</v>
      </c>
      <c r="J612" s="2">
        <v>389.59829999999999</v>
      </c>
      <c r="K612" s="2">
        <f>IF(I612="", AVERAGEIF(Table6[Payment_Type],Table6[[#This Row],[Payment_Type]],Table6[Total_Amount]), J612)</f>
        <v>389.59829999999999</v>
      </c>
      <c r="O612" s="27" t="s">
        <v>2436</v>
      </c>
      <c r="P612" t="str">
        <f t="shared" si="37"/>
        <v>Sale610</v>
      </c>
      <c r="Q612" t="str">
        <f t="shared" si="38"/>
        <v>SALE610</v>
      </c>
      <c r="S612" s="30">
        <v>45490</v>
      </c>
      <c r="T612" t="str">
        <f t="shared" si="39"/>
        <v>17-07-2024</v>
      </c>
      <c r="X612" s="33">
        <v>3</v>
      </c>
      <c r="Y612" s="33">
        <v>182.91</v>
      </c>
      <c r="Z612" s="2">
        <f t="shared" si="36"/>
        <v>182.91</v>
      </c>
    </row>
    <row r="613" spans="1:26">
      <c r="A613" s="2" t="s">
        <v>2437</v>
      </c>
      <c r="B613" s="25">
        <v>45652</v>
      </c>
      <c r="C613" s="2" t="s">
        <v>866</v>
      </c>
      <c r="D613" s="2" t="s">
        <v>1616</v>
      </c>
      <c r="E613" s="2" t="s">
        <v>1773</v>
      </c>
      <c r="F613" s="2">
        <v>4</v>
      </c>
      <c r="G613" s="2">
        <v>745.51</v>
      </c>
      <c r="H613" s="2">
        <v>0.05</v>
      </c>
      <c r="I613" s="2" t="s">
        <v>1824</v>
      </c>
      <c r="J613" s="2">
        <v>2832.9380000000001</v>
      </c>
      <c r="K613" s="2">
        <f>IF(I613="", AVERAGEIF(Table6[Payment_Type],Table6[[#This Row],[Payment_Type]],Table6[Total_Amount]), J613)</f>
        <v>2832.9380000000001</v>
      </c>
      <c r="O613" s="28" t="s">
        <v>2437</v>
      </c>
      <c r="P613" t="str">
        <f t="shared" si="37"/>
        <v>Sale611</v>
      </c>
      <c r="Q613" t="str">
        <f t="shared" si="38"/>
        <v>SALE611</v>
      </c>
      <c r="S613" s="31">
        <v>45652</v>
      </c>
      <c r="T613" t="str">
        <f t="shared" si="39"/>
        <v>26-12-2024</v>
      </c>
      <c r="X613" s="34">
        <v>4</v>
      </c>
      <c r="Y613" s="34">
        <v>745.51</v>
      </c>
      <c r="Z613" s="2">
        <f t="shared" si="36"/>
        <v>745.51</v>
      </c>
    </row>
    <row r="614" spans="1:26">
      <c r="A614" s="2" t="s">
        <v>2438</v>
      </c>
      <c r="B614" s="25">
        <v>45598</v>
      </c>
      <c r="C614" s="2" t="s">
        <v>1481</v>
      </c>
      <c r="D614" s="2" t="s">
        <v>1724</v>
      </c>
      <c r="E614" s="2" t="s">
        <v>1801</v>
      </c>
      <c r="F614" s="2">
        <v>3</v>
      </c>
      <c r="G614" s="2">
        <v>920.61</v>
      </c>
      <c r="H614" s="2">
        <v>0.04</v>
      </c>
      <c r="I614" s="2" t="s">
        <v>1824</v>
      </c>
      <c r="J614" s="2">
        <v>2651.3568</v>
      </c>
      <c r="K614" s="2">
        <f>IF(I614="", AVERAGEIF(Table6[Payment_Type],Table6[[#This Row],[Payment_Type]],Table6[Total_Amount]), J614)</f>
        <v>2651.3568</v>
      </c>
      <c r="O614" s="27" t="s">
        <v>2438</v>
      </c>
      <c r="P614" t="str">
        <f t="shared" si="37"/>
        <v>Sale612</v>
      </c>
      <c r="Q614" t="str">
        <f t="shared" si="38"/>
        <v>SALE612</v>
      </c>
      <c r="S614" s="30">
        <v>45598</v>
      </c>
      <c r="T614" t="str">
        <f t="shared" si="39"/>
        <v>02-11-2024</v>
      </c>
      <c r="X614" s="33">
        <v>3</v>
      </c>
      <c r="Y614" s="33">
        <v>920.61</v>
      </c>
      <c r="Z614" s="2">
        <f t="shared" si="36"/>
        <v>920.61</v>
      </c>
    </row>
    <row r="615" spans="1:26">
      <c r="A615" s="2" t="s">
        <v>2439</v>
      </c>
      <c r="B615" s="25">
        <v>45772</v>
      </c>
      <c r="C615" s="2" t="s">
        <v>1319</v>
      </c>
      <c r="D615" s="2" t="s">
        <v>1698</v>
      </c>
      <c r="E615" s="2" t="s">
        <v>1789</v>
      </c>
      <c r="F615" s="2">
        <v>4</v>
      </c>
      <c r="G615" s="2">
        <v>659.03</v>
      </c>
      <c r="H615" s="2">
        <v>0.15</v>
      </c>
      <c r="I615" s="2" t="s">
        <v>1824</v>
      </c>
      <c r="J615" s="2">
        <v>2240.7020000000002</v>
      </c>
      <c r="K615" s="2">
        <f>IF(I615="", AVERAGEIF(Table6[Payment_Type],Table6[[#This Row],[Payment_Type]],Table6[Total_Amount]), J615)</f>
        <v>2240.7020000000002</v>
      </c>
      <c r="O615" s="28" t="s">
        <v>2439</v>
      </c>
      <c r="P615" t="str">
        <f t="shared" si="37"/>
        <v>Sale613</v>
      </c>
      <c r="Q615" t="str">
        <f t="shared" si="38"/>
        <v>SALE613</v>
      </c>
      <c r="S615" s="31">
        <v>45772</v>
      </c>
      <c r="T615" t="str">
        <f t="shared" si="39"/>
        <v>25-04-2025</v>
      </c>
      <c r="X615" s="34">
        <v>4</v>
      </c>
      <c r="Y615" s="34">
        <v>659.03</v>
      </c>
      <c r="Z615" s="2">
        <f t="shared" si="36"/>
        <v>659.03</v>
      </c>
    </row>
    <row r="616" spans="1:26">
      <c r="A616" s="2" t="s">
        <v>2440</v>
      </c>
      <c r="B616" s="25">
        <v>45338</v>
      </c>
      <c r="C616" s="2" t="s">
        <v>1510</v>
      </c>
      <c r="D616" s="2" t="s">
        <v>1565</v>
      </c>
      <c r="E616" s="2" t="s">
        <v>1761</v>
      </c>
      <c r="F616" s="2">
        <v>1</v>
      </c>
      <c r="G616" s="2">
        <v>312.91000000000003</v>
      </c>
      <c r="H616" s="2">
        <v>0.12</v>
      </c>
      <c r="I616" s="2" t="s">
        <v>1826</v>
      </c>
      <c r="J616" s="2">
        <v>275.36079999999998</v>
      </c>
      <c r="K616" s="2">
        <f>IF(I616="", AVERAGEIF(Table6[Payment_Type],Table6[[#This Row],[Payment_Type]],Table6[Total_Amount]), J616)</f>
        <v>275.36079999999998</v>
      </c>
      <c r="O616" s="27" t="s">
        <v>2440</v>
      </c>
      <c r="P616" t="str">
        <f t="shared" si="37"/>
        <v>Sale614</v>
      </c>
      <c r="Q616" t="str">
        <f t="shared" si="38"/>
        <v>SALE614</v>
      </c>
      <c r="S616" s="30">
        <v>45338</v>
      </c>
      <c r="T616" t="str">
        <f t="shared" si="39"/>
        <v>16-02-2024</v>
      </c>
      <c r="X616" s="33">
        <v>1</v>
      </c>
      <c r="Y616" s="33">
        <v>312.91000000000003</v>
      </c>
      <c r="Z616" s="2">
        <f t="shared" si="36"/>
        <v>312.91000000000003</v>
      </c>
    </row>
    <row r="617" spans="1:26">
      <c r="A617" s="2" t="s">
        <v>2441</v>
      </c>
      <c r="B617" s="25">
        <v>45524</v>
      </c>
      <c r="C617" s="2" t="s">
        <v>735</v>
      </c>
      <c r="D617" s="2" t="s">
        <v>1572</v>
      </c>
      <c r="E617" s="2" t="s">
        <v>1810</v>
      </c>
      <c r="F617" s="2">
        <v>4</v>
      </c>
      <c r="G617" s="2">
        <v>705.64</v>
      </c>
      <c r="H617" s="2">
        <v>0.11</v>
      </c>
      <c r="I617" s="2" t="s">
        <v>1826</v>
      </c>
      <c r="J617" s="2">
        <v>2512.0783999999999</v>
      </c>
      <c r="K617" s="2">
        <f>IF(I617="", AVERAGEIF(Table6[Payment_Type],Table6[[#This Row],[Payment_Type]],Table6[Total_Amount]), J617)</f>
        <v>2512.0783999999999</v>
      </c>
      <c r="O617" s="28" t="s">
        <v>2441</v>
      </c>
      <c r="P617" t="str">
        <f t="shared" si="37"/>
        <v>Sale615</v>
      </c>
      <c r="Q617" t="str">
        <f t="shared" si="38"/>
        <v>SALE615</v>
      </c>
      <c r="S617" s="31">
        <v>45524</v>
      </c>
      <c r="T617" t="str">
        <f t="shared" si="39"/>
        <v>20-08-2024</v>
      </c>
      <c r="X617" s="34">
        <v>4</v>
      </c>
      <c r="Y617" s="34">
        <v>705.64</v>
      </c>
      <c r="Z617" s="2">
        <f t="shared" si="36"/>
        <v>705.64</v>
      </c>
    </row>
    <row r="618" spans="1:26">
      <c r="A618" s="2" t="s">
        <v>2442</v>
      </c>
      <c r="B618" s="25">
        <v>45497</v>
      </c>
      <c r="C618" s="2" t="s">
        <v>487</v>
      </c>
      <c r="D618" s="2" t="s">
        <v>1565</v>
      </c>
      <c r="E618" s="2" t="s">
        <v>1789</v>
      </c>
      <c r="F618" s="2">
        <v>4</v>
      </c>
      <c r="G618" s="2">
        <v>386.41</v>
      </c>
      <c r="H618" s="2">
        <v>0.13</v>
      </c>
      <c r="I618" s="2" t="s">
        <v>1829</v>
      </c>
      <c r="J618" s="2">
        <v>1344.7067999999999</v>
      </c>
      <c r="K618" s="2">
        <f>IF(I618="", AVERAGEIF(Table6[Payment_Type],Table6[[#This Row],[Payment_Type]],Table6[Total_Amount]), J618)</f>
        <v>1344.7067999999999</v>
      </c>
      <c r="O618" s="27" t="s">
        <v>2442</v>
      </c>
      <c r="P618" t="str">
        <f t="shared" si="37"/>
        <v>Sale616</v>
      </c>
      <c r="Q618" t="str">
        <f t="shared" si="38"/>
        <v>SALE616</v>
      </c>
      <c r="S618" s="30">
        <v>45497</v>
      </c>
      <c r="T618" t="str">
        <f t="shared" si="39"/>
        <v>24-07-2024</v>
      </c>
      <c r="X618" s="33">
        <v>4</v>
      </c>
      <c r="Y618" s="33">
        <v>386.41</v>
      </c>
      <c r="Z618" s="2">
        <f t="shared" si="36"/>
        <v>386.41</v>
      </c>
    </row>
    <row r="619" spans="1:26">
      <c r="A619" s="2" t="s">
        <v>2443</v>
      </c>
      <c r="B619" s="25">
        <v>45534</v>
      </c>
      <c r="C619" s="2" t="s">
        <v>121</v>
      </c>
      <c r="D619" s="2" t="s">
        <v>1736</v>
      </c>
      <c r="E619" s="2" t="s">
        <v>1792</v>
      </c>
      <c r="F619" s="2">
        <v>3</v>
      </c>
      <c r="G619" s="2">
        <v>265.89</v>
      </c>
      <c r="H619" s="2">
        <v>0.08</v>
      </c>
      <c r="I619" s="2" t="s">
        <v>1829</v>
      </c>
      <c r="J619" s="2">
        <v>733.85640000000001</v>
      </c>
      <c r="K619" s="2">
        <f>IF(I619="", AVERAGEIF(Table6[Payment_Type],Table6[[#This Row],[Payment_Type]],Table6[Total_Amount]), J619)</f>
        <v>733.85640000000001</v>
      </c>
      <c r="O619" s="28" t="s">
        <v>2443</v>
      </c>
      <c r="P619" t="str">
        <f t="shared" si="37"/>
        <v>Sale617</v>
      </c>
      <c r="Q619" t="str">
        <f t="shared" si="38"/>
        <v>SALE617</v>
      </c>
      <c r="S619" s="31">
        <v>45534</v>
      </c>
      <c r="T619" t="str">
        <f t="shared" si="39"/>
        <v>30-08-2024</v>
      </c>
      <c r="X619" s="34">
        <v>3</v>
      </c>
      <c r="Y619" s="34">
        <v>265.89</v>
      </c>
      <c r="Z619" s="2">
        <f t="shared" si="36"/>
        <v>265.89</v>
      </c>
    </row>
    <row r="620" spans="1:26">
      <c r="A620" s="2" t="s">
        <v>2444</v>
      </c>
      <c r="B620" s="25">
        <v>45925</v>
      </c>
      <c r="C620" s="2" t="s">
        <v>275</v>
      </c>
      <c r="D620" s="2" t="s">
        <v>1608</v>
      </c>
      <c r="E620" s="2" t="s">
        <v>1804</v>
      </c>
      <c r="F620" s="2">
        <v>1</v>
      </c>
      <c r="G620" s="2">
        <v>703.16</v>
      </c>
      <c r="H620" s="2">
        <v>0.28999999999999998</v>
      </c>
      <c r="I620" s="2" t="s">
        <v>1824</v>
      </c>
      <c r="J620" s="2">
        <v>499.24360000000001</v>
      </c>
      <c r="K620" s="2">
        <f>IF(I620="", AVERAGEIF(Table6[Payment_Type],Table6[[#This Row],[Payment_Type]],Table6[Total_Amount]), J620)</f>
        <v>499.24360000000001</v>
      </c>
      <c r="O620" s="27" t="s">
        <v>2444</v>
      </c>
      <c r="P620" t="str">
        <f t="shared" si="37"/>
        <v>Sale618</v>
      </c>
      <c r="Q620" t="str">
        <f t="shared" si="38"/>
        <v>SALE618</v>
      </c>
      <c r="S620" s="30">
        <v>45925</v>
      </c>
      <c r="T620" t="str">
        <f t="shared" si="39"/>
        <v>25-09-2025</v>
      </c>
      <c r="X620" s="33">
        <v>1</v>
      </c>
      <c r="Y620" s="33">
        <v>703.16</v>
      </c>
      <c r="Z620" s="2">
        <f t="shared" si="36"/>
        <v>703.16</v>
      </c>
    </row>
    <row r="621" spans="1:26">
      <c r="A621" s="2" t="s">
        <v>2445</v>
      </c>
      <c r="B621" s="25">
        <v>45765</v>
      </c>
      <c r="C621" s="2" t="s">
        <v>1452</v>
      </c>
      <c r="D621" s="2" t="s">
        <v>1742</v>
      </c>
      <c r="E621" s="2" t="s">
        <v>1797</v>
      </c>
      <c r="F621" s="2">
        <v>2</v>
      </c>
      <c r="G621" s="2">
        <v>394.5</v>
      </c>
      <c r="H621" s="2">
        <v>0.28999999999999998</v>
      </c>
      <c r="I621" s="2" t="s">
        <v>1829</v>
      </c>
      <c r="J621" s="2">
        <v>560.18999999999994</v>
      </c>
      <c r="K621" s="2">
        <f>IF(I621="", AVERAGEIF(Table6[Payment_Type],Table6[[#This Row],[Payment_Type]],Table6[Total_Amount]), J621)</f>
        <v>560.18999999999994</v>
      </c>
      <c r="O621" s="28" t="s">
        <v>2445</v>
      </c>
      <c r="P621" t="str">
        <f t="shared" si="37"/>
        <v>Sale619</v>
      </c>
      <c r="Q621" t="str">
        <f t="shared" si="38"/>
        <v>SALE619</v>
      </c>
      <c r="S621" s="31">
        <v>45765</v>
      </c>
      <c r="T621" t="str">
        <f t="shared" si="39"/>
        <v>18-04-2025</v>
      </c>
      <c r="X621" s="34">
        <v>2</v>
      </c>
      <c r="Y621" s="34">
        <v>394.5</v>
      </c>
      <c r="Z621" s="2">
        <f t="shared" si="36"/>
        <v>394.5</v>
      </c>
    </row>
    <row r="622" spans="1:26">
      <c r="A622" s="2" t="s">
        <v>2446</v>
      </c>
      <c r="B622" s="25">
        <v>45882</v>
      </c>
      <c r="C622" s="2" t="s">
        <v>408</v>
      </c>
      <c r="D622" s="2" t="s">
        <v>1742</v>
      </c>
      <c r="E622" s="2" t="s">
        <v>1779</v>
      </c>
      <c r="F622" s="2">
        <v>3</v>
      </c>
      <c r="G622" s="2">
        <v>411.25</v>
      </c>
      <c r="H622" s="2">
        <v>0.05</v>
      </c>
      <c r="I622" s="2" t="s">
        <v>1824</v>
      </c>
      <c r="J622" s="2">
        <v>1172.0625</v>
      </c>
      <c r="K622" s="2">
        <f>IF(I622="", AVERAGEIF(Table6[Payment_Type],Table6[[#This Row],[Payment_Type]],Table6[Total_Amount]), J622)</f>
        <v>1172.0625</v>
      </c>
      <c r="O622" s="27" t="s">
        <v>2446</v>
      </c>
      <c r="P622" t="str">
        <f t="shared" si="37"/>
        <v>Sale620</v>
      </c>
      <c r="Q622" t="str">
        <f t="shared" si="38"/>
        <v>SALE620</v>
      </c>
      <c r="S622" s="30">
        <v>45882</v>
      </c>
      <c r="T622" t="str">
        <f t="shared" si="39"/>
        <v>13-08-2025</v>
      </c>
      <c r="X622" s="33">
        <v>3</v>
      </c>
      <c r="Y622" s="33">
        <v>411.25</v>
      </c>
      <c r="Z622" s="2">
        <f t="shared" si="36"/>
        <v>411.25</v>
      </c>
    </row>
    <row r="623" spans="1:26">
      <c r="A623" s="2" t="s">
        <v>2447</v>
      </c>
      <c r="B623" s="25">
        <v>45923</v>
      </c>
      <c r="C623" s="2" t="s">
        <v>1107</v>
      </c>
      <c r="D623" s="2" t="s">
        <v>1644</v>
      </c>
      <c r="E623" s="2" t="s">
        <v>1761</v>
      </c>
      <c r="F623" s="2">
        <v>4</v>
      </c>
      <c r="G623" s="2">
        <v>395.45</v>
      </c>
      <c r="H623" s="2">
        <v>0.01</v>
      </c>
      <c r="I623" s="2" t="s">
        <v>1824</v>
      </c>
      <c r="J623" s="2">
        <v>1565.982</v>
      </c>
      <c r="K623" s="2">
        <f>IF(I623="", AVERAGEIF(Table6[Payment_Type],Table6[[#This Row],[Payment_Type]],Table6[Total_Amount]), J623)</f>
        <v>1565.982</v>
      </c>
      <c r="O623" s="28" t="s">
        <v>2447</v>
      </c>
      <c r="P623" t="str">
        <f t="shared" si="37"/>
        <v>Sale621</v>
      </c>
      <c r="Q623" t="str">
        <f t="shared" si="38"/>
        <v>SALE621</v>
      </c>
      <c r="S623" s="31">
        <v>45923</v>
      </c>
      <c r="T623" t="str">
        <f t="shared" si="39"/>
        <v>23-09-2025</v>
      </c>
      <c r="X623" s="34">
        <v>4</v>
      </c>
      <c r="Y623" s="34">
        <v>395.45</v>
      </c>
      <c r="Z623" s="2">
        <f t="shared" si="36"/>
        <v>395.45</v>
      </c>
    </row>
    <row r="624" spans="1:26">
      <c r="A624" s="2" t="s">
        <v>2448</v>
      </c>
      <c r="B624" s="25">
        <v>45421</v>
      </c>
      <c r="C624" s="2" t="s">
        <v>144</v>
      </c>
      <c r="D624" s="2" t="s">
        <v>1728</v>
      </c>
      <c r="E624" s="2" t="s">
        <v>1773</v>
      </c>
      <c r="F624" s="2">
        <v>2</v>
      </c>
      <c r="G624" s="2">
        <v>678.98</v>
      </c>
      <c r="H624" s="2">
        <v>0.23</v>
      </c>
      <c r="I624" s="2" t="s">
        <v>1824</v>
      </c>
      <c r="J624" s="2">
        <v>1045.6292000000001</v>
      </c>
      <c r="K624" s="2">
        <f>IF(I624="", AVERAGEIF(Table6[Payment_Type],Table6[[#This Row],[Payment_Type]],Table6[Total_Amount]), J624)</f>
        <v>1045.6292000000001</v>
      </c>
      <c r="O624" s="27" t="s">
        <v>2448</v>
      </c>
      <c r="P624" t="str">
        <f t="shared" si="37"/>
        <v>Sale622</v>
      </c>
      <c r="Q624" t="str">
        <f t="shared" si="38"/>
        <v>SALE622</v>
      </c>
      <c r="S624" s="30">
        <v>45421</v>
      </c>
      <c r="T624" t="str">
        <f t="shared" si="39"/>
        <v>09-05-2024</v>
      </c>
      <c r="X624" s="33">
        <v>2</v>
      </c>
      <c r="Y624" s="33">
        <v>678.98</v>
      </c>
      <c r="Z624" s="2">
        <f t="shared" si="36"/>
        <v>678.98</v>
      </c>
    </row>
    <row r="625" spans="1:26">
      <c r="A625" s="2" t="s">
        <v>2449</v>
      </c>
      <c r="B625" s="25">
        <v>45608</v>
      </c>
      <c r="C625" s="2" t="s">
        <v>264</v>
      </c>
      <c r="D625" s="2" t="s">
        <v>1602</v>
      </c>
      <c r="E625" s="2" t="s">
        <v>1799</v>
      </c>
      <c r="F625" s="2">
        <v>4</v>
      </c>
      <c r="G625" s="2">
        <v>757.71</v>
      </c>
      <c r="H625" s="2">
        <v>0.26</v>
      </c>
      <c r="I625" s="2" t="s">
        <v>1829</v>
      </c>
      <c r="J625" s="2">
        <v>2242.8216000000002</v>
      </c>
      <c r="K625" s="2">
        <f>IF(I625="", AVERAGEIF(Table6[Payment_Type],Table6[[#This Row],[Payment_Type]],Table6[Total_Amount]), J625)</f>
        <v>2242.8216000000002</v>
      </c>
      <c r="O625" s="28" t="s">
        <v>2449</v>
      </c>
      <c r="P625" t="str">
        <f t="shared" si="37"/>
        <v>Sale623</v>
      </c>
      <c r="Q625" t="str">
        <f t="shared" si="38"/>
        <v>SALE623</v>
      </c>
      <c r="S625" s="31">
        <v>45608</v>
      </c>
      <c r="T625" t="str">
        <f t="shared" si="39"/>
        <v>12-11-2024</v>
      </c>
      <c r="X625" s="34">
        <v>4</v>
      </c>
      <c r="Y625" s="34">
        <v>757.71</v>
      </c>
      <c r="Z625" s="2">
        <f t="shared" si="36"/>
        <v>757.71</v>
      </c>
    </row>
    <row r="626" spans="1:26">
      <c r="A626" s="2" t="s">
        <v>2450</v>
      </c>
      <c r="B626" s="25">
        <v>45644</v>
      </c>
      <c r="C626" s="2" t="s">
        <v>221</v>
      </c>
      <c r="D626" s="2" t="s">
        <v>1736</v>
      </c>
      <c r="E626" s="2" t="s">
        <v>1769</v>
      </c>
      <c r="F626" s="2">
        <v>1</v>
      </c>
      <c r="G626" s="2">
        <v>647.86</v>
      </c>
      <c r="H626" s="2">
        <v>0.05</v>
      </c>
      <c r="I626" s="2" t="s">
        <v>1829</v>
      </c>
      <c r="J626" s="2">
        <v>615.46699999999998</v>
      </c>
      <c r="K626" s="2">
        <f>IF(I626="", AVERAGEIF(Table6[Payment_Type],Table6[[#This Row],[Payment_Type]],Table6[Total_Amount]), J626)</f>
        <v>615.46699999999998</v>
      </c>
      <c r="O626" s="27" t="s">
        <v>2450</v>
      </c>
      <c r="P626" t="str">
        <f t="shared" si="37"/>
        <v>Sale624</v>
      </c>
      <c r="Q626" t="str">
        <f t="shared" si="38"/>
        <v>SALE624</v>
      </c>
      <c r="S626" s="30">
        <v>45644</v>
      </c>
      <c r="T626" t="str">
        <f t="shared" si="39"/>
        <v>18-12-2024</v>
      </c>
      <c r="X626" s="33">
        <v>1</v>
      </c>
      <c r="Y626" s="33">
        <v>647.86</v>
      </c>
      <c r="Z626" s="2">
        <f t="shared" si="36"/>
        <v>647.86</v>
      </c>
    </row>
    <row r="627" spans="1:26">
      <c r="A627" s="2" t="s">
        <v>2451</v>
      </c>
      <c r="B627" s="25">
        <v>45517</v>
      </c>
      <c r="C627" s="2" t="s">
        <v>461</v>
      </c>
      <c r="D627" s="2" t="s">
        <v>1572</v>
      </c>
      <c r="E627" s="2" t="s">
        <v>1776</v>
      </c>
      <c r="F627" s="2">
        <v>2</v>
      </c>
      <c r="G627" s="2">
        <v>179.64</v>
      </c>
      <c r="H627" s="2">
        <v>0.1</v>
      </c>
      <c r="I627" s="2" t="s">
        <v>1826</v>
      </c>
      <c r="J627" s="2">
        <v>323.35199999999998</v>
      </c>
      <c r="K627" s="2">
        <f>IF(I627="", AVERAGEIF(Table6[Payment_Type],Table6[[#This Row],[Payment_Type]],Table6[Total_Amount]), J627)</f>
        <v>323.35199999999998</v>
      </c>
      <c r="O627" s="28" t="s">
        <v>2451</v>
      </c>
      <c r="P627" t="str">
        <f t="shared" si="37"/>
        <v>Sale625</v>
      </c>
      <c r="Q627" t="str">
        <f t="shared" si="38"/>
        <v>SALE625</v>
      </c>
      <c r="S627" s="31">
        <v>45517</v>
      </c>
      <c r="T627" t="str">
        <f t="shared" si="39"/>
        <v>13-08-2024</v>
      </c>
      <c r="X627" s="34">
        <v>2</v>
      </c>
      <c r="Y627" s="34">
        <v>179.64</v>
      </c>
      <c r="Z627" s="2">
        <f t="shared" si="36"/>
        <v>179.64</v>
      </c>
    </row>
    <row r="628" spans="1:26">
      <c r="A628" s="2" t="s">
        <v>2452</v>
      </c>
      <c r="B628" s="25">
        <v>45545</v>
      </c>
      <c r="C628" s="2" t="s">
        <v>1235</v>
      </c>
      <c r="D628" s="2" t="s">
        <v>1672</v>
      </c>
      <c r="E628" s="2" t="s">
        <v>1769</v>
      </c>
      <c r="F628" s="2">
        <v>3</v>
      </c>
      <c r="G628" s="2">
        <v>392.65</v>
      </c>
      <c r="H628" s="2">
        <v>0.17</v>
      </c>
      <c r="I628" s="2" t="s">
        <v>1826</v>
      </c>
      <c r="J628" s="2">
        <v>977.69849999999985</v>
      </c>
      <c r="K628" s="2">
        <f>IF(I628="", AVERAGEIF(Table6[Payment_Type],Table6[[#This Row],[Payment_Type]],Table6[Total_Amount]), J628)</f>
        <v>977.69849999999985</v>
      </c>
      <c r="O628" s="27" t="s">
        <v>2452</v>
      </c>
      <c r="P628" t="str">
        <f t="shared" si="37"/>
        <v>Sale626</v>
      </c>
      <c r="Q628" t="str">
        <f t="shared" si="38"/>
        <v>SALE626</v>
      </c>
      <c r="S628" s="30">
        <v>45545</v>
      </c>
      <c r="T628" t="str">
        <f t="shared" si="39"/>
        <v>10-09-2024</v>
      </c>
      <c r="X628" s="33">
        <v>3</v>
      </c>
      <c r="Y628" s="33">
        <v>392.65</v>
      </c>
      <c r="Z628" s="2">
        <f t="shared" si="36"/>
        <v>392.65</v>
      </c>
    </row>
    <row r="629" spans="1:26">
      <c r="A629" s="2" t="s">
        <v>2453</v>
      </c>
      <c r="B629" s="25">
        <v>45547</v>
      </c>
      <c r="C629" s="2" t="s">
        <v>582</v>
      </c>
      <c r="D629" s="2" t="s">
        <v>1730</v>
      </c>
      <c r="E629" s="2" t="s">
        <v>1804</v>
      </c>
      <c r="F629" s="2">
        <v>4</v>
      </c>
      <c r="G629" s="2">
        <v>969.55</v>
      </c>
      <c r="H629" s="2">
        <v>0.09</v>
      </c>
      <c r="I629" s="2" t="s">
        <v>1829</v>
      </c>
      <c r="J629" s="2">
        <v>3529.1619999999998</v>
      </c>
      <c r="K629" s="2">
        <f>IF(I629="", AVERAGEIF(Table6[Payment_Type],Table6[[#This Row],[Payment_Type]],Table6[Total_Amount]), J629)</f>
        <v>3529.1619999999998</v>
      </c>
      <c r="O629" s="28" t="s">
        <v>2453</v>
      </c>
      <c r="P629" t="str">
        <f t="shared" si="37"/>
        <v>Sale627</v>
      </c>
      <c r="Q629" t="str">
        <f t="shared" si="38"/>
        <v>SALE627</v>
      </c>
      <c r="S629" s="31">
        <v>45547</v>
      </c>
      <c r="T629" t="str">
        <f t="shared" si="39"/>
        <v>12-09-2024</v>
      </c>
      <c r="X629" s="34">
        <v>4</v>
      </c>
      <c r="Y629" s="34">
        <v>969.55</v>
      </c>
      <c r="Z629" s="2">
        <f t="shared" si="36"/>
        <v>969.55</v>
      </c>
    </row>
    <row r="630" spans="1:26">
      <c r="A630" s="2" t="s">
        <v>2454</v>
      </c>
      <c r="B630" s="25">
        <v>45433</v>
      </c>
      <c r="C630" s="2" t="s">
        <v>1425</v>
      </c>
      <c r="D630" s="2" t="s">
        <v>1696</v>
      </c>
      <c r="E630" s="2" t="s">
        <v>1794</v>
      </c>
      <c r="F630" s="2">
        <v>3</v>
      </c>
      <c r="G630" s="2">
        <v>322.94</v>
      </c>
      <c r="H630" s="2">
        <v>0.01</v>
      </c>
      <c r="I630" s="2" t="s">
        <v>1824</v>
      </c>
      <c r="J630" s="2">
        <v>959.13179999999988</v>
      </c>
      <c r="K630" s="2">
        <f>IF(I630="", AVERAGEIF(Table6[Payment_Type],Table6[[#This Row],[Payment_Type]],Table6[Total_Amount]), J630)</f>
        <v>959.13179999999988</v>
      </c>
      <c r="O630" s="27" t="s">
        <v>2454</v>
      </c>
      <c r="P630" t="str">
        <f t="shared" si="37"/>
        <v>Sale628</v>
      </c>
      <c r="Q630" t="str">
        <f t="shared" si="38"/>
        <v>SALE628</v>
      </c>
      <c r="S630" s="30">
        <v>45433</v>
      </c>
      <c r="T630" t="str">
        <f t="shared" si="39"/>
        <v>21-05-2024</v>
      </c>
      <c r="X630" s="33">
        <v>3</v>
      </c>
      <c r="Y630" s="33">
        <v>322.94</v>
      </c>
      <c r="Z630" s="2">
        <f t="shared" si="36"/>
        <v>322.94</v>
      </c>
    </row>
    <row r="631" spans="1:26">
      <c r="A631" s="2" t="s">
        <v>2455</v>
      </c>
      <c r="B631" s="25">
        <v>45792</v>
      </c>
      <c r="C631" s="2" t="s">
        <v>1133</v>
      </c>
      <c r="D631" s="2" t="s">
        <v>1714</v>
      </c>
      <c r="E631" s="2" t="s">
        <v>1752</v>
      </c>
      <c r="F631" s="2">
        <v>1</v>
      </c>
      <c r="G631" s="2">
        <v>92.83</v>
      </c>
      <c r="H631" s="2">
        <v>0.26</v>
      </c>
      <c r="I631" s="2" t="s">
        <v>1826</v>
      </c>
      <c r="J631" s="2">
        <v>68.694199999999995</v>
      </c>
      <c r="K631" s="2">
        <f>IF(I631="", AVERAGEIF(Table6[Payment_Type],Table6[[#This Row],[Payment_Type]],Table6[Total_Amount]), J631)</f>
        <v>68.694199999999995</v>
      </c>
      <c r="O631" s="28" t="s">
        <v>2455</v>
      </c>
      <c r="P631" t="str">
        <f t="shared" si="37"/>
        <v>Sale629</v>
      </c>
      <c r="Q631" t="str">
        <f t="shared" si="38"/>
        <v>SALE629</v>
      </c>
      <c r="S631" s="31">
        <v>45792</v>
      </c>
      <c r="T631" t="str">
        <f t="shared" si="39"/>
        <v>15-05-2025</v>
      </c>
      <c r="X631" s="34">
        <v>1</v>
      </c>
      <c r="Y631" s="34">
        <v>92.83</v>
      </c>
      <c r="Z631" s="2">
        <f t="shared" si="36"/>
        <v>92.83</v>
      </c>
    </row>
    <row r="632" spans="1:26">
      <c r="A632" s="2" t="s">
        <v>2456</v>
      </c>
      <c r="B632" s="25">
        <v>45804</v>
      </c>
      <c r="C632" s="2" t="s">
        <v>1304</v>
      </c>
      <c r="D632" s="2" t="s">
        <v>1562</v>
      </c>
      <c r="E632" s="2" t="s">
        <v>1766</v>
      </c>
      <c r="F632" s="2">
        <v>4</v>
      </c>
      <c r="G632" s="2">
        <v>432.29</v>
      </c>
      <c r="H632" s="2">
        <v>0.16</v>
      </c>
      <c r="I632" s="2" t="s">
        <v>1829</v>
      </c>
      <c r="J632" s="2">
        <v>1452.4944</v>
      </c>
      <c r="K632" s="2">
        <f>IF(I632="", AVERAGEIF(Table6[Payment_Type],Table6[[#This Row],[Payment_Type]],Table6[Total_Amount]), J632)</f>
        <v>1452.4944</v>
      </c>
      <c r="O632" s="27" t="s">
        <v>2456</v>
      </c>
      <c r="P632" t="str">
        <f t="shared" si="37"/>
        <v>Sale630</v>
      </c>
      <c r="Q632" t="str">
        <f t="shared" si="38"/>
        <v>SALE630</v>
      </c>
      <c r="S632" s="30">
        <v>45804</v>
      </c>
      <c r="T632" t="str">
        <f t="shared" si="39"/>
        <v>27-05-2025</v>
      </c>
      <c r="X632" s="33">
        <v>4</v>
      </c>
      <c r="Y632" s="33">
        <v>432.29</v>
      </c>
      <c r="Z632" s="2">
        <f t="shared" si="36"/>
        <v>432.29</v>
      </c>
    </row>
    <row r="633" spans="1:26">
      <c r="A633" s="2" t="s">
        <v>2457</v>
      </c>
      <c r="B633" s="25">
        <v>45311</v>
      </c>
      <c r="C633" s="2" t="s">
        <v>292</v>
      </c>
      <c r="D633" s="2" t="s">
        <v>1626</v>
      </c>
      <c r="E633" s="2" t="s">
        <v>1797</v>
      </c>
      <c r="F633" s="2">
        <v>2</v>
      </c>
      <c r="G633" s="2">
        <v>925.78</v>
      </c>
      <c r="H633" s="2">
        <v>0.14000000000000001</v>
      </c>
      <c r="I633" s="2" t="s">
        <v>1829</v>
      </c>
      <c r="J633" s="2">
        <v>1592.3416</v>
      </c>
      <c r="K633" s="2">
        <f>IF(I633="", AVERAGEIF(Table6[Payment_Type],Table6[[#This Row],[Payment_Type]],Table6[Total_Amount]), J633)</f>
        <v>1592.3416</v>
      </c>
      <c r="O633" s="28" t="s">
        <v>2457</v>
      </c>
      <c r="P633" t="str">
        <f t="shared" si="37"/>
        <v>Sale631</v>
      </c>
      <c r="Q633" t="str">
        <f t="shared" si="38"/>
        <v>SALE631</v>
      </c>
      <c r="S633" s="31">
        <v>45311</v>
      </c>
      <c r="T633" t="str">
        <f t="shared" si="39"/>
        <v>20-01-2024</v>
      </c>
      <c r="X633" s="34">
        <v>2</v>
      </c>
      <c r="Y633" s="34">
        <v>925.78</v>
      </c>
      <c r="Z633" s="2">
        <f t="shared" si="36"/>
        <v>925.78</v>
      </c>
    </row>
    <row r="634" spans="1:26">
      <c r="A634" s="2" t="s">
        <v>2458</v>
      </c>
      <c r="B634" s="25">
        <v>45605</v>
      </c>
      <c r="C634" s="2" t="s">
        <v>1469</v>
      </c>
      <c r="D634" s="2" t="s">
        <v>1598</v>
      </c>
      <c r="E634" s="2" t="s">
        <v>1792</v>
      </c>
      <c r="F634" s="2">
        <v>2</v>
      </c>
      <c r="G634" s="2">
        <v>151.47</v>
      </c>
      <c r="H634" s="2">
        <v>0.21</v>
      </c>
      <c r="I634" s="2" t="s">
        <v>1826</v>
      </c>
      <c r="J634" s="2">
        <v>239.32259999999999</v>
      </c>
      <c r="K634" s="2">
        <f>IF(I634="", AVERAGEIF(Table6[Payment_Type],Table6[[#This Row],[Payment_Type]],Table6[Total_Amount]), J634)</f>
        <v>239.32259999999999</v>
      </c>
      <c r="O634" s="27" t="s">
        <v>2458</v>
      </c>
      <c r="P634" t="str">
        <f t="shared" si="37"/>
        <v>Sale632</v>
      </c>
      <c r="Q634" t="str">
        <f t="shared" si="38"/>
        <v>SALE632</v>
      </c>
      <c r="S634" s="30">
        <v>45605</v>
      </c>
      <c r="T634" t="str">
        <f t="shared" si="39"/>
        <v>09-11-2024</v>
      </c>
      <c r="X634" s="33">
        <v>2</v>
      </c>
      <c r="Y634" s="33">
        <v>151.47</v>
      </c>
      <c r="Z634" s="2">
        <f t="shared" si="36"/>
        <v>151.47</v>
      </c>
    </row>
    <row r="635" spans="1:26">
      <c r="A635" s="2" t="s">
        <v>2459</v>
      </c>
      <c r="B635" s="25">
        <v>45338</v>
      </c>
      <c r="C635" s="2" t="s">
        <v>1389</v>
      </c>
      <c r="D635" s="2" t="s">
        <v>1714</v>
      </c>
      <c r="E635" s="2" t="s">
        <v>1789</v>
      </c>
      <c r="F635" s="2">
        <v>1</v>
      </c>
      <c r="G635" s="2">
        <v>343.05</v>
      </c>
      <c r="H635" s="2">
        <v>0.28000000000000003</v>
      </c>
      <c r="I635" s="2" t="s">
        <v>1826</v>
      </c>
      <c r="J635" s="2">
        <v>246.99600000000001</v>
      </c>
      <c r="K635" s="2">
        <f>IF(I635="", AVERAGEIF(Table6[Payment_Type],Table6[[#This Row],[Payment_Type]],Table6[Total_Amount]), J635)</f>
        <v>246.99600000000001</v>
      </c>
      <c r="O635" s="28" t="s">
        <v>2459</v>
      </c>
      <c r="P635" t="str">
        <f t="shared" si="37"/>
        <v>Sale633</v>
      </c>
      <c r="Q635" t="str">
        <f t="shared" si="38"/>
        <v>SALE633</v>
      </c>
      <c r="S635" s="31">
        <v>45338</v>
      </c>
      <c r="T635" t="str">
        <f t="shared" si="39"/>
        <v>16-02-2024</v>
      </c>
      <c r="X635" s="34">
        <v>1</v>
      </c>
      <c r="Y635" s="34">
        <v>343.05</v>
      </c>
      <c r="Z635" s="2">
        <f t="shared" si="36"/>
        <v>343.05</v>
      </c>
    </row>
    <row r="636" spans="1:26">
      <c r="A636" s="2" t="s">
        <v>2460</v>
      </c>
      <c r="B636" s="25">
        <v>45642</v>
      </c>
      <c r="C636" s="2" t="s">
        <v>244</v>
      </c>
      <c r="D636" s="2" t="s">
        <v>1582</v>
      </c>
      <c r="E636" s="2" t="s">
        <v>1769</v>
      </c>
      <c r="F636" s="2">
        <v>1</v>
      </c>
      <c r="G636" s="2">
        <v>373.06</v>
      </c>
      <c r="H636" s="2">
        <v>0.11</v>
      </c>
      <c r="I636" s="2" t="s">
        <v>1826</v>
      </c>
      <c r="J636" s="2">
        <v>332.02339999999998</v>
      </c>
      <c r="K636" s="2">
        <f>IF(I636="", AVERAGEIF(Table6[Payment_Type],Table6[[#This Row],[Payment_Type]],Table6[Total_Amount]), J636)</f>
        <v>332.02339999999998</v>
      </c>
      <c r="O636" s="27" t="s">
        <v>2460</v>
      </c>
      <c r="P636" t="str">
        <f t="shared" si="37"/>
        <v>Sale634</v>
      </c>
      <c r="Q636" t="str">
        <f t="shared" si="38"/>
        <v>SALE634</v>
      </c>
      <c r="S636" s="30">
        <v>45642</v>
      </c>
      <c r="T636" t="str">
        <f t="shared" si="39"/>
        <v>16-12-2024</v>
      </c>
      <c r="X636" s="33">
        <v>1</v>
      </c>
      <c r="Y636" s="33">
        <v>373.06</v>
      </c>
      <c r="Z636" s="2">
        <f t="shared" si="36"/>
        <v>373.06</v>
      </c>
    </row>
    <row r="637" spans="1:26">
      <c r="A637" s="2" t="s">
        <v>2461</v>
      </c>
      <c r="B637" s="25">
        <v>45693</v>
      </c>
      <c r="C637" s="2" t="s">
        <v>1278</v>
      </c>
      <c r="D637" s="2" t="s">
        <v>1584</v>
      </c>
      <c r="E637" s="2" t="s">
        <v>1801</v>
      </c>
      <c r="F637" s="2">
        <v>1</v>
      </c>
      <c r="G637" s="2">
        <v>124.98</v>
      </c>
      <c r="H637" s="2">
        <v>7.0000000000000007E-2</v>
      </c>
      <c r="I637" s="2" t="s">
        <v>1829</v>
      </c>
      <c r="J637" s="2">
        <v>116.23139999999999</v>
      </c>
      <c r="K637" s="2">
        <f>IF(I637="", AVERAGEIF(Table6[Payment_Type],Table6[[#This Row],[Payment_Type]],Table6[Total_Amount]), J637)</f>
        <v>116.23139999999999</v>
      </c>
      <c r="O637" s="28" t="s">
        <v>2461</v>
      </c>
      <c r="P637" t="str">
        <f t="shared" si="37"/>
        <v>Sale635</v>
      </c>
      <c r="Q637" t="str">
        <f t="shared" si="38"/>
        <v>SALE635</v>
      </c>
      <c r="S637" s="31">
        <v>45693</v>
      </c>
      <c r="T637" t="str">
        <f t="shared" si="39"/>
        <v>05-02-2025</v>
      </c>
      <c r="X637" s="34">
        <v>1</v>
      </c>
      <c r="Y637" s="34">
        <v>124.98</v>
      </c>
      <c r="Z637" s="2">
        <f t="shared" si="36"/>
        <v>124.98</v>
      </c>
    </row>
    <row r="638" spans="1:26">
      <c r="A638" s="2" t="s">
        <v>2462</v>
      </c>
      <c r="B638" s="25">
        <v>45763</v>
      </c>
      <c r="C638" s="2" t="s">
        <v>866</v>
      </c>
      <c r="D638" s="2" t="s">
        <v>1694</v>
      </c>
      <c r="E638" s="2" t="s">
        <v>1813</v>
      </c>
      <c r="F638" s="2">
        <v>4</v>
      </c>
      <c r="G638" s="2">
        <v>221.49</v>
      </c>
      <c r="H638" s="2">
        <v>0.26</v>
      </c>
      <c r="I638" s="2" t="s">
        <v>1826</v>
      </c>
      <c r="J638" s="2">
        <v>655.61040000000003</v>
      </c>
      <c r="K638" s="2">
        <f>IF(I638="", AVERAGEIF(Table6[Payment_Type],Table6[[#This Row],[Payment_Type]],Table6[Total_Amount]), J638)</f>
        <v>655.61040000000003</v>
      </c>
      <c r="O638" s="27" t="s">
        <v>2462</v>
      </c>
      <c r="P638" t="str">
        <f t="shared" si="37"/>
        <v>Sale636</v>
      </c>
      <c r="Q638" t="str">
        <f t="shared" si="38"/>
        <v>SALE636</v>
      </c>
      <c r="S638" s="30">
        <v>45763</v>
      </c>
      <c r="T638" t="str">
        <f t="shared" si="39"/>
        <v>16-04-2025</v>
      </c>
      <c r="X638" s="33">
        <v>4</v>
      </c>
      <c r="Y638" s="33">
        <v>221.49</v>
      </c>
      <c r="Z638" s="2">
        <f t="shared" si="36"/>
        <v>221.49</v>
      </c>
    </row>
    <row r="639" spans="1:26">
      <c r="A639" s="2" t="s">
        <v>2463</v>
      </c>
      <c r="B639" s="25">
        <v>45572</v>
      </c>
      <c r="C639" s="2" t="s">
        <v>565</v>
      </c>
      <c r="D639" s="2" t="s">
        <v>1594</v>
      </c>
      <c r="E639" s="2" t="s">
        <v>1801</v>
      </c>
      <c r="F639" s="2">
        <v>1</v>
      </c>
      <c r="G639" s="2">
        <v>563.32000000000005</v>
      </c>
      <c r="H639" s="2">
        <v>0.01</v>
      </c>
      <c r="I639" s="2" t="s">
        <v>1826</v>
      </c>
      <c r="J639" s="2">
        <v>557.68680000000006</v>
      </c>
      <c r="K639" s="2">
        <f>IF(I639="", AVERAGEIF(Table6[Payment_Type],Table6[[#This Row],[Payment_Type]],Table6[Total_Amount]), J639)</f>
        <v>557.68680000000006</v>
      </c>
      <c r="O639" s="28" t="s">
        <v>2463</v>
      </c>
      <c r="P639" t="str">
        <f t="shared" si="37"/>
        <v>Sale637</v>
      </c>
      <c r="Q639" t="str">
        <f t="shared" si="38"/>
        <v>SALE637</v>
      </c>
      <c r="S639" s="31">
        <v>45572</v>
      </c>
      <c r="T639" t="str">
        <f t="shared" si="39"/>
        <v>07-10-2024</v>
      </c>
      <c r="X639" s="34">
        <v>1</v>
      </c>
      <c r="Y639" s="34">
        <v>563.32000000000005</v>
      </c>
      <c r="Z639" s="2">
        <f t="shared" si="36"/>
        <v>563.32000000000005</v>
      </c>
    </row>
    <row r="640" spans="1:26">
      <c r="A640" s="2" t="s">
        <v>2464</v>
      </c>
      <c r="B640" s="25">
        <v>45338</v>
      </c>
      <c r="C640" s="2" t="s">
        <v>1217</v>
      </c>
      <c r="D640" s="2" t="s">
        <v>1570</v>
      </c>
      <c r="E640" s="2" t="s">
        <v>1752</v>
      </c>
      <c r="F640" s="2">
        <v>1</v>
      </c>
      <c r="G640" s="2">
        <v>362.93</v>
      </c>
      <c r="H640" s="2">
        <v>0.27</v>
      </c>
      <c r="I640" s="2" t="s">
        <v>1824</v>
      </c>
      <c r="J640" s="2">
        <v>264.93889999999999</v>
      </c>
      <c r="K640" s="2">
        <f>IF(I640="", AVERAGEIF(Table6[Payment_Type],Table6[[#This Row],[Payment_Type]],Table6[Total_Amount]), J640)</f>
        <v>264.93889999999999</v>
      </c>
      <c r="O640" s="27" t="s">
        <v>2464</v>
      </c>
      <c r="P640" t="str">
        <f t="shared" si="37"/>
        <v>Sale638</v>
      </c>
      <c r="Q640" t="str">
        <f t="shared" si="38"/>
        <v>SALE638</v>
      </c>
      <c r="S640" s="30">
        <v>45338</v>
      </c>
      <c r="T640" t="str">
        <f t="shared" si="39"/>
        <v>16-02-2024</v>
      </c>
      <c r="X640" s="33">
        <v>1</v>
      </c>
      <c r="Y640" s="33">
        <v>362.93</v>
      </c>
      <c r="Z640" s="2">
        <f t="shared" si="36"/>
        <v>362.93</v>
      </c>
    </row>
    <row r="641" spans="1:26">
      <c r="A641" s="2" t="s">
        <v>2465</v>
      </c>
      <c r="B641" s="25">
        <v>45373</v>
      </c>
      <c r="C641" s="2" t="s">
        <v>1056</v>
      </c>
      <c r="D641" s="2" t="s">
        <v>1570</v>
      </c>
      <c r="E641" s="2" t="s">
        <v>1801</v>
      </c>
      <c r="F641" s="2">
        <v>4</v>
      </c>
      <c r="G641" s="2">
        <v>369.22</v>
      </c>
      <c r="H641" s="2">
        <v>0.18</v>
      </c>
      <c r="I641" s="2" t="s">
        <v>1829</v>
      </c>
      <c r="J641" s="2">
        <v>1211.0416</v>
      </c>
      <c r="K641" s="2">
        <f>IF(I641="", AVERAGEIF(Table6[Payment_Type],Table6[[#This Row],[Payment_Type]],Table6[Total_Amount]), J641)</f>
        <v>1211.0416</v>
      </c>
      <c r="O641" s="28" t="s">
        <v>2465</v>
      </c>
      <c r="P641" t="str">
        <f t="shared" si="37"/>
        <v>Sale639</v>
      </c>
      <c r="Q641" t="str">
        <f t="shared" si="38"/>
        <v>SALE639</v>
      </c>
      <c r="S641" s="31">
        <v>45373</v>
      </c>
      <c r="T641" t="str">
        <f t="shared" si="39"/>
        <v>22-03-2024</v>
      </c>
      <c r="X641" s="34">
        <v>4</v>
      </c>
      <c r="Y641" s="34">
        <v>369.22</v>
      </c>
      <c r="Z641" s="2">
        <f t="shared" si="36"/>
        <v>369.22</v>
      </c>
    </row>
    <row r="642" spans="1:26">
      <c r="A642" s="2" t="s">
        <v>2466</v>
      </c>
      <c r="B642" s="25">
        <v>45590</v>
      </c>
      <c r="C642" s="2" t="s">
        <v>1275</v>
      </c>
      <c r="D642" s="2" t="s">
        <v>1740</v>
      </c>
      <c r="E642" s="2" t="s">
        <v>1799</v>
      </c>
      <c r="F642" s="2">
        <v>3</v>
      </c>
      <c r="G642" s="2">
        <v>950.83</v>
      </c>
      <c r="H642" s="2">
        <v>0.06</v>
      </c>
      <c r="I642" s="2" t="s">
        <v>1826</v>
      </c>
      <c r="J642" s="2">
        <v>2681.3406</v>
      </c>
      <c r="K642" s="2">
        <f>IF(I642="", AVERAGEIF(Table6[Payment_Type],Table6[[#This Row],[Payment_Type]],Table6[Total_Amount]), J642)</f>
        <v>2681.3406</v>
      </c>
      <c r="O642" s="27" t="s">
        <v>2466</v>
      </c>
      <c r="P642" t="str">
        <f t="shared" si="37"/>
        <v>Sale640</v>
      </c>
      <c r="Q642" t="str">
        <f t="shared" si="38"/>
        <v>SALE640</v>
      </c>
      <c r="S642" s="30">
        <v>45590</v>
      </c>
      <c r="T642" t="str">
        <f t="shared" si="39"/>
        <v>25-10-2024</v>
      </c>
      <c r="X642" s="33">
        <v>3</v>
      </c>
      <c r="Y642" s="33">
        <v>950.83</v>
      </c>
      <c r="Z642" s="2">
        <f t="shared" ref="Z642:Z705" si="40">IF(ISBLANK(Y642), AVERAGE($Y$2:$Y$2001), Y642)</f>
        <v>950.83</v>
      </c>
    </row>
    <row r="643" spans="1:26">
      <c r="A643" s="2" t="s">
        <v>2467</v>
      </c>
      <c r="B643" s="25">
        <v>45365</v>
      </c>
      <c r="C643" s="2" t="s">
        <v>484</v>
      </c>
      <c r="D643" s="2" t="s">
        <v>1622</v>
      </c>
      <c r="E643" s="2" t="s">
        <v>1797</v>
      </c>
      <c r="F643" s="2">
        <v>3</v>
      </c>
      <c r="G643" s="2">
        <v>338.79</v>
      </c>
      <c r="H643" s="2">
        <v>0.01</v>
      </c>
      <c r="I643" s="2" t="s">
        <v>1824</v>
      </c>
      <c r="J643" s="2">
        <v>1006.2063000000001</v>
      </c>
      <c r="K643" s="2">
        <f>IF(I643="", AVERAGEIF(Table6[Payment_Type],Table6[[#This Row],[Payment_Type]],Table6[Total_Amount]), J643)</f>
        <v>1006.2063000000001</v>
      </c>
      <c r="O643" s="28" t="s">
        <v>2467</v>
      </c>
      <c r="P643" t="str">
        <f t="shared" ref="P643:P706" si="41">PROPER(O643)</f>
        <v>Sale641</v>
      </c>
      <c r="Q643" t="str">
        <f t="shared" ref="Q643:Q706" si="42">UPPER(O643)</f>
        <v>SALE641</v>
      </c>
      <c r="S643" s="31">
        <v>45365</v>
      </c>
      <c r="T643" t="str">
        <f t="shared" ref="T643:T706" si="43">TEXT(S643, "DD-MM-YYYY" )</f>
        <v>14-03-2024</v>
      </c>
      <c r="X643" s="34">
        <v>3</v>
      </c>
      <c r="Y643" s="34">
        <v>338.79</v>
      </c>
      <c r="Z643" s="2">
        <f t="shared" si="40"/>
        <v>338.79</v>
      </c>
    </row>
    <row r="644" spans="1:26">
      <c r="A644" s="2" t="s">
        <v>2468</v>
      </c>
      <c r="B644" s="25">
        <v>45711</v>
      </c>
      <c r="C644" s="2" t="s">
        <v>493</v>
      </c>
      <c r="D644" s="2" t="s">
        <v>1728</v>
      </c>
      <c r="E644" s="2" t="s">
        <v>1757</v>
      </c>
      <c r="F644" s="2">
        <v>3</v>
      </c>
      <c r="G644" s="2">
        <v>853.32</v>
      </c>
      <c r="H644" s="2">
        <v>7.0000000000000007E-2</v>
      </c>
      <c r="I644" s="2" t="s">
        <v>1829</v>
      </c>
      <c r="J644" s="2">
        <v>2380.7628</v>
      </c>
      <c r="K644" s="2">
        <f>IF(I644="", AVERAGEIF(Table6[Payment_Type],Table6[[#This Row],[Payment_Type]],Table6[Total_Amount]), J644)</f>
        <v>2380.7628</v>
      </c>
      <c r="O644" s="27" t="s">
        <v>2468</v>
      </c>
      <c r="P644" t="str">
        <f t="shared" si="41"/>
        <v>Sale642</v>
      </c>
      <c r="Q644" t="str">
        <f t="shared" si="42"/>
        <v>SALE642</v>
      </c>
      <c r="S644" s="30">
        <v>45711</v>
      </c>
      <c r="T644" t="str">
        <f t="shared" si="43"/>
        <v>23-02-2025</v>
      </c>
      <c r="X644" s="33">
        <v>3</v>
      </c>
      <c r="Y644" s="33">
        <v>853.32</v>
      </c>
      <c r="Z644" s="2">
        <f t="shared" si="40"/>
        <v>853.32</v>
      </c>
    </row>
    <row r="645" spans="1:26">
      <c r="A645" s="2" t="s">
        <v>2469</v>
      </c>
      <c r="B645" s="25">
        <v>45586</v>
      </c>
      <c r="C645" s="2" t="s">
        <v>502</v>
      </c>
      <c r="D645" s="2" t="s">
        <v>1700</v>
      </c>
      <c r="E645" s="2" t="s">
        <v>1776</v>
      </c>
      <c r="F645" s="2">
        <v>3</v>
      </c>
      <c r="G645" s="2">
        <v>89.78</v>
      </c>
      <c r="H645" s="2">
        <v>0.2</v>
      </c>
      <c r="I645" s="2" t="s">
        <v>1829</v>
      </c>
      <c r="J645" s="2">
        <v>215.47200000000001</v>
      </c>
      <c r="K645" s="2">
        <f>IF(I645="", AVERAGEIF(Table6[Payment_Type],Table6[[#This Row],[Payment_Type]],Table6[Total_Amount]), J645)</f>
        <v>215.47200000000001</v>
      </c>
      <c r="O645" s="28" t="s">
        <v>2469</v>
      </c>
      <c r="P645" t="str">
        <f t="shared" si="41"/>
        <v>Sale643</v>
      </c>
      <c r="Q645" t="str">
        <f t="shared" si="42"/>
        <v>SALE643</v>
      </c>
      <c r="S645" s="31">
        <v>45586</v>
      </c>
      <c r="T645" t="str">
        <f t="shared" si="43"/>
        <v>21-10-2024</v>
      </c>
      <c r="X645" s="34">
        <v>3</v>
      </c>
      <c r="Y645" s="34">
        <v>89.78</v>
      </c>
      <c r="Z645" s="2">
        <f t="shared" si="40"/>
        <v>89.78</v>
      </c>
    </row>
    <row r="646" spans="1:26">
      <c r="A646" s="2" t="s">
        <v>2470</v>
      </c>
      <c r="B646" s="25">
        <v>45334</v>
      </c>
      <c r="C646" s="2" t="s">
        <v>628</v>
      </c>
      <c r="D646" s="2" t="s">
        <v>1658</v>
      </c>
      <c r="E646" s="2" t="s">
        <v>1757</v>
      </c>
      <c r="F646" s="2">
        <v>1</v>
      </c>
      <c r="G646" s="2">
        <v>172.04</v>
      </c>
      <c r="H646" s="2">
        <v>0.04</v>
      </c>
      <c r="I646" s="2" t="s">
        <v>1826</v>
      </c>
      <c r="J646" s="2">
        <v>165.1584</v>
      </c>
      <c r="K646" s="2">
        <f>IF(I646="", AVERAGEIF(Table6[Payment_Type],Table6[[#This Row],[Payment_Type]],Table6[Total_Amount]), J646)</f>
        <v>165.1584</v>
      </c>
      <c r="O646" s="27" t="s">
        <v>2470</v>
      </c>
      <c r="P646" t="str">
        <f t="shared" si="41"/>
        <v>Sale644</v>
      </c>
      <c r="Q646" t="str">
        <f t="shared" si="42"/>
        <v>SALE644</v>
      </c>
      <c r="S646" s="30">
        <v>45334</v>
      </c>
      <c r="T646" t="str">
        <f t="shared" si="43"/>
        <v>12-02-2024</v>
      </c>
      <c r="X646" s="33">
        <v>1</v>
      </c>
      <c r="Y646" s="33">
        <v>172.04</v>
      </c>
      <c r="Z646" s="2">
        <f t="shared" si="40"/>
        <v>172.04</v>
      </c>
    </row>
    <row r="647" spans="1:26">
      <c r="A647" s="2" t="s">
        <v>2471</v>
      </c>
      <c r="B647" s="25">
        <v>45333</v>
      </c>
      <c r="C647" s="2" t="s">
        <v>1440</v>
      </c>
      <c r="D647" s="2" t="s">
        <v>1656</v>
      </c>
      <c r="E647" s="2" t="s">
        <v>1757</v>
      </c>
      <c r="F647" s="2">
        <v>1</v>
      </c>
      <c r="G647" s="2">
        <v>389.2</v>
      </c>
      <c r="H647" s="2">
        <v>0.05</v>
      </c>
      <c r="I647" s="2" t="s">
        <v>1824</v>
      </c>
      <c r="J647" s="2">
        <v>369.74</v>
      </c>
      <c r="K647" s="2">
        <f>IF(I647="", AVERAGEIF(Table6[Payment_Type],Table6[[#This Row],[Payment_Type]],Table6[Total_Amount]), J647)</f>
        <v>369.74</v>
      </c>
      <c r="O647" s="28" t="s">
        <v>2471</v>
      </c>
      <c r="P647" t="str">
        <f t="shared" si="41"/>
        <v>Sale645</v>
      </c>
      <c r="Q647" t="str">
        <f t="shared" si="42"/>
        <v>SALE645</v>
      </c>
      <c r="S647" s="31">
        <v>45333</v>
      </c>
      <c r="T647" t="str">
        <f t="shared" si="43"/>
        <v>11-02-2024</v>
      </c>
      <c r="X647" s="34">
        <v>1</v>
      </c>
      <c r="Y647" s="34">
        <v>389.2</v>
      </c>
      <c r="Z647" s="2">
        <f t="shared" si="40"/>
        <v>389.2</v>
      </c>
    </row>
    <row r="648" spans="1:26">
      <c r="A648" s="2" t="s">
        <v>2472</v>
      </c>
      <c r="B648" s="25">
        <v>45778</v>
      </c>
      <c r="C648" s="2" t="s">
        <v>1422</v>
      </c>
      <c r="D648" s="2" t="s">
        <v>1702</v>
      </c>
      <c r="E648" s="2" t="s">
        <v>1797</v>
      </c>
      <c r="F648" s="2">
        <v>3</v>
      </c>
      <c r="G648" s="2">
        <v>865.96</v>
      </c>
      <c r="H648" s="2">
        <v>0.12</v>
      </c>
      <c r="I648" s="2" t="s">
        <v>1826</v>
      </c>
      <c r="J648" s="2">
        <v>2286.1343999999999</v>
      </c>
      <c r="K648" s="2">
        <f>IF(I648="", AVERAGEIF(Table6[Payment_Type],Table6[[#This Row],[Payment_Type]],Table6[Total_Amount]), J648)</f>
        <v>2286.1343999999999</v>
      </c>
      <c r="O648" s="27" t="s">
        <v>2472</v>
      </c>
      <c r="P648" t="str">
        <f t="shared" si="41"/>
        <v>Sale646</v>
      </c>
      <c r="Q648" t="str">
        <f t="shared" si="42"/>
        <v>SALE646</v>
      </c>
      <c r="S648" s="30">
        <v>45778</v>
      </c>
      <c r="T648" t="str">
        <f t="shared" si="43"/>
        <v>01-05-2025</v>
      </c>
      <c r="X648" s="33">
        <v>3</v>
      </c>
      <c r="Y648" s="33">
        <v>865.96</v>
      </c>
      <c r="Z648" s="2">
        <f t="shared" si="40"/>
        <v>865.96</v>
      </c>
    </row>
    <row r="649" spans="1:26">
      <c r="A649" s="2" t="s">
        <v>2473</v>
      </c>
      <c r="B649" s="25">
        <v>45592</v>
      </c>
      <c r="C649" s="2" t="s">
        <v>562</v>
      </c>
      <c r="D649" s="2" t="s">
        <v>1586</v>
      </c>
      <c r="E649" s="2" t="s">
        <v>1757</v>
      </c>
      <c r="F649" s="2">
        <v>3</v>
      </c>
      <c r="G649" s="2">
        <v>79.95</v>
      </c>
      <c r="H649" s="2">
        <v>0.2</v>
      </c>
      <c r="I649" s="2" t="s">
        <v>1829</v>
      </c>
      <c r="J649" s="2">
        <v>191.88</v>
      </c>
      <c r="K649" s="2">
        <f>IF(I649="", AVERAGEIF(Table6[Payment_Type],Table6[[#This Row],[Payment_Type]],Table6[Total_Amount]), J649)</f>
        <v>191.88</v>
      </c>
      <c r="O649" s="28" t="s">
        <v>2473</v>
      </c>
      <c r="P649" t="str">
        <f t="shared" si="41"/>
        <v>Sale647</v>
      </c>
      <c r="Q649" t="str">
        <f t="shared" si="42"/>
        <v>SALE647</v>
      </c>
      <c r="S649" s="31">
        <v>45592</v>
      </c>
      <c r="T649" t="str">
        <f t="shared" si="43"/>
        <v>27-10-2024</v>
      </c>
      <c r="X649" s="34">
        <v>3</v>
      </c>
      <c r="Y649" s="34">
        <v>79.95</v>
      </c>
      <c r="Z649" s="2">
        <f t="shared" si="40"/>
        <v>79.95</v>
      </c>
    </row>
    <row r="650" spans="1:26">
      <c r="A650" s="2" t="s">
        <v>2474</v>
      </c>
      <c r="B650" s="25">
        <v>45259</v>
      </c>
      <c r="C650" s="2" t="s">
        <v>1190</v>
      </c>
      <c r="D650" s="2" t="s">
        <v>1600</v>
      </c>
      <c r="E650" s="2" t="s">
        <v>1779</v>
      </c>
      <c r="F650" s="2">
        <v>1</v>
      </c>
      <c r="G650" s="2">
        <v>566.5</v>
      </c>
      <c r="H650" s="2">
        <v>0.25</v>
      </c>
      <c r="I650" s="2" t="s">
        <v>1829</v>
      </c>
      <c r="J650" s="2">
        <v>424.875</v>
      </c>
      <c r="K650" s="2">
        <f>IF(I650="", AVERAGEIF(Table6[Payment_Type],Table6[[#This Row],[Payment_Type]],Table6[Total_Amount]), J650)</f>
        <v>424.875</v>
      </c>
      <c r="O650" s="27" t="s">
        <v>2474</v>
      </c>
      <c r="P650" t="str">
        <f t="shared" si="41"/>
        <v>Sale648</v>
      </c>
      <c r="Q650" t="str">
        <f t="shared" si="42"/>
        <v>SALE648</v>
      </c>
      <c r="S650" s="30">
        <v>45259</v>
      </c>
      <c r="T650" t="str">
        <f t="shared" si="43"/>
        <v>29-11-2023</v>
      </c>
      <c r="X650" s="33">
        <v>1</v>
      </c>
      <c r="Y650" s="33">
        <v>566.5</v>
      </c>
      <c r="Z650" s="2">
        <f t="shared" si="40"/>
        <v>566.5</v>
      </c>
    </row>
    <row r="651" spans="1:26">
      <c r="A651" s="2" t="s">
        <v>2475</v>
      </c>
      <c r="B651" s="25">
        <v>45801</v>
      </c>
      <c r="C651" s="2" t="s">
        <v>1252</v>
      </c>
      <c r="D651" s="2" t="s">
        <v>1590</v>
      </c>
      <c r="E651" s="2" t="s">
        <v>1752</v>
      </c>
      <c r="F651" s="2">
        <v>2</v>
      </c>
      <c r="G651" s="2">
        <v>347.95</v>
      </c>
      <c r="H651" s="2">
        <v>0.13</v>
      </c>
      <c r="I651" s="2" t="s">
        <v>1829</v>
      </c>
      <c r="J651" s="2">
        <v>605.43299999999999</v>
      </c>
      <c r="K651" s="2">
        <f>IF(I651="", AVERAGEIF(Table6[Payment_Type],Table6[[#This Row],[Payment_Type]],Table6[Total_Amount]), J651)</f>
        <v>605.43299999999999</v>
      </c>
      <c r="O651" s="28" t="s">
        <v>2475</v>
      </c>
      <c r="P651" t="str">
        <f t="shared" si="41"/>
        <v>Sale649</v>
      </c>
      <c r="Q651" t="str">
        <f t="shared" si="42"/>
        <v>SALE649</v>
      </c>
      <c r="S651" s="31">
        <v>45801</v>
      </c>
      <c r="T651" t="str">
        <f t="shared" si="43"/>
        <v>24-05-2025</v>
      </c>
      <c r="X651" s="34">
        <v>2</v>
      </c>
      <c r="Y651" s="34">
        <v>347.95</v>
      </c>
      <c r="Z651" s="2">
        <f t="shared" si="40"/>
        <v>347.95</v>
      </c>
    </row>
    <row r="652" spans="1:26">
      <c r="A652" s="2" t="s">
        <v>2476</v>
      </c>
      <c r="B652" s="25">
        <v>45347</v>
      </c>
      <c r="C652" s="2" t="s">
        <v>681</v>
      </c>
      <c r="D652" s="2" t="s">
        <v>1664</v>
      </c>
      <c r="E652" s="2" t="s">
        <v>1766</v>
      </c>
      <c r="F652" s="2">
        <v>2</v>
      </c>
      <c r="G652" s="2">
        <v>250.83</v>
      </c>
      <c r="H652" s="2">
        <v>0.15</v>
      </c>
      <c r="I652" s="2" t="s">
        <v>1826</v>
      </c>
      <c r="J652" s="2">
        <v>426.411</v>
      </c>
      <c r="K652" s="2">
        <f>IF(I652="", AVERAGEIF(Table6[Payment_Type],Table6[[#This Row],[Payment_Type]],Table6[Total_Amount]), J652)</f>
        <v>426.411</v>
      </c>
      <c r="O652" s="27" t="s">
        <v>2476</v>
      </c>
      <c r="P652" t="str">
        <f t="shared" si="41"/>
        <v>Sale650</v>
      </c>
      <c r="Q652" t="str">
        <f t="shared" si="42"/>
        <v>SALE650</v>
      </c>
      <c r="S652" s="30">
        <v>45347</v>
      </c>
      <c r="T652" t="str">
        <f t="shared" si="43"/>
        <v>25-02-2024</v>
      </c>
      <c r="X652" s="33">
        <v>2</v>
      </c>
      <c r="Y652" s="33">
        <v>250.83</v>
      </c>
      <c r="Z652" s="2">
        <f t="shared" si="40"/>
        <v>250.83</v>
      </c>
    </row>
    <row r="653" spans="1:26">
      <c r="A653" s="2" t="s">
        <v>2477</v>
      </c>
      <c r="B653" s="25">
        <v>45721</v>
      </c>
      <c r="C653" s="2" t="s">
        <v>502</v>
      </c>
      <c r="D653" s="2" t="s">
        <v>1690</v>
      </c>
      <c r="E653" s="2" t="s">
        <v>1757</v>
      </c>
      <c r="F653" s="2">
        <v>1</v>
      </c>
      <c r="G653" s="2">
        <v>888.05</v>
      </c>
      <c r="H653" s="2">
        <v>0.2</v>
      </c>
      <c r="I653" s="2" t="s">
        <v>1826</v>
      </c>
      <c r="J653" s="2">
        <v>710.44</v>
      </c>
      <c r="K653" s="2">
        <f>IF(I653="", AVERAGEIF(Table6[Payment_Type],Table6[[#This Row],[Payment_Type]],Table6[Total_Amount]), J653)</f>
        <v>710.44</v>
      </c>
      <c r="O653" s="28" t="s">
        <v>2477</v>
      </c>
      <c r="P653" t="str">
        <f t="shared" si="41"/>
        <v>Sale651</v>
      </c>
      <c r="Q653" t="str">
        <f t="shared" si="42"/>
        <v>SALE651</v>
      </c>
      <c r="S653" s="31">
        <v>45721</v>
      </c>
      <c r="T653" t="str">
        <f t="shared" si="43"/>
        <v>05-03-2025</v>
      </c>
      <c r="X653" s="34">
        <v>1</v>
      </c>
      <c r="Y653" s="34">
        <v>888.05</v>
      </c>
      <c r="Z653" s="2">
        <f t="shared" si="40"/>
        <v>888.05</v>
      </c>
    </row>
    <row r="654" spans="1:26">
      <c r="A654" s="2" t="s">
        <v>2478</v>
      </c>
      <c r="B654" s="25">
        <v>45531</v>
      </c>
      <c r="C654" s="2" t="s">
        <v>36</v>
      </c>
      <c r="D654" s="2" t="s">
        <v>1626</v>
      </c>
      <c r="E654" s="2" t="s">
        <v>1810</v>
      </c>
      <c r="F654" s="2">
        <v>2</v>
      </c>
      <c r="G654" s="2">
        <v>673.02</v>
      </c>
      <c r="H654" s="2">
        <v>0.11</v>
      </c>
      <c r="I654" s="2" t="s">
        <v>1826</v>
      </c>
      <c r="J654" s="2">
        <v>1197.9756</v>
      </c>
      <c r="K654" s="2">
        <f>IF(I654="", AVERAGEIF(Table6[Payment_Type],Table6[[#This Row],[Payment_Type]],Table6[Total_Amount]), J654)</f>
        <v>1197.9756</v>
      </c>
      <c r="O654" s="27" t="s">
        <v>2478</v>
      </c>
      <c r="P654" t="str">
        <f t="shared" si="41"/>
        <v>Sale652</v>
      </c>
      <c r="Q654" t="str">
        <f t="shared" si="42"/>
        <v>SALE652</v>
      </c>
      <c r="S654" s="30">
        <v>45531</v>
      </c>
      <c r="T654" t="str">
        <f t="shared" si="43"/>
        <v>27-08-2024</v>
      </c>
      <c r="X654" s="33">
        <v>2</v>
      </c>
      <c r="Y654" s="33">
        <v>673.02</v>
      </c>
      <c r="Z654" s="2">
        <f t="shared" si="40"/>
        <v>673.02</v>
      </c>
    </row>
    <row r="655" spans="1:26">
      <c r="A655" s="2" t="s">
        <v>2479</v>
      </c>
      <c r="B655" s="25">
        <v>45332</v>
      </c>
      <c r="C655" s="2" t="s">
        <v>1362</v>
      </c>
      <c r="D655" s="2" t="s">
        <v>1676</v>
      </c>
      <c r="E655" s="2" t="s">
        <v>1766</v>
      </c>
      <c r="F655" s="2">
        <v>2</v>
      </c>
      <c r="G655" s="2">
        <v>492.62</v>
      </c>
      <c r="H655" s="2">
        <v>0.26</v>
      </c>
      <c r="I655" s="2" t="s">
        <v>1829</v>
      </c>
      <c r="J655" s="2">
        <v>729.07759999999996</v>
      </c>
      <c r="K655" s="2">
        <f>IF(I655="", AVERAGEIF(Table6[Payment_Type],Table6[[#This Row],[Payment_Type]],Table6[Total_Amount]), J655)</f>
        <v>729.07759999999996</v>
      </c>
      <c r="O655" s="28" t="s">
        <v>2479</v>
      </c>
      <c r="P655" t="str">
        <f t="shared" si="41"/>
        <v>Sale653</v>
      </c>
      <c r="Q655" t="str">
        <f t="shared" si="42"/>
        <v>SALE653</v>
      </c>
      <c r="S655" s="31">
        <v>45332</v>
      </c>
      <c r="T655" t="str">
        <f t="shared" si="43"/>
        <v>10-02-2024</v>
      </c>
      <c r="X655" s="34">
        <v>2</v>
      </c>
      <c r="Y655" s="34">
        <v>492.62</v>
      </c>
      <c r="Z655" s="2">
        <f t="shared" si="40"/>
        <v>492.62</v>
      </c>
    </row>
    <row r="656" spans="1:26">
      <c r="A656" s="2" t="s">
        <v>2480</v>
      </c>
      <c r="B656" s="25">
        <v>45344</v>
      </c>
      <c r="C656" s="2" t="s">
        <v>1175</v>
      </c>
      <c r="D656" s="2" t="s">
        <v>1718</v>
      </c>
      <c r="E656" s="2" t="s">
        <v>1766</v>
      </c>
      <c r="F656" s="2">
        <v>4</v>
      </c>
      <c r="G656" s="2">
        <v>986.93</v>
      </c>
      <c r="H656" s="2">
        <v>0.01</v>
      </c>
      <c r="I656" s="2" t="s">
        <v>1824</v>
      </c>
      <c r="J656" s="2">
        <v>3908.2428</v>
      </c>
      <c r="K656" s="2">
        <f>IF(I656="", AVERAGEIF(Table6[Payment_Type],Table6[[#This Row],[Payment_Type]],Table6[Total_Amount]), J656)</f>
        <v>3908.2428</v>
      </c>
      <c r="O656" s="27" t="s">
        <v>2480</v>
      </c>
      <c r="P656" t="str">
        <f t="shared" si="41"/>
        <v>Sale654</v>
      </c>
      <c r="Q656" t="str">
        <f t="shared" si="42"/>
        <v>SALE654</v>
      </c>
      <c r="S656" s="30">
        <v>45344</v>
      </c>
      <c r="T656" t="str">
        <f t="shared" si="43"/>
        <v>22-02-2024</v>
      </c>
      <c r="X656" s="33">
        <v>4</v>
      </c>
      <c r="Y656" s="33">
        <v>986.93</v>
      </c>
      <c r="Z656" s="2">
        <f t="shared" si="40"/>
        <v>986.93</v>
      </c>
    </row>
    <row r="657" spans="1:26">
      <c r="A657" s="2" t="s">
        <v>2481</v>
      </c>
      <c r="B657" s="25">
        <v>45388</v>
      </c>
      <c r="C657" s="2" t="s">
        <v>1475</v>
      </c>
      <c r="D657" s="2" t="s">
        <v>1592</v>
      </c>
      <c r="E657" s="2" t="s">
        <v>1794</v>
      </c>
      <c r="F657" s="2">
        <v>4</v>
      </c>
      <c r="G657" s="2">
        <v>411.68</v>
      </c>
      <c r="H657" s="2">
        <v>0.06</v>
      </c>
      <c r="I657" s="2" t="s">
        <v>1826</v>
      </c>
      <c r="J657" s="2">
        <v>1547.9168</v>
      </c>
      <c r="K657" s="2">
        <f>IF(I657="", AVERAGEIF(Table6[Payment_Type],Table6[[#This Row],[Payment_Type]],Table6[Total_Amount]), J657)</f>
        <v>1547.9168</v>
      </c>
      <c r="O657" s="28" t="s">
        <v>2481</v>
      </c>
      <c r="P657" t="str">
        <f t="shared" si="41"/>
        <v>Sale655</v>
      </c>
      <c r="Q657" t="str">
        <f t="shared" si="42"/>
        <v>SALE655</v>
      </c>
      <c r="S657" s="31">
        <v>45388</v>
      </c>
      <c r="T657" t="str">
        <f t="shared" si="43"/>
        <v>06-04-2024</v>
      </c>
      <c r="X657" s="34">
        <v>4</v>
      </c>
      <c r="Y657" s="34">
        <v>411.68</v>
      </c>
      <c r="Z657" s="2">
        <f t="shared" si="40"/>
        <v>411.68</v>
      </c>
    </row>
    <row r="658" spans="1:26">
      <c r="A658" s="2" t="s">
        <v>2482</v>
      </c>
      <c r="B658" s="25">
        <v>45397</v>
      </c>
      <c r="C658" s="2" t="s">
        <v>711</v>
      </c>
      <c r="D658" s="2" t="s">
        <v>1620</v>
      </c>
      <c r="E658" s="2" t="s">
        <v>1807</v>
      </c>
      <c r="F658" s="2">
        <v>2</v>
      </c>
      <c r="G658" s="2">
        <v>637.55999999999995</v>
      </c>
      <c r="H658" s="2">
        <v>0.05</v>
      </c>
      <c r="I658" s="2" t="s">
        <v>1829</v>
      </c>
      <c r="J658" s="2">
        <v>1211.364</v>
      </c>
      <c r="K658" s="2">
        <f>IF(I658="", AVERAGEIF(Table6[Payment_Type],Table6[[#This Row],[Payment_Type]],Table6[Total_Amount]), J658)</f>
        <v>1211.364</v>
      </c>
      <c r="O658" s="27" t="s">
        <v>2482</v>
      </c>
      <c r="P658" t="str">
        <f t="shared" si="41"/>
        <v>Sale656</v>
      </c>
      <c r="Q658" t="str">
        <f t="shared" si="42"/>
        <v>SALE656</v>
      </c>
      <c r="S658" s="30">
        <v>45397</v>
      </c>
      <c r="T658" t="str">
        <f t="shared" si="43"/>
        <v>15-04-2024</v>
      </c>
      <c r="X658" s="33">
        <v>2</v>
      </c>
      <c r="Y658" s="33">
        <v>637.55999999999995</v>
      </c>
      <c r="Z658" s="2">
        <f t="shared" si="40"/>
        <v>637.55999999999995</v>
      </c>
    </row>
    <row r="659" spans="1:26">
      <c r="A659" s="2" t="s">
        <v>2483</v>
      </c>
      <c r="B659" s="25">
        <v>45633</v>
      </c>
      <c r="C659" s="2" t="s">
        <v>67</v>
      </c>
      <c r="D659" s="2" t="s">
        <v>1574</v>
      </c>
      <c r="E659" s="2" t="s">
        <v>1766</v>
      </c>
      <c r="F659" s="2">
        <v>3</v>
      </c>
      <c r="G659" s="2">
        <v>706.87</v>
      </c>
      <c r="H659" s="2">
        <v>0.27</v>
      </c>
      <c r="I659" s="2" t="s">
        <v>1824</v>
      </c>
      <c r="J659" s="2">
        <v>1548.0453</v>
      </c>
      <c r="K659" s="2">
        <f>IF(I659="", AVERAGEIF(Table6[Payment_Type],Table6[[#This Row],[Payment_Type]],Table6[Total_Amount]), J659)</f>
        <v>1548.0453</v>
      </c>
      <c r="O659" s="28" t="s">
        <v>2483</v>
      </c>
      <c r="P659" t="str">
        <f t="shared" si="41"/>
        <v>Sale657</v>
      </c>
      <c r="Q659" t="str">
        <f t="shared" si="42"/>
        <v>SALE657</v>
      </c>
      <c r="S659" s="31">
        <v>45633</v>
      </c>
      <c r="T659" t="str">
        <f t="shared" si="43"/>
        <v>07-12-2024</v>
      </c>
      <c r="X659" s="34">
        <v>3</v>
      </c>
      <c r="Y659" s="34">
        <v>706.87</v>
      </c>
      <c r="Z659" s="2">
        <f t="shared" si="40"/>
        <v>706.87</v>
      </c>
    </row>
    <row r="660" spans="1:26">
      <c r="A660" s="2" t="s">
        <v>2484</v>
      </c>
      <c r="B660" s="25">
        <v>45629</v>
      </c>
      <c r="C660" s="2" t="s">
        <v>208</v>
      </c>
      <c r="D660" s="2" t="s">
        <v>1578</v>
      </c>
      <c r="E660" s="2" t="s">
        <v>1776</v>
      </c>
      <c r="F660" s="2">
        <v>2</v>
      </c>
      <c r="G660" s="2">
        <v>884.48</v>
      </c>
      <c r="H660" s="2">
        <v>0</v>
      </c>
      <c r="I660" s="2" t="s">
        <v>1829</v>
      </c>
      <c r="J660" s="2">
        <v>1768.96</v>
      </c>
      <c r="K660" s="2">
        <f>IF(I660="", AVERAGEIF(Table6[Payment_Type],Table6[[#This Row],[Payment_Type]],Table6[Total_Amount]), J660)</f>
        <v>1768.96</v>
      </c>
      <c r="O660" s="27" t="s">
        <v>2484</v>
      </c>
      <c r="P660" t="str">
        <f t="shared" si="41"/>
        <v>Sale658</v>
      </c>
      <c r="Q660" t="str">
        <f t="shared" si="42"/>
        <v>SALE658</v>
      </c>
      <c r="S660" s="30">
        <v>45629</v>
      </c>
      <c r="T660" t="str">
        <f t="shared" si="43"/>
        <v>03-12-2024</v>
      </c>
      <c r="X660" s="33">
        <v>2</v>
      </c>
      <c r="Y660" s="33">
        <v>884.48</v>
      </c>
      <c r="Z660" s="2">
        <f t="shared" si="40"/>
        <v>884.48</v>
      </c>
    </row>
    <row r="661" spans="1:26">
      <c r="A661" s="2" t="s">
        <v>2485</v>
      </c>
      <c r="B661" s="25">
        <v>45291</v>
      </c>
      <c r="C661" s="2" t="s">
        <v>181</v>
      </c>
      <c r="D661" s="2" t="s">
        <v>1732</v>
      </c>
      <c r="E661" s="2" t="s">
        <v>1769</v>
      </c>
      <c r="F661" s="2">
        <v>3</v>
      </c>
      <c r="G661" s="2">
        <v>718.23</v>
      </c>
      <c r="H661" s="2">
        <v>0.19</v>
      </c>
      <c r="I661" s="2" t="s">
        <v>1826</v>
      </c>
      <c r="J661" s="2">
        <v>1745.2989</v>
      </c>
      <c r="K661" s="2">
        <f>IF(I661="", AVERAGEIF(Table6[Payment_Type],Table6[[#This Row],[Payment_Type]],Table6[Total_Amount]), J661)</f>
        <v>1745.2989</v>
      </c>
      <c r="O661" s="28" t="s">
        <v>2485</v>
      </c>
      <c r="P661" t="str">
        <f t="shared" si="41"/>
        <v>Sale659</v>
      </c>
      <c r="Q661" t="str">
        <f t="shared" si="42"/>
        <v>SALE659</v>
      </c>
      <c r="S661" s="31">
        <v>45291</v>
      </c>
      <c r="T661" t="str">
        <f t="shared" si="43"/>
        <v>31-12-2023</v>
      </c>
      <c r="X661" s="34">
        <v>3</v>
      </c>
      <c r="Y661" s="34">
        <v>718.23</v>
      </c>
      <c r="Z661" s="2">
        <f t="shared" si="40"/>
        <v>718.23</v>
      </c>
    </row>
    <row r="662" spans="1:26">
      <c r="A662" s="2" t="s">
        <v>2486</v>
      </c>
      <c r="B662" s="25">
        <v>45914</v>
      </c>
      <c r="C662" s="2" t="s">
        <v>595</v>
      </c>
      <c r="D662" s="2" t="s">
        <v>1728</v>
      </c>
      <c r="E662" s="2" t="s">
        <v>1810</v>
      </c>
      <c r="F662" s="2">
        <v>3</v>
      </c>
      <c r="G662" s="2">
        <v>107.44</v>
      </c>
      <c r="H662" s="2">
        <v>0.27</v>
      </c>
      <c r="I662" s="2" t="s">
        <v>1826</v>
      </c>
      <c r="J662" s="2">
        <v>235.2936</v>
      </c>
      <c r="K662" s="2">
        <f>IF(I662="", AVERAGEIF(Table6[Payment_Type],Table6[[#This Row],[Payment_Type]],Table6[Total_Amount]), J662)</f>
        <v>235.2936</v>
      </c>
      <c r="O662" s="27" t="s">
        <v>2486</v>
      </c>
      <c r="P662" t="str">
        <f t="shared" si="41"/>
        <v>Sale660</v>
      </c>
      <c r="Q662" t="str">
        <f t="shared" si="42"/>
        <v>SALE660</v>
      </c>
      <c r="S662" s="30">
        <v>45914</v>
      </c>
      <c r="T662" t="str">
        <f t="shared" si="43"/>
        <v>14-09-2025</v>
      </c>
      <c r="X662" s="33">
        <v>3</v>
      </c>
      <c r="Y662" s="33">
        <v>107.44</v>
      </c>
      <c r="Z662" s="2">
        <f t="shared" si="40"/>
        <v>107.44</v>
      </c>
    </row>
    <row r="663" spans="1:26">
      <c r="A663" s="2" t="s">
        <v>2487</v>
      </c>
      <c r="B663" s="25">
        <v>45673</v>
      </c>
      <c r="C663" s="2" t="s">
        <v>211</v>
      </c>
      <c r="D663" s="2" t="s">
        <v>1640</v>
      </c>
      <c r="E663" s="2" t="s">
        <v>1766</v>
      </c>
      <c r="F663" s="2">
        <v>4</v>
      </c>
      <c r="G663" s="2">
        <v>608.97</v>
      </c>
      <c r="H663" s="2">
        <v>0.14000000000000001</v>
      </c>
      <c r="I663" s="2" t="s">
        <v>1829</v>
      </c>
      <c r="J663" s="2">
        <v>2094.8568</v>
      </c>
      <c r="K663" s="2">
        <f>IF(I663="", AVERAGEIF(Table6[Payment_Type],Table6[[#This Row],[Payment_Type]],Table6[Total_Amount]), J663)</f>
        <v>2094.8568</v>
      </c>
      <c r="O663" s="28" t="s">
        <v>2487</v>
      </c>
      <c r="P663" t="str">
        <f t="shared" si="41"/>
        <v>Sale661</v>
      </c>
      <c r="Q663" t="str">
        <f t="shared" si="42"/>
        <v>SALE661</v>
      </c>
      <c r="S663" s="31">
        <v>45673</v>
      </c>
      <c r="T663" t="str">
        <f t="shared" si="43"/>
        <v>16-01-2025</v>
      </c>
      <c r="X663" s="34">
        <v>4</v>
      </c>
      <c r="Y663" s="34">
        <v>608.97</v>
      </c>
      <c r="Z663" s="2">
        <f t="shared" si="40"/>
        <v>608.97</v>
      </c>
    </row>
    <row r="664" spans="1:26">
      <c r="A664" s="2" t="s">
        <v>2488</v>
      </c>
      <c r="B664" s="25">
        <v>45689</v>
      </c>
      <c r="C664" s="2" t="s">
        <v>1109</v>
      </c>
      <c r="D664" s="2" t="s">
        <v>1670</v>
      </c>
      <c r="E664" s="2" t="s">
        <v>1776</v>
      </c>
      <c r="F664" s="2">
        <v>3</v>
      </c>
      <c r="G664" s="2">
        <v>260.45999999999998</v>
      </c>
      <c r="H664" s="2">
        <v>0.09</v>
      </c>
      <c r="I664" s="2" t="s">
        <v>1824</v>
      </c>
      <c r="J664" s="2">
        <v>711.05579999999986</v>
      </c>
      <c r="K664" s="2">
        <f>IF(I664="", AVERAGEIF(Table6[Payment_Type],Table6[[#This Row],[Payment_Type]],Table6[Total_Amount]), J664)</f>
        <v>711.05579999999986</v>
      </c>
      <c r="O664" s="27" t="s">
        <v>2488</v>
      </c>
      <c r="P664" t="str">
        <f t="shared" si="41"/>
        <v>Sale662</v>
      </c>
      <c r="Q664" t="str">
        <f t="shared" si="42"/>
        <v>SALE662</v>
      </c>
      <c r="S664" s="30">
        <v>45689</v>
      </c>
      <c r="T664" t="str">
        <f t="shared" si="43"/>
        <v>01-02-2025</v>
      </c>
      <c r="X664" s="33">
        <v>3</v>
      </c>
      <c r="Y664" s="33">
        <v>260.45999999999998</v>
      </c>
      <c r="Z664" s="2">
        <f t="shared" si="40"/>
        <v>260.45999999999998</v>
      </c>
    </row>
    <row r="665" spans="1:26">
      <c r="A665" s="2" t="s">
        <v>2489</v>
      </c>
      <c r="B665" s="25">
        <v>45646</v>
      </c>
      <c r="C665" s="2" t="s">
        <v>425</v>
      </c>
      <c r="D665" s="2" t="s">
        <v>1592</v>
      </c>
      <c r="E665" s="2" t="s">
        <v>1776</v>
      </c>
      <c r="F665" s="2">
        <v>1</v>
      </c>
      <c r="G665" s="2">
        <v>747.03</v>
      </c>
      <c r="H665" s="2">
        <v>0.01</v>
      </c>
      <c r="I665" s="2" t="s">
        <v>1824</v>
      </c>
      <c r="J665" s="2">
        <v>739.55970000000002</v>
      </c>
      <c r="K665" s="2">
        <f>IF(I665="", AVERAGEIF(Table6[Payment_Type],Table6[[#This Row],[Payment_Type]],Table6[Total_Amount]), J665)</f>
        <v>739.55970000000002</v>
      </c>
      <c r="O665" s="28" t="s">
        <v>2489</v>
      </c>
      <c r="P665" t="str">
        <f t="shared" si="41"/>
        <v>Sale663</v>
      </c>
      <c r="Q665" t="str">
        <f t="shared" si="42"/>
        <v>SALE663</v>
      </c>
      <c r="S665" s="31">
        <v>45646</v>
      </c>
      <c r="T665" t="str">
        <f t="shared" si="43"/>
        <v>20-12-2024</v>
      </c>
      <c r="X665" s="34">
        <v>1</v>
      </c>
      <c r="Y665" s="34">
        <v>747.03</v>
      </c>
      <c r="Z665" s="2">
        <f t="shared" si="40"/>
        <v>747.03</v>
      </c>
    </row>
    <row r="666" spans="1:26">
      <c r="A666" s="2" t="s">
        <v>2490</v>
      </c>
      <c r="B666" s="25">
        <v>45475</v>
      </c>
      <c r="C666" s="2" t="s">
        <v>1257</v>
      </c>
      <c r="D666" s="2" t="s">
        <v>1580</v>
      </c>
      <c r="E666" s="2" t="s">
        <v>1782</v>
      </c>
      <c r="F666" s="2">
        <v>4</v>
      </c>
      <c r="G666" s="2">
        <v>700.88</v>
      </c>
      <c r="H666" s="2">
        <v>0.23</v>
      </c>
      <c r="I666" s="2" t="s">
        <v>1826</v>
      </c>
      <c r="J666" s="2">
        <v>2158.7103999999999</v>
      </c>
      <c r="K666" s="2">
        <f>IF(I666="", AVERAGEIF(Table6[Payment_Type],Table6[[#This Row],[Payment_Type]],Table6[Total_Amount]), J666)</f>
        <v>2158.7103999999999</v>
      </c>
      <c r="O666" s="27" t="s">
        <v>2490</v>
      </c>
      <c r="P666" t="str">
        <f t="shared" si="41"/>
        <v>Sale664</v>
      </c>
      <c r="Q666" t="str">
        <f t="shared" si="42"/>
        <v>SALE664</v>
      </c>
      <c r="S666" s="30">
        <v>45475</v>
      </c>
      <c r="T666" t="str">
        <f t="shared" si="43"/>
        <v>02-07-2024</v>
      </c>
      <c r="X666" s="33">
        <v>4</v>
      </c>
      <c r="Y666" s="33">
        <v>700.88</v>
      </c>
      <c r="Z666" s="2">
        <f t="shared" si="40"/>
        <v>700.88</v>
      </c>
    </row>
    <row r="667" spans="1:26">
      <c r="A667" s="2" t="s">
        <v>2491</v>
      </c>
      <c r="B667" s="25">
        <v>45781</v>
      </c>
      <c r="C667" s="2" t="s">
        <v>185</v>
      </c>
      <c r="D667" s="2" t="s">
        <v>1738</v>
      </c>
      <c r="E667" s="2" t="s">
        <v>1799</v>
      </c>
      <c r="F667" s="2">
        <v>4</v>
      </c>
      <c r="G667" s="2">
        <v>20.09</v>
      </c>
      <c r="H667" s="2">
        <v>0.16</v>
      </c>
      <c r="I667" s="2" t="s">
        <v>1826</v>
      </c>
      <c r="J667" s="2">
        <v>67.502399999999994</v>
      </c>
      <c r="K667" s="2">
        <f>IF(I667="", AVERAGEIF(Table6[Payment_Type],Table6[[#This Row],[Payment_Type]],Table6[Total_Amount]), J667)</f>
        <v>67.502399999999994</v>
      </c>
      <c r="O667" s="28" t="s">
        <v>2491</v>
      </c>
      <c r="P667" t="str">
        <f t="shared" si="41"/>
        <v>Sale665</v>
      </c>
      <c r="Q667" t="str">
        <f t="shared" si="42"/>
        <v>SALE665</v>
      </c>
      <c r="S667" s="31">
        <v>45781</v>
      </c>
      <c r="T667" t="str">
        <f t="shared" si="43"/>
        <v>04-05-2025</v>
      </c>
      <c r="X667" s="34">
        <v>4</v>
      </c>
      <c r="Y667" s="34">
        <v>20.09</v>
      </c>
      <c r="Z667" s="2">
        <f t="shared" si="40"/>
        <v>20.09</v>
      </c>
    </row>
    <row r="668" spans="1:26">
      <c r="A668" s="2" t="s">
        <v>2492</v>
      </c>
      <c r="B668" s="25">
        <v>45654</v>
      </c>
      <c r="C668" s="2" t="s">
        <v>230</v>
      </c>
      <c r="D668" s="2" t="s">
        <v>1622</v>
      </c>
      <c r="E668" s="2" t="s">
        <v>1792</v>
      </c>
      <c r="F668" s="2">
        <v>3</v>
      </c>
      <c r="G668" s="2">
        <v>917.64</v>
      </c>
      <c r="H668" s="2">
        <v>0.24</v>
      </c>
      <c r="I668" s="2" t="s">
        <v>1826</v>
      </c>
      <c r="J668" s="2">
        <v>2092.2192</v>
      </c>
      <c r="K668" s="2">
        <f>IF(I668="", AVERAGEIF(Table6[Payment_Type],Table6[[#This Row],[Payment_Type]],Table6[Total_Amount]), J668)</f>
        <v>2092.2192</v>
      </c>
      <c r="O668" s="27" t="s">
        <v>2492</v>
      </c>
      <c r="P668" t="str">
        <f t="shared" si="41"/>
        <v>Sale666</v>
      </c>
      <c r="Q668" t="str">
        <f t="shared" si="42"/>
        <v>SALE666</v>
      </c>
      <c r="S668" s="30">
        <v>45654</v>
      </c>
      <c r="T668" t="str">
        <f t="shared" si="43"/>
        <v>28-12-2024</v>
      </c>
      <c r="X668" s="33">
        <v>3</v>
      </c>
      <c r="Y668" s="33">
        <v>917.64</v>
      </c>
      <c r="Z668" s="2">
        <f t="shared" si="40"/>
        <v>917.64</v>
      </c>
    </row>
    <row r="669" spans="1:26">
      <c r="A669" s="2" t="s">
        <v>2493</v>
      </c>
      <c r="B669" s="25">
        <v>45594</v>
      </c>
      <c r="C669" s="2" t="s">
        <v>195</v>
      </c>
      <c r="D669" s="2" t="s">
        <v>1590</v>
      </c>
      <c r="E669" s="2" t="s">
        <v>1752</v>
      </c>
      <c r="F669" s="2">
        <v>1</v>
      </c>
      <c r="G669" s="2">
        <v>242.08</v>
      </c>
      <c r="H669" s="2">
        <v>0.18</v>
      </c>
      <c r="I669" s="2" t="s">
        <v>1826</v>
      </c>
      <c r="J669" s="2">
        <v>198.50559999999999</v>
      </c>
      <c r="K669" s="2">
        <f>IF(I669="", AVERAGEIF(Table6[Payment_Type],Table6[[#This Row],[Payment_Type]],Table6[Total_Amount]), J669)</f>
        <v>198.50559999999999</v>
      </c>
      <c r="O669" s="28" t="s">
        <v>2493</v>
      </c>
      <c r="P669" t="str">
        <f t="shared" si="41"/>
        <v>Sale667</v>
      </c>
      <c r="Q669" t="str">
        <f t="shared" si="42"/>
        <v>SALE667</v>
      </c>
      <c r="S669" s="31">
        <v>45594</v>
      </c>
      <c r="T669" t="str">
        <f t="shared" si="43"/>
        <v>29-10-2024</v>
      </c>
      <c r="X669" s="34">
        <v>1</v>
      </c>
      <c r="Y669" s="34">
        <v>242.08</v>
      </c>
      <c r="Z669" s="2">
        <f t="shared" si="40"/>
        <v>242.08</v>
      </c>
    </row>
    <row r="670" spans="1:26">
      <c r="A670" s="2" t="s">
        <v>2494</v>
      </c>
      <c r="B670" s="25">
        <v>45581</v>
      </c>
      <c r="C670" s="2" t="s">
        <v>214</v>
      </c>
      <c r="D670" s="2" t="s">
        <v>1674</v>
      </c>
      <c r="E670" s="2" t="s">
        <v>1779</v>
      </c>
      <c r="F670" s="2">
        <v>1</v>
      </c>
      <c r="G670" s="2">
        <v>536.67999999999995</v>
      </c>
      <c r="H670" s="2">
        <v>0.27</v>
      </c>
      <c r="I670" s="2" t="s">
        <v>1824</v>
      </c>
      <c r="J670" s="2">
        <v>391.77640000000002</v>
      </c>
      <c r="K670" s="2">
        <f>IF(I670="", AVERAGEIF(Table6[Payment_Type],Table6[[#This Row],[Payment_Type]],Table6[Total_Amount]), J670)</f>
        <v>391.77640000000002</v>
      </c>
      <c r="O670" s="27" t="s">
        <v>2494</v>
      </c>
      <c r="P670" t="str">
        <f t="shared" si="41"/>
        <v>Sale668</v>
      </c>
      <c r="Q670" t="str">
        <f t="shared" si="42"/>
        <v>SALE668</v>
      </c>
      <c r="S670" s="30">
        <v>45581</v>
      </c>
      <c r="T670" t="str">
        <f t="shared" si="43"/>
        <v>16-10-2024</v>
      </c>
      <c r="X670" s="33">
        <v>1</v>
      </c>
      <c r="Y670" s="33">
        <v>536.67999999999995</v>
      </c>
      <c r="Z670" s="2">
        <f t="shared" si="40"/>
        <v>536.67999999999995</v>
      </c>
    </row>
    <row r="671" spans="1:26">
      <c r="A671" s="2" t="s">
        <v>2495</v>
      </c>
      <c r="B671" s="25">
        <v>45748</v>
      </c>
      <c r="C671" s="2" t="s">
        <v>338</v>
      </c>
      <c r="D671" s="2" t="s">
        <v>1606</v>
      </c>
      <c r="E671" s="2" t="s">
        <v>1769</v>
      </c>
      <c r="F671" s="2">
        <v>2</v>
      </c>
      <c r="G671" s="2">
        <v>145.18</v>
      </c>
      <c r="H671" s="2">
        <v>0.26</v>
      </c>
      <c r="I671" s="2" t="s">
        <v>1826</v>
      </c>
      <c r="J671" s="2">
        <v>214.8664</v>
      </c>
      <c r="K671" s="2">
        <f>IF(I671="", AVERAGEIF(Table6[Payment_Type],Table6[[#This Row],[Payment_Type]],Table6[Total_Amount]), J671)</f>
        <v>214.8664</v>
      </c>
      <c r="O671" s="28" t="s">
        <v>2495</v>
      </c>
      <c r="P671" t="str">
        <f t="shared" si="41"/>
        <v>Sale669</v>
      </c>
      <c r="Q671" t="str">
        <f t="shared" si="42"/>
        <v>SALE669</v>
      </c>
      <c r="S671" s="31">
        <v>45748</v>
      </c>
      <c r="T671" t="str">
        <f t="shared" si="43"/>
        <v>01-04-2025</v>
      </c>
      <c r="X671" s="34">
        <v>2</v>
      </c>
      <c r="Y671" s="34">
        <v>145.18</v>
      </c>
      <c r="Z671" s="2">
        <f t="shared" si="40"/>
        <v>145.18</v>
      </c>
    </row>
    <row r="672" spans="1:26">
      <c r="A672" s="2" t="s">
        <v>2496</v>
      </c>
      <c r="B672" s="25">
        <v>45369</v>
      </c>
      <c r="C672" s="2" t="s">
        <v>716</v>
      </c>
      <c r="D672" s="2" t="s">
        <v>1682</v>
      </c>
      <c r="E672" s="2" t="s">
        <v>1769</v>
      </c>
      <c r="F672" s="2">
        <v>2</v>
      </c>
      <c r="G672" s="2">
        <v>132.77000000000001</v>
      </c>
      <c r="H672" s="2">
        <v>0.13</v>
      </c>
      <c r="I672" s="2" t="s">
        <v>1829</v>
      </c>
      <c r="J672" s="2">
        <v>231.0198</v>
      </c>
      <c r="K672" s="2">
        <f>IF(I672="", AVERAGEIF(Table6[Payment_Type],Table6[[#This Row],[Payment_Type]],Table6[Total_Amount]), J672)</f>
        <v>231.0198</v>
      </c>
      <c r="O672" s="27" t="s">
        <v>2496</v>
      </c>
      <c r="P672" t="str">
        <f t="shared" si="41"/>
        <v>Sale670</v>
      </c>
      <c r="Q672" t="str">
        <f t="shared" si="42"/>
        <v>SALE670</v>
      </c>
      <c r="S672" s="30">
        <v>45369</v>
      </c>
      <c r="T672" t="str">
        <f t="shared" si="43"/>
        <v>18-03-2024</v>
      </c>
      <c r="X672" s="33">
        <v>2</v>
      </c>
      <c r="Y672" s="33">
        <v>132.77000000000001</v>
      </c>
      <c r="Z672" s="2">
        <f t="shared" si="40"/>
        <v>132.77000000000001</v>
      </c>
    </row>
    <row r="673" spans="1:26">
      <c r="A673" s="2" t="s">
        <v>2497</v>
      </c>
      <c r="B673" s="25">
        <v>45701</v>
      </c>
      <c r="C673" s="2" t="s">
        <v>63</v>
      </c>
      <c r="D673" s="2" t="s">
        <v>1630</v>
      </c>
      <c r="E673" s="2" t="s">
        <v>1786</v>
      </c>
      <c r="F673" s="2">
        <v>4</v>
      </c>
      <c r="G673" s="2">
        <v>682.11</v>
      </c>
      <c r="H673" s="2">
        <v>0.14000000000000001</v>
      </c>
      <c r="I673" s="2" t="s">
        <v>1824</v>
      </c>
      <c r="J673" s="2">
        <v>2346.4584</v>
      </c>
      <c r="K673" s="2">
        <f>IF(I673="", AVERAGEIF(Table6[Payment_Type],Table6[[#This Row],[Payment_Type]],Table6[Total_Amount]), J673)</f>
        <v>2346.4584</v>
      </c>
      <c r="O673" s="28" t="s">
        <v>2497</v>
      </c>
      <c r="P673" t="str">
        <f t="shared" si="41"/>
        <v>Sale671</v>
      </c>
      <c r="Q673" t="str">
        <f t="shared" si="42"/>
        <v>SALE671</v>
      </c>
      <c r="S673" s="31">
        <v>45701</v>
      </c>
      <c r="T673" t="str">
        <f t="shared" si="43"/>
        <v>13-02-2025</v>
      </c>
      <c r="X673" s="34">
        <v>4</v>
      </c>
      <c r="Y673" s="34">
        <v>682.11</v>
      </c>
      <c r="Z673" s="2">
        <f t="shared" si="40"/>
        <v>682.11</v>
      </c>
    </row>
    <row r="674" spans="1:26">
      <c r="A674" s="2" t="s">
        <v>2498</v>
      </c>
      <c r="B674" s="25">
        <v>45510</v>
      </c>
      <c r="C674" s="2" t="s">
        <v>1495</v>
      </c>
      <c r="D674" s="2" t="s">
        <v>1628</v>
      </c>
      <c r="E674" s="2" t="s">
        <v>1807</v>
      </c>
      <c r="F674" s="2">
        <v>4</v>
      </c>
      <c r="G674" s="2">
        <v>502.95</v>
      </c>
      <c r="H674" s="2">
        <v>0.14000000000000001</v>
      </c>
      <c r="I674" s="2" t="s">
        <v>1829</v>
      </c>
      <c r="J674" s="2">
        <v>1730.1479999999999</v>
      </c>
      <c r="K674" s="2">
        <f>IF(I674="", AVERAGEIF(Table6[Payment_Type],Table6[[#This Row],[Payment_Type]],Table6[Total_Amount]), J674)</f>
        <v>1730.1479999999999</v>
      </c>
      <c r="O674" s="27" t="s">
        <v>2498</v>
      </c>
      <c r="P674" t="str">
        <f t="shared" si="41"/>
        <v>Sale672</v>
      </c>
      <c r="Q674" t="str">
        <f t="shared" si="42"/>
        <v>SALE672</v>
      </c>
      <c r="S674" s="30">
        <v>45510</v>
      </c>
      <c r="T674" t="str">
        <f t="shared" si="43"/>
        <v>06-08-2024</v>
      </c>
      <c r="X674" s="33">
        <v>4</v>
      </c>
      <c r="Y674" s="33">
        <v>502.95</v>
      </c>
      <c r="Z674" s="2">
        <f t="shared" si="40"/>
        <v>502.95</v>
      </c>
    </row>
    <row r="675" spans="1:26">
      <c r="A675" s="2" t="s">
        <v>2499</v>
      </c>
      <c r="B675" s="25">
        <v>45538</v>
      </c>
      <c r="C675" s="2" t="s">
        <v>752</v>
      </c>
      <c r="D675" s="2" t="s">
        <v>1622</v>
      </c>
      <c r="E675" s="2" t="s">
        <v>1804</v>
      </c>
      <c r="F675" s="2">
        <v>2</v>
      </c>
      <c r="G675" s="2">
        <v>472.08</v>
      </c>
      <c r="H675" s="2">
        <v>7.0000000000000007E-2</v>
      </c>
      <c r="I675" s="2" t="s">
        <v>1824</v>
      </c>
      <c r="J675" s="2">
        <v>878.0687999999999</v>
      </c>
      <c r="K675" s="2">
        <f>IF(I675="", AVERAGEIF(Table6[Payment_Type],Table6[[#This Row],[Payment_Type]],Table6[Total_Amount]), J675)</f>
        <v>878.0687999999999</v>
      </c>
      <c r="O675" s="28" t="s">
        <v>2499</v>
      </c>
      <c r="P675" t="str">
        <f t="shared" si="41"/>
        <v>Sale673</v>
      </c>
      <c r="Q675" t="str">
        <f t="shared" si="42"/>
        <v>SALE673</v>
      </c>
      <c r="S675" s="31">
        <v>45538</v>
      </c>
      <c r="T675" t="str">
        <f t="shared" si="43"/>
        <v>03-09-2024</v>
      </c>
      <c r="X675" s="34">
        <v>2</v>
      </c>
      <c r="Y675" s="34">
        <v>472.08</v>
      </c>
      <c r="Z675" s="2">
        <f t="shared" si="40"/>
        <v>472.08</v>
      </c>
    </row>
    <row r="676" spans="1:26">
      <c r="A676" s="2" t="s">
        <v>2500</v>
      </c>
      <c r="B676" s="25">
        <v>45665</v>
      </c>
      <c r="C676" s="2" t="s">
        <v>1458</v>
      </c>
      <c r="D676" s="2" t="s">
        <v>1662</v>
      </c>
      <c r="E676" s="2" t="s">
        <v>1807</v>
      </c>
      <c r="F676" s="2">
        <v>2</v>
      </c>
      <c r="G676" s="2">
        <v>218.11</v>
      </c>
      <c r="H676" s="2">
        <v>0.02</v>
      </c>
      <c r="I676" s="2" t="s">
        <v>1829</v>
      </c>
      <c r="J676" s="2">
        <v>427.49560000000002</v>
      </c>
      <c r="K676" s="2">
        <f>IF(I676="", AVERAGEIF(Table6[Payment_Type],Table6[[#This Row],[Payment_Type]],Table6[Total_Amount]), J676)</f>
        <v>427.49560000000002</v>
      </c>
      <c r="O676" s="27" t="s">
        <v>2500</v>
      </c>
      <c r="P676" t="str">
        <f t="shared" si="41"/>
        <v>Sale674</v>
      </c>
      <c r="Q676" t="str">
        <f t="shared" si="42"/>
        <v>SALE674</v>
      </c>
      <c r="S676" s="30">
        <v>45665</v>
      </c>
      <c r="T676" t="str">
        <f t="shared" si="43"/>
        <v>08-01-2025</v>
      </c>
      <c r="X676" s="33">
        <v>2</v>
      </c>
      <c r="Y676" s="33">
        <v>218.11</v>
      </c>
      <c r="Z676" s="2">
        <f t="shared" si="40"/>
        <v>218.11</v>
      </c>
    </row>
    <row r="677" spans="1:26">
      <c r="A677" s="2" t="s">
        <v>2501</v>
      </c>
      <c r="B677" s="25">
        <v>45859</v>
      </c>
      <c r="C677" s="2" t="s">
        <v>214</v>
      </c>
      <c r="D677" s="2" t="s">
        <v>1546</v>
      </c>
      <c r="E677" s="2" t="s">
        <v>1776</v>
      </c>
      <c r="F677" s="2">
        <v>4</v>
      </c>
      <c r="G677" s="2">
        <v>845.58</v>
      </c>
      <c r="H677" s="2">
        <v>0.06</v>
      </c>
      <c r="I677" s="2" t="s">
        <v>1826</v>
      </c>
      <c r="J677" s="2">
        <v>3179.3807999999999</v>
      </c>
      <c r="K677" s="2">
        <f>IF(I677="", AVERAGEIF(Table6[Payment_Type],Table6[[#This Row],[Payment_Type]],Table6[Total_Amount]), J677)</f>
        <v>3179.3807999999999</v>
      </c>
      <c r="O677" s="28" t="s">
        <v>2501</v>
      </c>
      <c r="P677" t="str">
        <f t="shared" si="41"/>
        <v>Sale675</v>
      </c>
      <c r="Q677" t="str">
        <f t="shared" si="42"/>
        <v>SALE675</v>
      </c>
      <c r="S677" s="31">
        <v>45859</v>
      </c>
      <c r="T677" t="str">
        <f t="shared" si="43"/>
        <v>21-07-2025</v>
      </c>
      <c r="X677" s="34">
        <v>4</v>
      </c>
      <c r="Y677" s="34">
        <v>845.58</v>
      </c>
      <c r="Z677" s="2">
        <f t="shared" si="40"/>
        <v>845.58</v>
      </c>
    </row>
    <row r="678" spans="1:26">
      <c r="A678" s="2" t="s">
        <v>2502</v>
      </c>
      <c r="B678" s="25">
        <v>45255</v>
      </c>
      <c r="C678" s="2" t="s">
        <v>441</v>
      </c>
      <c r="D678" s="2" t="s">
        <v>1708</v>
      </c>
      <c r="E678" s="2" t="s">
        <v>1761</v>
      </c>
      <c r="F678" s="2">
        <v>2</v>
      </c>
      <c r="G678" s="2">
        <v>111.28</v>
      </c>
      <c r="H678" s="2">
        <v>0.14000000000000001</v>
      </c>
      <c r="I678" s="2" t="s">
        <v>1824</v>
      </c>
      <c r="J678" s="2">
        <v>191.4016</v>
      </c>
      <c r="K678" s="2">
        <f>IF(I678="", AVERAGEIF(Table6[Payment_Type],Table6[[#This Row],[Payment_Type]],Table6[Total_Amount]), J678)</f>
        <v>191.4016</v>
      </c>
      <c r="O678" s="27" t="s">
        <v>2502</v>
      </c>
      <c r="P678" t="str">
        <f t="shared" si="41"/>
        <v>Sale676</v>
      </c>
      <c r="Q678" t="str">
        <f t="shared" si="42"/>
        <v>SALE676</v>
      </c>
      <c r="S678" s="30">
        <v>45255</v>
      </c>
      <c r="T678" t="str">
        <f t="shared" si="43"/>
        <v>25-11-2023</v>
      </c>
      <c r="X678" s="33">
        <v>2</v>
      </c>
      <c r="Y678" s="33">
        <v>111.28</v>
      </c>
      <c r="Z678" s="2">
        <f t="shared" si="40"/>
        <v>111.28</v>
      </c>
    </row>
    <row r="679" spans="1:26">
      <c r="A679" s="2" t="s">
        <v>2503</v>
      </c>
      <c r="B679" s="25">
        <v>45842</v>
      </c>
      <c r="C679" s="2" t="s">
        <v>585</v>
      </c>
      <c r="D679" s="2" t="s">
        <v>1666</v>
      </c>
      <c r="E679" s="2" t="s">
        <v>1799</v>
      </c>
      <c r="F679" s="2">
        <v>2</v>
      </c>
      <c r="G679" s="2">
        <v>37.21</v>
      </c>
      <c r="H679" s="2">
        <v>0.19</v>
      </c>
      <c r="I679" s="2" t="s">
        <v>1824</v>
      </c>
      <c r="J679" s="2">
        <v>60.280200000000008</v>
      </c>
      <c r="K679" s="2">
        <f>IF(I679="", AVERAGEIF(Table6[Payment_Type],Table6[[#This Row],[Payment_Type]],Table6[Total_Amount]), J679)</f>
        <v>60.280200000000008</v>
      </c>
      <c r="O679" s="28" t="s">
        <v>2503</v>
      </c>
      <c r="P679" t="str">
        <f t="shared" si="41"/>
        <v>Sale677</v>
      </c>
      <c r="Q679" t="str">
        <f t="shared" si="42"/>
        <v>SALE677</v>
      </c>
      <c r="S679" s="31">
        <v>45842</v>
      </c>
      <c r="T679" t="str">
        <f t="shared" si="43"/>
        <v>04-07-2025</v>
      </c>
      <c r="X679" s="34">
        <v>2</v>
      </c>
      <c r="Y679" s="34">
        <v>37.21</v>
      </c>
      <c r="Z679" s="2">
        <f t="shared" si="40"/>
        <v>37.21</v>
      </c>
    </row>
    <row r="680" spans="1:26">
      <c r="A680" s="2" t="s">
        <v>2504</v>
      </c>
      <c r="B680" s="25">
        <v>45220</v>
      </c>
      <c r="C680" s="2" t="s">
        <v>1295</v>
      </c>
      <c r="D680" s="2" t="s">
        <v>1672</v>
      </c>
      <c r="E680" s="2" t="s">
        <v>1797</v>
      </c>
      <c r="F680" s="2">
        <v>1</v>
      </c>
      <c r="G680" s="2">
        <v>331.73</v>
      </c>
      <c r="H680" s="2">
        <v>0.04</v>
      </c>
      <c r="I680" s="2" t="s">
        <v>1824</v>
      </c>
      <c r="J680" s="2">
        <v>318.46080000000001</v>
      </c>
      <c r="K680" s="2">
        <f>IF(I680="", AVERAGEIF(Table6[Payment_Type],Table6[[#This Row],[Payment_Type]],Table6[Total_Amount]), J680)</f>
        <v>318.46080000000001</v>
      </c>
      <c r="O680" s="27" t="s">
        <v>2504</v>
      </c>
      <c r="P680" t="str">
        <f t="shared" si="41"/>
        <v>Sale678</v>
      </c>
      <c r="Q680" t="str">
        <f t="shared" si="42"/>
        <v>SALE678</v>
      </c>
      <c r="S680" s="30">
        <v>45220</v>
      </c>
      <c r="T680" t="str">
        <f t="shared" si="43"/>
        <v>21-10-2023</v>
      </c>
      <c r="X680" s="33">
        <v>1</v>
      </c>
      <c r="Y680" s="33">
        <v>331.73</v>
      </c>
      <c r="Z680" s="2">
        <f t="shared" si="40"/>
        <v>331.73</v>
      </c>
    </row>
    <row r="681" spans="1:26">
      <c r="A681" s="2" t="s">
        <v>2505</v>
      </c>
      <c r="B681" s="25">
        <v>45273</v>
      </c>
      <c r="C681" s="2" t="s">
        <v>1139</v>
      </c>
      <c r="D681" s="2" t="s">
        <v>1688</v>
      </c>
      <c r="E681" s="2" t="s">
        <v>1794</v>
      </c>
      <c r="F681" s="2">
        <v>3</v>
      </c>
      <c r="G681" s="2">
        <v>306.70999999999998</v>
      </c>
      <c r="H681" s="2">
        <v>0.09</v>
      </c>
      <c r="I681" s="2" t="s">
        <v>1826</v>
      </c>
      <c r="J681" s="2">
        <v>837.31829999999991</v>
      </c>
      <c r="K681" s="2">
        <f>IF(I681="", AVERAGEIF(Table6[Payment_Type],Table6[[#This Row],[Payment_Type]],Table6[Total_Amount]), J681)</f>
        <v>837.31829999999991</v>
      </c>
      <c r="O681" s="28" t="s">
        <v>2505</v>
      </c>
      <c r="P681" t="str">
        <f t="shared" si="41"/>
        <v>Sale679</v>
      </c>
      <c r="Q681" t="str">
        <f t="shared" si="42"/>
        <v>SALE679</v>
      </c>
      <c r="S681" s="31">
        <v>45273</v>
      </c>
      <c r="T681" t="str">
        <f t="shared" si="43"/>
        <v>13-12-2023</v>
      </c>
      <c r="X681" s="34">
        <v>3</v>
      </c>
      <c r="Y681" s="34">
        <v>306.70999999999998</v>
      </c>
      <c r="Z681" s="2">
        <f t="shared" si="40"/>
        <v>306.70999999999998</v>
      </c>
    </row>
    <row r="682" spans="1:26">
      <c r="A682" s="2" t="s">
        <v>2506</v>
      </c>
      <c r="B682" s="25">
        <v>45456</v>
      </c>
      <c r="C682" s="2" t="s">
        <v>860</v>
      </c>
      <c r="D682" s="2" t="s">
        <v>1598</v>
      </c>
      <c r="E682" s="2" t="s">
        <v>1776</v>
      </c>
      <c r="F682" s="2">
        <v>4</v>
      </c>
      <c r="G682" s="2">
        <v>484.92</v>
      </c>
      <c r="H682" s="2">
        <v>0.28000000000000003</v>
      </c>
      <c r="I682" s="2" t="s">
        <v>1826</v>
      </c>
      <c r="J682" s="2">
        <v>1396.5696</v>
      </c>
      <c r="K682" s="2">
        <f>IF(I682="", AVERAGEIF(Table6[Payment_Type],Table6[[#This Row],[Payment_Type]],Table6[Total_Amount]), J682)</f>
        <v>1396.5696</v>
      </c>
      <c r="O682" s="27" t="s">
        <v>2506</v>
      </c>
      <c r="P682" t="str">
        <f t="shared" si="41"/>
        <v>Sale680</v>
      </c>
      <c r="Q682" t="str">
        <f t="shared" si="42"/>
        <v>SALE680</v>
      </c>
      <c r="S682" s="30">
        <v>45456</v>
      </c>
      <c r="T682" t="str">
        <f t="shared" si="43"/>
        <v>13-06-2024</v>
      </c>
      <c r="X682" s="33">
        <v>4</v>
      </c>
      <c r="Y682" s="33">
        <v>484.92</v>
      </c>
      <c r="Z682" s="2">
        <f t="shared" si="40"/>
        <v>484.92</v>
      </c>
    </row>
    <row r="683" spans="1:26">
      <c r="A683" s="2" t="s">
        <v>2507</v>
      </c>
      <c r="B683" s="25">
        <v>45292</v>
      </c>
      <c r="C683" s="2" t="s">
        <v>168</v>
      </c>
      <c r="D683" s="2" t="s">
        <v>1648</v>
      </c>
      <c r="E683" s="2" t="s">
        <v>1773</v>
      </c>
      <c r="F683" s="2">
        <v>2</v>
      </c>
      <c r="G683" s="2">
        <v>42.04</v>
      </c>
      <c r="H683" s="2">
        <v>7.0000000000000007E-2</v>
      </c>
      <c r="I683" s="2" t="s">
        <v>1824</v>
      </c>
      <c r="J683" s="2">
        <v>78.194399999999987</v>
      </c>
      <c r="K683" s="2">
        <f>IF(I683="", AVERAGEIF(Table6[Payment_Type],Table6[[#This Row],[Payment_Type]],Table6[Total_Amount]), J683)</f>
        <v>78.194399999999987</v>
      </c>
      <c r="O683" s="28" t="s">
        <v>2507</v>
      </c>
      <c r="P683" t="str">
        <f t="shared" si="41"/>
        <v>Sale681</v>
      </c>
      <c r="Q683" t="str">
        <f t="shared" si="42"/>
        <v>SALE681</v>
      </c>
      <c r="S683" s="31">
        <v>45292</v>
      </c>
      <c r="T683" t="str">
        <f t="shared" si="43"/>
        <v>01-01-2024</v>
      </c>
      <c r="X683" s="34">
        <v>2</v>
      </c>
      <c r="Y683" s="34">
        <v>42.04</v>
      </c>
      <c r="Z683" s="2">
        <f t="shared" si="40"/>
        <v>42.04</v>
      </c>
    </row>
    <row r="684" spans="1:26">
      <c r="A684" s="2" t="s">
        <v>2508</v>
      </c>
      <c r="B684" s="25">
        <v>45278</v>
      </c>
      <c r="C684" s="2" t="s">
        <v>893</v>
      </c>
      <c r="D684" s="2" t="s">
        <v>1658</v>
      </c>
      <c r="E684" s="2" t="s">
        <v>1776</v>
      </c>
      <c r="F684" s="2">
        <v>3</v>
      </c>
      <c r="G684" s="2">
        <v>599.48</v>
      </c>
      <c r="H684" s="2">
        <v>0.22</v>
      </c>
      <c r="I684" s="2" t="s">
        <v>1826</v>
      </c>
      <c r="J684" s="2">
        <v>1402.7832000000001</v>
      </c>
      <c r="K684" s="2">
        <f>IF(I684="", AVERAGEIF(Table6[Payment_Type],Table6[[#This Row],[Payment_Type]],Table6[Total_Amount]), J684)</f>
        <v>1402.7832000000001</v>
      </c>
      <c r="O684" s="27" t="s">
        <v>2508</v>
      </c>
      <c r="P684" t="str">
        <f t="shared" si="41"/>
        <v>Sale682</v>
      </c>
      <c r="Q684" t="str">
        <f t="shared" si="42"/>
        <v>SALE682</v>
      </c>
      <c r="S684" s="30">
        <v>45278</v>
      </c>
      <c r="T684" t="str">
        <f t="shared" si="43"/>
        <v>18-12-2023</v>
      </c>
      <c r="X684" s="33">
        <v>3</v>
      </c>
      <c r="Y684" s="33">
        <v>599.48</v>
      </c>
      <c r="Z684" s="2">
        <f t="shared" si="40"/>
        <v>599.48</v>
      </c>
    </row>
    <row r="685" spans="1:26">
      <c r="A685" s="2" t="s">
        <v>2509</v>
      </c>
      <c r="B685" s="25">
        <v>45232</v>
      </c>
      <c r="C685" s="2" t="s">
        <v>1118</v>
      </c>
      <c r="D685" s="2" t="s">
        <v>1582</v>
      </c>
      <c r="E685" s="2" t="s">
        <v>1757</v>
      </c>
      <c r="F685" s="2">
        <v>3</v>
      </c>
      <c r="G685" s="2">
        <v>401.42</v>
      </c>
      <c r="H685" s="2">
        <v>0.01</v>
      </c>
      <c r="I685" s="2" t="s">
        <v>1829</v>
      </c>
      <c r="J685" s="2">
        <v>1192.2174</v>
      </c>
      <c r="K685" s="2">
        <f>IF(I685="", AVERAGEIF(Table6[Payment_Type],Table6[[#This Row],[Payment_Type]],Table6[Total_Amount]), J685)</f>
        <v>1192.2174</v>
      </c>
      <c r="O685" s="28" t="s">
        <v>2509</v>
      </c>
      <c r="P685" t="str">
        <f t="shared" si="41"/>
        <v>Sale683</v>
      </c>
      <c r="Q685" t="str">
        <f t="shared" si="42"/>
        <v>SALE683</v>
      </c>
      <c r="S685" s="31">
        <v>45232</v>
      </c>
      <c r="T685" t="str">
        <f t="shared" si="43"/>
        <v>02-11-2023</v>
      </c>
      <c r="X685" s="34">
        <v>3</v>
      </c>
      <c r="Y685" s="34">
        <v>401.42</v>
      </c>
      <c r="Z685" s="2">
        <f t="shared" si="40"/>
        <v>401.42</v>
      </c>
    </row>
    <row r="686" spans="1:26">
      <c r="A686" s="2" t="s">
        <v>2510</v>
      </c>
      <c r="B686" s="25">
        <v>45907</v>
      </c>
      <c r="C686" s="2" t="s">
        <v>631</v>
      </c>
      <c r="D686" s="2" t="s">
        <v>1640</v>
      </c>
      <c r="E686" s="2" t="s">
        <v>1782</v>
      </c>
      <c r="F686" s="2">
        <v>4</v>
      </c>
      <c r="G686" s="2">
        <v>442.54</v>
      </c>
      <c r="H686" s="2">
        <v>0.06</v>
      </c>
      <c r="I686" s="2" t="s">
        <v>1824</v>
      </c>
      <c r="J686" s="2">
        <v>1663.9503999999999</v>
      </c>
      <c r="K686" s="2">
        <f>IF(I686="", AVERAGEIF(Table6[Payment_Type],Table6[[#This Row],[Payment_Type]],Table6[Total_Amount]), J686)</f>
        <v>1663.9503999999999</v>
      </c>
      <c r="O686" s="27" t="s">
        <v>2510</v>
      </c>
      <c r="P686" t="str">
        <f t="shared" si="41"/>
        <v>Sale684</v>
      </c>
      <c r="Q686" t="str">
        <f t="shared" si="42"/>
        <v>SALE684</v>
      </c>
      <c r="S686" s="30">
        <v>45907</v>
      </c>
      <c r="T686" t="str">
        <f t="shared" si="43"/>
        <v>07-09-2025</v>
      </c>
      <c r="X686" s="33">
        <v>4</v>
      </c>
      <c r="Y686" s="33">
        <v>442.54</v>
      </c>
      <c r="Z686" s="2">
        <f t="shared" si="40"/>
        <v>442.54</v>
      </c>
    </row>
    <row r="687" spans="1:26">
      <c r="A687" s="2" t="s">
        <v>2511</v>
      </c>
      <c r="B687" s="25">
        <v>45270</v>
      </c>
      <c r="C687" s="2" t="s">
        <v>1408</v>
      </c>
      <c r="D687" s="2" t="s">
        <v>1724</v>
      </c>
      <c r="E687" s="2" t="s">
        <v>1797</v>
      </c>
      <c r="F687" s="2">
        <v>4</v>
      </c>
      <c r="G687" s="2">
        <v>451.41</v>
      </c>
      <c r="H687" s="2">
        <v>0.06</v>
      </c>
      <c r="I687" s="2" t="s">
        <v>1826</v>
      </c>
      <c r="J687" s="2">
        <v>1697.3016</v>
      </c>
      <c r="K687" s="2">
        <f>IF(I687="", AVERAGEIF(Table6[Payment_Type],Table6[[#This Row],[Payment_Type]],Table6[Total_Amount]), J687)</f>
        <v>1697.3016</v>
      </c>
      <c r="O687" s="28" t="s">
        <v>2511</v>
      </c>
      <c r="P687" t="str">
        <f t="shared" si="41"/>
        <v>Sale685</v>
      </c>
      <c r="Q687" t="str">
        <f t="shared" si="42"/>
        <v>SALE685</v>
      </c>
      <c r="S687" s="31">
        <v>45270</v>
      </c>
      <c r="T687" t="str">
        <f t="shared" si="43"/>
        <v>10-12-2023</v>
      </c>
      <c r="X687" s="34">
        <v>4</v>
      </c>
      <c r="Y687" s="34">
        <v>451.41</v>
      </c>
      <c r="Z687" s="2">
        <f t="shared" si="40"/>
        <v>451.41</v>
      </c>
    </row>
    <row r="688" spans="1:26">
      <c r="A688" s="2" t="s">
        <v>2512</v>
      </c>
      <c r="B688" s="25">
        <v>45942</v>
      </c>
      <c r="C688" s="2" t="s">
        <v>846</v>
      </c>
      <c r="D688" s="2" t="s">
        <v>1730</v>
      </c>
      <c r="E688" s="2" t="s">
        <v>1786</v>
      </c>
      <c r="F688" s="2">
        <v>4</v>
      </c>
      <c r="G688" s="2">
        <v>547.21</v>
      </c>
      <c r="H688" s="2">
        <v>0.25</v>
      </c>
      <c r="I688" s="2" t="s">
        <v>1824</v>
      </c>
      <c r="J688" s="2">
        <v>1641.63</v>
      </c>
      <c r="K688" s="2">
        <f>IF(I688="", AVERAGEIF(Table6[Payment_Type],Table6[[#This Row],[Payment_Type]],Table6[Total_Amount]), J688)</f>
        <v>1641.63</v>
      </c>
      <c r="O688" s="27" t="s">
        <v>2512</v>
      </c>
      <c r="P688" t="str">
        <f t="shared" si="41"/>
        <v>Sale686</v>
      </c>
      <c r="Q688" t="str">
        <f t="shared" si="42"/>
        <v>SALE686</v>
      </c>
      <c r="S688" s="30">
        <v>45942</v>
      </c>
      <c r="T688" t="str">
        <f t="shared" si="43"/>
        <v>12-10-2025</v>
      </c>
      <c r="X688" s="33">
        <v>4</v>
      </c>
      <c r="Y688" s="33">
        <v>547.21</v>
      </c>
      <c r="Z688" s="2">
        <f t="shared" si="40"/>
        <v>547.21</v>
      </c>
    </row>
    <row r="689" spans="1:26">
      <c r="A689" s="2" t="s">
        <v>2513</v>
      </c>
      <c r="B689" s="25">
        <v>45750</v>
      </c>
      <c r="C689" s="2" t="s">
        <v>663</v>
      </c>
      <c r="D689" s="2" t="s">
        <v>1722</v>
      </c>
      <c r="E689" s="2" t="s">
        <v>1769</v>
      </c>
      <c r="F689" s="2">
        <v>1</v>
      </c>
      <c r="G689" s="2">
        <v>979.28</v>
      </c>
      <c r="H689" s="2">
        <v>0.2</v>
      </c>
      <c r="I689" s="2" t="s">
        <v>1826</v>
      </c>
      <c r="J689" s="2">
        <v>783.42399999999998</v>
      </c>
      <c r="K689" s="2">
        <f>IF(I689="", AVERAGEIF(Table6[Payment_Type],Table6[[#This Row],[Payment_Type]],Table6[Total_Amount]), J689)</f>
        <v>783.42399999999998</v>
      </c>
      <c r="O689" s="28" t="s">
        <v>2513</v>
      </c>
      <c r="P689" t="str">
        <f t="shared" si="41"/>
        <v>Sale687</v>
      </c>
      <c r="Q689" t="str">
        <f t="shared" si="42"/>
        <v>SALE687</v>
      </c>
      <c r="S689" s="31">
        <v>45750</v>
      </c>
      <c r="T689" t="str">
        <f t="shared" si="43"/>
        <v>03-04-2025</v>
      </c>
      <c r="X689" s="34">
        <v>1</v>
      </c>
      <c r="Y689" s="34">
        <v>979.28</v>
      </c>
      <c r="Z689" s="2">
        <f t="shared" si="40"/>
        <v>979.28</v>
      </c>
    </row>
    <row r="690" spans="1:26">
      <c r="A690" s="2" t="s">
        <v>2514</v>
      </c>
      <c r="B690" s="25">
        <v>45300</v>
      </c>
      <c r="C690" s="2" t="s">
        <v>1431</v>
      </c>
      <c r="D690" s="2" t="s">
        <v>1660</v>
      </c>
      <c r="E690" s="2" t="s">
        <v>1779</v>
      </c>
      <c r="F690" s="2">
        <v>4</v>
      </c>
      <c r="G690" s="2">
        <v>263.58999999999997</v>
      </c>
      <c r="H690" s="2">
        <v>0.04</v>
      </c>
      <c r="I690" s="2" t="s">
        <v>1824</v>
      </c>
      <c r="J690" s="2">
        <v>1012.1856</v>
      </c>
      <c r="K690" s="2">
        <f>IF(I690="", AVERAGEIF(Table6[Payment_Type],Table6[[#This Row],[Payment_Type]],Table6[Total_Amount]), J690)</f>
        <v>1012.1856</v>
      </c>
      <c r="O690" s="27" t="s">
        <v>2514</v>
      </c>
      <c r="P690" t="str">
        <f t="shared" si="41"/>
        <v>Sale688</v>
      </c>
      <c r="Q690" t="str">
        <f t="shared" si="42"/>
        <v>SALE688</v>
      </c>
      <c r="S690" s="30">
        <v>45300</v>
      </c>
      <c r="T690" t="str">
        <f t="shared" si="43"/>
        <v>09-01-2024</v>
      </c>
      <c r="X690" s="33">
        <v>4</v>
      </c>
      <c r="Y690" s="33">
        <v>263.58999999999997</v>
      </c>
      <c r="Z690" s="2">
        <f t="shared" si="40"/>
        <v>263.58999999999997</v>
      </c>
    </row>
    <row r="691" spans="1:26">
      <c r="A691" s="2" t="s">
        <v>2515</v>
      </c>
      <c r="B691" s="25">
        <v>45876</v>
      </c>
      <c r="C691" s="2" t="s">
        <v>20</v>
      </c>
      <c r="D691" s="2" t="s">
        <v>1656</v>
      </c>
      <c r="E691" s="2" t="s">
        <v>1773</v>
      </c>
      <c r="F691" s="2">
        <v>1</v>
      </c>
      <c r="G691" s="2">
        <v>692.75</v>
      </c>
      <c r="H691" s="2">
        <v>0.11</v>
      </c>
      <c r="I691" s="2" t="s">
        <v>1829</v>
      </c>
      <c r="J691" s="2">
        <v>616.54750000000001</v>
      </c>
      <c r="K691" s="2">
        <f>IF(I691="", AVERAGEIF(Table6[Payment_Type],Table6[[#This Row],[Payment_Type]],Table6[Total_Amount]), J691)</f>
        <v>616.54750000000001</v>
      </c>
      <c r="O691" s="28" t="s">
        <v>2515</v>
      </c>
      <c r="P691" t="str">
        <f t="shared" si="41"/>
        <v>Sale689</v>
      </c>
      <c r="Q691" t="str">
        <f t="shared" si="42"/>
        <v>SALE689</v>
      </c>
      <c r="S691" s="31">
        <v>45876</v>
      </c>
      <c r="T691" t="str">
        <f t="shared" si="43"/>
        <v>07-08-2025</v>
      </c>
      <c r="X691" s="34">
        <v>1</v>
      </c>
      <c r="Y691" s="34">
        <v>692.75</v>
      </c>
      <c r="Z691" s="2">
        <f t="shared" si="40"/>
        <v>692.75</v>
      </c>
    </row>
    <row r="692" spans="1:26">
      <c r="A692" s="2" t="s">
        <v>2516</v>
      </c>
      <c r="B692" s="25">
        <v>45301</v>
      </c>
      <c r="C692" s="2" t="s">
        <v>544</v>
      </c>
      <c r="D692" s="2" t="s">
        <v>1674</v>
      </c>
      <c r="E692" s="2" t="s">
        <v>1766</v>
      </c>
      <c r="F692" s="2">
        <v>3</v>
      </c>
      <c r="G692" s="2">
        <v>142.83000000000001</v>
      </c>
      <c r="H692" s="2">
        <v>0.01</v>
      </c>
      <c r="I692" s="2" t="s">
        <v>1824</v>
      </c>
      <c r="J692" s="2">
        <v>424.20510000000002</v>
      </c>
      <c r="K692" s="2">
        <f>IF(I692="", AVERAGEIF(Table6[Payment_Type],Table6[[#This Row],[Payment_Type]],Table6[Total_Amount]), J692)</f>
        <v>424.20510000000002</v>
      </c>
      <c r="O692" s="27" t="s">
        <v>2516</v>
      </c>
      <c r="P692" t="str">
        <f t="shared" si="41"/>
        <v>Sale690</v>
      </c>
      <c r="Q692" t="str">
        <f t="shared" si="42"/>
        <v>SALE690</v>
      </c>
      <c r="S692" s="30">
        <v>45301</v>
      </c>
      <c r="T692" t="str">
        <f t="shared" si="43"/>
        <v>10-01-2024</v>
      </c>
      <c r="X692" s="33">
        <v>3</v>
      </c>
      <c r="Y692" s="33">
        <v>142.83000000000001</v>
      </c>
      <c r="Z692" s="2">
        <f t="shared" si="40"/>
        <v>142.83000000000001</v>
      </c>
    </row>
    <row r="693" spans="1:26">
      <c r="A693" s="2" t="s">
        <v>2517</v>
      </c>
      <c r="B693" s="25">
        <v>45857</v>
      </c>
      <c r="C693" s="2" t="s">
        <v>428</v>
      </c>
      <c r="D693" s="2" t="s">
        <v>1592</v>
      </c>
      <c r="E693" s="2" t="s">
        <v>1761</v>
      </c>
      <c r="F693" s="2">
        <v>2</v>
      </c>
      <c r="G693" s="2">
        <v>419.25</v>
      </c>
      <c r="H693" s="2">
        <v>0.17</v>
      </c>
      <c r="I693" s="2" t="s">
        <v>1826</v>
      </c>
      <c r="J693" s="2">
        <v>695.95499999999993</v>
      </c>
      <c r="K693" s="2">
        <f>IF(I693="", AVERAGEIF(Table6[Payment_Type],Table6[[#This Row],[Payment_Type]],Table6[Total_Amount]), J693)</f>
        <v>695.95499999999993</v>
      </c>
      <c r="O693" s="28" t="s">
        <v>2517</v>
      </c>
      <c r="P693" t="str">
        <f t="shared" si="41"/>
        <v>Sale691</v>
      </c>
      <c r="Q693" t="str">
        <f t="shared" si="42"/>
        <v>SALE691</v>
      </c>
      <c r="S693" s="31">
        <v>45857</v>
      </c>
      <c r="T693" t="str">
        <f t="shared" si="43"/>
        <v>19-07-2025</v>
      </c>
      <c r="X693" s="34">
        <v>2</v>
      </c>
      <c r="Y693" s="34">
        <v>419.25</v>
      </c>
      <c r="Z693" s="2">
        <f t="shared" si="40"/>
        <v>419.25</v>
      </c>
    </row>
    <row r="694" spans="1:26">
      <c r="A694" s="2" t="s">
        <v>2518</v>
      </c>
      <c r="B694" s="25">
        <v>45650</v>
      </c>
      <c r="C694" s="2" t="s">
        <v>770</v>
      </c>
      <c r="D694" s="2" t="s">
        <v>1600</v>
      </c>
      <c r="E694" s="2" t="s">
        <v>1813</v>
      </c>
      <c r="F694" s="2">
        <v>2</v>
      </c>
      <c r="G694" s="2">
        <v>800.84</v>
      </c>
      <c r="H694" s="2">
        <v>0.27</v>
      </c>
      <c r="I694" s="2" t="s">
        <v>1829</v>
      </c>
      <c r="J694" s="2">
        <v>1169.2264</v>
      </c>
      <c r="K694" s="2">
        <f>IF(I694="", AVERAGEIF(Table6[Payment_Type],Table6[[#This Row],[Payment_Type]],Table6[Total_Amount]), J694)</f>
        <v>1169.2264</v>
      </c>
      <c r="O694" s="27" t="s">
        <v>2518</v>
      </c>
      <c r="P694" t="str">
        <f t="shared" si="41"/>
        <v>Sale692</v>
      </c>
      <c r="Q694" t="str">
        <f t="shared" si="42"/>
        <v>SALE692</v>
      </c>
      <c r="S694" s="30">
        <v>45650</v>
      </c>
      <c r="T694" t="str">
        <f t="shared" si="43"/>
        <v>24-12-2024</v>
      </c>
      <c r="X694" s="33">
        <v>2</v>
      </c>
      <c r="Y694" s="33">
        <v>800.84</v>
      </c>
      <c r="Z694" s="2">
        <f t="shared" si="40"/>
        <v>800.84</v>
      </c>
    </row>
    <row r="695" spans="1:26">
      <c r="A695" s="2" t="s">
        <v>2519</v>
      </c>
      <c r="B695" s="25">
        <v>45520</v>
      </c>
      <c r="C695" s="2" t="s">
        <v>14</v>
      </c>
      <c r="D695" s="2" t="s">
        <v>1644</v>
      </c>
      <c r="E695" s="2" t="s">
        <v>1761</v>
      </c>
      <c r="F695" s="2">
        <v>1</v>
      </c>
      <c r="G695" s="2">
        <v>301.24</v>
      </c>
      <c r="H695" s="2">
        <v>0.11</v>
      </c>
      <c r="I695" s="2" t="s">
        <v>1826</v>
      </c>
      <c r="J695" s="2">
        <v>268.10359999999997</v>
      </c>
      <c r="K695" s="2">
        <f>IF(I695="", AVERAGEIF(Table6[Payment_Type],Table6[[#This Row],[Payment_Type]],Table6[Total_Amount]), J695)</f>
        <v>268.10359999999997</v>
      </c>
      <c r="O695" s="28" t="s">
        <v>2519</v>
      </c>
      <c r="P695" t="str">
        <f t="shared" si="41"/>
        <v>Sale693</v>
      </c>
      <c r="Q695" t="str">
        <f t="shared" si="42"/>
        <v>SALE693</v>
      </c>
      <c r="S695" s="31">
        <v>45520</v>
      </c>
      <c r="T695" t="str">
        <f t="shared" si="43"/>
        <v>16-08-2024</v>
      </c>
      <c r="X695" s="34">
        <v>1</v>
      </c>
      <c r="Y695" s="34">
        <v>301.24</v>
      </c>
      <c r="Z695" s="2">
        <f t="shared" si="40"/>
        <v>301.24</v>
      </c>
    </row>
    <row r="696" spans="1:26">
      <c r="A696" s="2" t="s">
        <v>2520</v>
      </c>
      <c r="B696" s="25">
        <v>45497</v>
      </c>
      <c r="C696" s="2" t="s">
        <v>914</v>
      </c>
      <c r="D696" s="2" t="s">
        <v>1718</v>
      </c>
      <c r="E696" s="2" t="s">
        <v>1773</v>
      </c>
      <c r="F696" s="2">
        <v>2</v>
      </c>
      <c r="G696" s="2">
        <v>701.49</v>
      </c>
      <c r="H696" s="2">
        <v>0.09</v>
      </c>
      <c r="I696" s="2" t="s">
        <v>1826</v>
      </c>
      <c r="J696" s="2">
        <v>1276.7118</v>
      </c>
      <c r="K696" s="2">
        <f>IF(I696="", AVERAGEIF(Table6[Payment_Type],Table6[[#This Row],[Payment_Type]],Table6[Total_Amount]), J696)</f>
        <v>1276.7118</v>
      </c>
      <c r="O696" s="27" t="s">
        <v>2520</v>
      </c>
      <c r="P696" t="str">
        <f t="shared" si="41"/>
        <v>Sale694</v>
      </c>
      <c r="Q696" t="str">
        <f t="shared" si="42"/>
        <v>SALE694</v>
      </c>
      <c r="S696" s="30">
        <v>45497</v>
      </c>
      <c r="T696" t="str">
        <f t="shared" si="43"/>
        <v>24-07-2024</v>
      </c>
      <c r="X696" s="33">
        <v>2</v>
      </c>
      <c r="Y696" s="33">
        <v>701.49</v>
      </c>
      <c r="Z696" s="2">
        <f t="shared" si="40"/>
        <v>701.49</v>
      </c>
    </row>
    <row r="697" spans="1:26">
      <c r="A697" s="2" t="s">
        <v>2521</v>
      </c>
      <c r="B697" s="25">
        <v>45615</v>
      </c>
      <c r="C697" s="2" t="s">
        <v>1101</v>
      </c>
      <c r="D697" s="2" t="s">
        <v>1600</v>
      </c>
      <c r="E697" s="2" t="s">
        <v>1789</v>
      </c>
      <c r="F697" s="2">
        <v>4</v>
      </c>
      <c r="G697" s="2">
        <v>413.48</v>
      </c>
      <c r="H697" s="2">
        <v>0.02</v>
      </c>
      <c r="I697" s="2" t="s">
        <v>1826</v>
      </c>
      <c r="J697" s="2">
        <v>1620.8416</v>
      </c>
      <c r="K697" s="2">
        <f>IF(I697="", AVERAGEIF(Table6[Payment_Type],Table6[[#This Row],[Payment_Type]],Table6[Total_Amount]), J697)</f>
        <v>1620.8416</v>
      </c>
      <c r="O697" s="28" t="s">
        <v>2521</v>
      </c>
      <c r="P697" t="str">
        <f t="shared" si="41"/>
        <v>Sale695</v>
      </c>
      <c r="Q697" t="str">
        <f t="shared" si="42"/>
        <v>SALE695</v>
      </c>
      <c r="S697" s="31">
        <v>45615</v>
      </c>
      <c r="T697" t="str">
        <f t="shared" si="43"/>
        <v>19-11-2024</v>
      </c>
      <c r="X697" s="34">
        <v>4</v>
      </c>
      <c r="Y697" s="34">
        <v>413.48</v>
      </c>
      <c r="Z697" s="2">
        <f t="shared" si="40"/>
        <v>413.48</v>
      </c>
    </row>
    <row r="698" spans="1:26">
      <c r="A698" s="2" t="s">
        <v>2522</v>
      </c>
      <c r="B698" s="25">
        <v>45365</v>
      </c>
      <c r="C698" s="2" t="s">
        <v>646</v>
      </c>
      <c r="D698" s="2" t="s">
        <v>1562</v>
      </c>
      <c r="E698" s="2" t="s">
        <v>1757</v>
      </c>
      <c r="F698" s="2">
        <v>4</v>
      </c>
      <c r="G698" s="2">
        <v>167.83</v>
      </c>
      <c r="H698" s="2">
        <v>0.15</v>
      </c>
      <c r="I698" s="2" t="s">
        <v>1824</v>
      </c>
      <c r="J698" s="2">
        <v>570.62200000000007</v>
      </c>
      <c r="K698" s="2">
        <f>IF(I698="", AVERAGEIF(Table6[Payment_Type],Table6[[#This Row],[Payment_Type]],Table6[Total_Amount]), J698)</f>
        <v>570.62200000000007</v>
      </c>
      <c r="O698" s="27" t="s">
        <v>2522</v>
      </c>
      <c r="P698" t="str">
        <f t="shared" si="41"/>
        <v>Sale696</v>
      </c>
      <c r="Q698" t="str">
        <f t="shared" si="42"/>
        <v>SALE696</v>
      </c>
      <c r="S698" s="30">
        <v>45365</v>
      </c>
      <c r="T698" t="str">
        <f t="shared" si="43"/>
        <v>14-03-2024</v>
      </c>
      <c r="X698" s="33">
        <v>4</v>
      </c>
      <c r="Y698" s="33">
        <v>167.83</v>
      </c>
      <c r="Z698" s="2">
        <f t="shared" si="40"/>
        <v>167.83</v>
      </c>
    </row>
    <row r="699" spans="1:26">
      <c r="A699" s="2" t="s">
        <v>2523</v>
      </c>
      <c r="B699" s="25">
        <v>45832</v>
      </c>
      <c r="C699" s="2" t="s">
        <v>472</v>
      </c>
      <c r="D699" s="2" t="s">
        <v>1578</v>
      </c>
      <c r="E699" s="2" t="s">
        <v>1810</v>
      </c>
      <c r="F699" s="2">
        <v>2</v>
      </c>
      <c r="G699" s="2">
        <v>669.12</v>
      </c>
      <c r="H699" s="2">
        <v>0.22</v>
      </c>
      <c r="I699" s="2" t="s">
        <v>1824</v>
      </c>
      <c r="J699" s="2">
        <v>1043.8271999999999</v>
      </c>
      <c r="K699" s="2">
        <f>IF(I699="", AVERAGEIF(Table6[Payment_Type],Table6[[#This Row],[Payment_Type]],Table6[Total_Amount]), J699)</f>
        <v>1043.8271999999999</v>
      </c>
      <c r="O699" s="28" t="s">
        <v>2523</v>
      </c>
      <c r="P699" t="str">
        <f t="shared" si="41"/>
        <v>Sale697</v>
      </c>
      <c r="Q699" t="str">
        <f t="shared" si="42"/>
        <v>SALE697</v>
      </c>
      <c r="S699" s="31">
        <v>45832</v>
      </c>
      <c r="T699" t="str">
        <f t="shared" si="43"/>
        <v>24-06-2025</v>
      </c>
      <c r="X699" s="34">
        <v>2</v>
      </c>
      <c r="Y699" s="34">
        <v>669.12</v>
      </c>
      <c r="Z699" s="2">
        <f t="shared" si="40"/>
        <v>669.12</v>
      </c>
    </row>
    <row r="700" spans="1:26">
      <c r="A700" s="2" t="s">
        <v>2524</v>
      </c>
      <c r="B700" s="25">
        <v>45530</v>
      </c>
      <c r="C700" s="2" t="s">
        <v>153</v>
      </c>
      <c r="D700" s="2" t="s">
        <v>1622</v>
      </c>
      <c r="E700" s="2" t="s">
        <v>1779</v>
      </c>
      <c r="F700" s="2">
        <v>3</v>
      </c>
      <c r="G700" s="2">
        <v>346.77</v>
      </c>
      <c r="H700" s="2">
        <v>0.18</v>
      </c>
      <c r="I700" s="2" t="s">
        <v>1826</v>
      </c>
      <c r="J700" s="2">
        <v>853.05420000000004</v>
      </c>
      <c r="K700" s="2">
        <f>IF(I700="", AVERAGEIF(Table6[Payment_Type],Table6[[#This Row],[Payment_Type]],Table6[Total_Amount]), J700)</f>
        <v>853.05420000000004</v>
      </c>
      <c r="O700" s="27" t="s">
        <v>2524</v>
      </c>
      <c r="P700" t="str">
        <f t="shared" si="41"/>
        <v>Sale698</v>
      </c>
      <c r="Q700" t="str">
        <f t="shared" si="42"/>
        <v>SALE698</v>
      </c>
      <c r="S700" s="30">
        <v>45530</v>
      </c>
      <c r="T700" t="str">
        <f t="shared" si="43"/>
        <v>26-08-2024</v>
      </c>
      <c r="X700" s="33">
        <v>3</v>
      </c>
      <c r="Y700" s="33">
        <v>346.77</v>
      </c>
      <c r="Z700" s="2">
        <f t="shared" si="40"/>
        <v>346.77</v>
      </c>
    </row>
    <row r="701" spans="1:26">
      <c r="A701" s="2" t="s">
        <v>2525</v>
      </c>
      <c r="B701" s="25">
        <v>45939</v>
      </c>
      <c r="C701" s="2" t="s">
        <v>221</v>
      </c>
      <c r="D701" s="2" t="s">
        <v>1594</v>
      </c>
      <c r="E701" s="2" t="s">
        <v>1813</v>
      </c>
      <c r="F701" s="2">
        <v>3</v>
      </c>
      <c r="G701" s="2">
        <v>648.33000000000004</v>
      </c>
      <c r="H701" s="2">
        <v>0.2</v>
      </c>
      <c r="I701" s="2" t="s">
        <v>1829</v>
      </c>
      <c r="J701" s="2">
        <v>1555.992</v>
      </c>
      <c r="K701" s="2">
        <f>IF(I701="", AVERAGEIF(Table6[Payment_Type],Table6[[#This Row],[Payment_Type]],Table6[Total_Amount]), J701)</f>
        <v>1555.992</v>
      </c>
      <c r="O701" s="28" t="s">
        <v>2525</v>
      </c>
      <c r="P701" t="str">
        <f t="shared" si="41"/>
        <v>Sale699</v>
      </c>
      <c r="Q701" t="str">
        <f t="shared" si="42"/>
        <v>SALE699</v>
      </c>
      <c r="S701" s="31">
        <v>45939</v>
      </c>
      <c r="T701" t="str">
        <f t="shared" si="43"/>
        <v>09-10-2025</v>
      </c>
      <c r="X701" s="34">
        <v>3</v>
      </c>
      <c r="Y701" s="34">
        <v>648.33000000000004</v>
      </c>
      <c r="Z701" s="2">
        <f t="shared" si="40"/>
        <v>648.33000000000004</v>
      </c>
    </row>
    <row r="702" spans="1:26">
      <c r="A702" s="2" t="s">
        <v>2526</v>
      </c>
      <c r="B702" s="25">
        <v>45401</v>
      </c>
      <c r="C702" s="2" t="s">
        <v>905</v>
      </c>
      <c r="D702" s="2" t="s">
        <v>1557</v>
      </c>
      <c r="E702" s="2" t="s">
        <v>1761</v>
      </c>
      <c r="F702" s="2">
        <v>4</v>
      </c>
      <c r="G702" s="2">
        <v>254.94</v>
      </c>
      <c r="H702" s="2">
        <v>0.06</v>
      </c>
      <c r="I702" s="2" t="s">
        <v>1826</v>
      </c>
      <c r="J702" s="2">
        <v>958.57439999999997</v>
      </c>
      <c r="K702" s="2">
        <f>IF(I702="", AVERAGEIF(Table6[Payment_Type],Table6[[#This Row],[Payment_Type]],Table6[Total_Amount]), J702)</f>
        <v>958.57439999999997</v>
      </c>
      <c r="O702" s="27" t="s">
        <v>2526</v>
      </c>
      <c r="P702" t="str">
        <f t="shared" si="41"/>
        <v>Sale700</v>
      </c>
      <c r="Q702" t="str">
        <f t="shared" si="42"/>
        <v>SALE700</v>
      </c>
      <c r="S702" s="30">
        <v>45401</v>
      </c>
      <c r="T702" t="str">
        <f t="shared" si="43"/>
        <v>19-04-2024</v>
      </c>
      <c r="X702" s="33">
        <v>4</v>
      </c>
      <c r="Y702" s="33">
        <v>254.94</v>
      </c>
      <c r="Z702" s="2">
        <f t="shared" si="40"/>
        <v>254.94</v>
      </c>
    </row>
    <row r="703" spans="1:26">
      <c r="A703" s="2" t="s">
        <v>2527</v>
      </c>
      <c r="B703" s="25">
        <v>45420</v>
      </c>
      <c r="C703" s="2" t="s">
        <v>1062</v>
      </c>
      <c r="D703" s="2" t="s">
        <v>1710</v>
      </c>
      <c r="E703" s="2" t="s">
        <v>1769</v>
      </c>
      <c r="F703" s="2">
        <v>1</v>
      </c>
      <c r="G703" s="2">
        <v>445.5</v>
      </c>
      <c r="H703" s="2">
        <v>0.28000000000000003</v>
      </c>
      <c r="I703" s="2" t="s">
        <v>1824</v>
      </c>
      <c r="J703" s="2">
        <v>320.76</v>
      </c>
      <c r="K703" s="2">
        <f>IF(I703="", AVERAGEIF(Table6[Payment_Type],Table6[[#This Row],[Payment_Type]],Table6[Total_Amount]), J703)</f>
        <v>320.76</v>
      </c>
      <c r="O703" s="28" t="s">
        <v>2527</v>
      </c>
      <c r="P703" t="str">
        <f t="shared" si="41"/>
        <v>Sale701</v>
      </c>
      <c r="Q703" t="str">
        <f t="shared" si="42"/>
        <v>SALE701</v>
      </c>
      <c r="S703" s="31">
        <v>45420</v>
      </c>
      <c r="T703" t="str">
        <f t="shared" si="43"/>
        <v>08-05-2024</v>
      </c>
      <c r="X703" s="34">
        <v>1</v>
      </c>
      <c r="Y703" s="34">
        <v>445.5</v>
      </c>
      <c r="Z703" s="2">
        <f t="shared" si="40"/>
        <v>445.5</v>
      </c>
    </row>
    <row r="704" spans="1:26">
      <c r="A704" s="2" t="s">
        <v>2528</v>
      </c>
      <c r="B704" s="25">
        <v>45459</v>
      </c>
      <c r="C704" s="2" t="s">
        <v>716</v>
      </c>
      <c r="D704" s="2" t="s">
        <v>1728</v>
      </c>
      <c r="E704" s="2" t="s">
        <v>1769</v>
      </c>
      <c r="F704" s="2">
        <v>1</v>
      </c>
      <c r="G704" s="2">
        <v>900.94</v>
      </c>
      <c r="H704" s="2">
        <v>0.1</v>
      </c>
      <c r="I704" s="2" t="s">
        <v>1824</v>
      </c>
      <c r="J704" s="2">
        <v>810.84600000000012</v>
      </c>
      <c r="K704" s="2">
        <f>IF(I704="", AVERAGEIF(Table6[Payment_Type],Table6[[#This Row],[Payment_Type]],Table6[Total_Amount]), J704)</f>
        <v>810.84600000000012</v>
      </c>
      <c r="O704" s="27" t="s">
        <v>2528</v>
      </c>
      <c r="P704" t="str">
        <f t="shared" si="41"/>
        <v>Sale702</v>
      </c>
      <c r="Q704" t="str">
        <f t="shared" si="42"/>
        <v>SALE702</v>
      </c>
      <c r="S704" s="30">
        <v>45459</v>
      </c>
      <c r="T704" t="str">
        <f t="shared" si="43"/>
        <v>16-06-2024</v>
      </c>
      <c r="X704" s="33">
        <v>1</v>
      </c>
      <c r="Y704" s="33">
        <v>900.94</v>
      </c>
      <c r="Z704" s="2">
        <f t="shared" si="40"/>
        <v>900.94</v>
      </c>
    </row>
    <row r="705" spans="1:26">
      <c r="A705" s="2" t="s">
        <v>2529</v>
      </c>
      <c r="B705" s="25">
        <v>45429</v>
      </c>
      <c r="C705" s="2" t="s">
        <v>643</v>
      </c>
      <c r="D705" s="2" t="s">
        <v>1578</v>
      </c>
      <c r="E705" s="2" t="s">
        <v>1804</v>
      </c>
      <c r="F705" s="2">
        <v>3</v>
      </c>
      <c r="G705" s="2">
        <v>262.69</v>
      </c>
      <c r="H705" s="2">
        <v>0.04</v>
      </c>
      <c r="I705" s="2" t="s">
        <v>1826</v>
      </c>
      <c r="J705" s="2">
        <v>756.54719999999986</v>
      </c>
      <c r="K705" s="2">
        <f>IF(I705="", AVERAGEIF(Table6[Payment_Type],Table6[[#This Row],[Payment_Type]],Table6[Total_Amount]), J705)</f>
        <v>756.54719999999986</v>
      </c>
      <c r="O705" s="28" t="s">
        <v>2529</v>
      </c>
      <c r="P705" t="str">
        <f t="shared" si="41"/>
        <v>Sale703</v>
      </c>
      <c r="Q705" t="str">
        <f t="shared" si="42"/>
        <v>SALE703</v>
      </c>
      <c r="S705" s="31">
        <v>45429</v>
      </c>
      <c r="T705" t="str">
        <f t="shared" si="43"/>
        <v>17-05-2024</v>
      </c>
      <c r="X705" s="34">
        <v>3</v>
      </c>
      <c r="Y705" s="34">
        <v>262.69</v>
      </c>
      <c r="Z705" s="2">
        <f t="shared" si="40"/>
        <v>262.69</v>
      </c>
    </row>
    <row r="706" spans="1:26">
      <c r="A706" s="2" t="s">
        <v>2530</v>
      </c>
      <c r="B706" s="25">
        <v>45386</v>
      </c>
      <c r="C706" s="2" t="s">
        <v>1484</v>
      </c>
      <c r="D706" s="2" t="s">
        <v>1684</v>
      </c>
      <c r="E706" s="2" t="s">
        <v>1761</v>
      </c>
      <c r="F706" s="2">
        <v>3</v>
      </c>
      <c r="G706" s="2">
        <v>212.72</v>
      </c>
      <c r="H706" s="2">
        <v>0.22</v>
      </c>
      <c r="I706" s="2" t="s">
        <v>1826</v>
      </c>
      <c r="J706" s="2">
        <v>497.76479999999998</v>
      </c>
      <c r="K706" s="2">
        <f>IF(I706="", AVERAGEIF(Table6[Payment_Type],Table6[[#This Row],[Payment_Type]],Table6[Total_Amount]), J706)</f>
        <v>497.76479999999998</v>
      </c>
      <c r="O706" s="27" t="s">
        <v>2530</v>
      </c>
      <c r="P706" t="str">
        <f t="shared" si="41"/>
        <v>Sale704</v>
      </c>
      <c r="Q706" t="str">
        <f t="shared" si="42"/>
        <v>SALE704</v>
      </c>
      <c r="S706" s="30">
        <v>45386</v>
      </c>
      <c r="T706" t="str">
        <f t="shared" si="43"/>
        <v>04-04-2024</v>
      </c>
      <c r="X706" s="33">
        <v>3</v>
      </c>
      <c r="Y706" s="33">
        <v>212.72</v>
      </c>
      <c r="Z706" s="2">
        <f t="shared" ref="Z706:Z769" si="44">IF(ISBLANK(Y706), AVERAGE($Y$2:$Y$2001), Y706)</f>
        <v>212.72</v>
      </c>
    </row>
    <row r="707" spans="1:26">
      <c r="A707" s="2" t="s">
        <v>2531</v>
      </c>
      <c r="B707" s="25">
        <v>45803</v>
      </c>
      <c r="C707" s="2" t="s">
        <v>508</v>
      </c>
      <c r="D707" s="2" t="s">
        <v>1596</v>
      </c>
      <c r="E707" s="2" t="s">
        <v>1810</v>
      </c>
      <c r="F707" s="2">
        <v>4</v>
      </c>
      <c r="G707" s="2">
        <v>757.9</v>
      </c>
      <c r="H707" s="2">
        <v>0.22</v>
      </c>
      <c r="I707" s="2" t="s">
        <v>1826</v>
      </c>
      <c r="J707" s="2">
        <v>2364.6480000000001</v>
      </c>
      <c r="K707" s="2">
        <f>IF(I707="", AVERAGEIF(Table6[Payment_Type],Table6[[#This Row],[Payment_Type]],Table6[Total_Amount]), J707)</f>
        <v>2364.6480000000001</v>
      </c>
      <c r="O707" s="28" t="s">
        <v>2531</v>
      </c>
      <c r="P707" t="str">
        <f t="shared" ref="P707:P770" si="45">PROPER(O707)</f>
        <v>Sale705</v>
      </c>
      <c r="Q707" t="str">
        <f t="shared" ref="Q707:Q770" si="46">UPPER(O707)</f>
        <v>SALE705</v>
      </c>
      <c r="S707" s="31">
        <v>45803</v>
      </c>
      <c r="T707" t="str">
        <f t="shared" ref="T707:T770" si="47">TEXT(S707, "DD-MM-YYYY" )</f>
        <v>26-05-2025</v>
      </c>
      <c r="X707" s="34">
        <v>4</v>
      </c>
      <c r="Y707" s="34">
        <v>757.9</v>
      </c>
      <c r="Z707" s="2">
        <f t="shared" si="44"/>
        <v>757.9</v>
      </c>
    </row>
    <row r="708" spans="1:26">
      <c r="A708" s="2" t="s">
        <v>2532</v>
      </c>
      <c r="B708" s="25">
        <v>45346</v>
      </c>
      <c r="C708" s="2" t="s">
        <v>78</v>
      </c>
      <c r="D708" s="2" t="s">
        <v>1708</v>
      </c>
      <c r="E708" s="2" t="s">
        <v>1807</v>
      </c>
      <c r="F708" s="2">
        <v>1</v>
      </c>
      <c r="G708" s="2">
        <v>846.04</v>
      </c>
      <c r="H708" s="2">
        <v>0.08</v>
      </c>
      <c r="I708" s="2" t="s">
        <v>1826</v>
      </c>
      <c r="J708" s="2">
        <v>778.35680000000002</v>
      </c>
      <c r="K708" s="2">
        <f>IF(I708="", AVERAGEIF(Table6[Payment_Type],Table6[[#This Row],[Payment_Type]],Table6[Total_Amount]), J708)</f>
        <v>778.35680000000002</v>
      </c>
      <c r="O708" s="27" t="s">
        <v>2532</v>
      </c>
      <c r="P708" t="str">
        <f t="shared" si="45"/>
        <v>Sale706</v>
      </c>
      <c r="Q708" t="str">
        <f t="shared" si="46"/>
        <v>SALE706</v>
      </c>
      <c r="S708" s="30">
        <v>45346</v>
      </c>
      <c r="T708" t="str">
        <f t="shared" si="47"/>
        <v>24-02-2024</v>
      </c>
      <c r="X708" s="33">
        <v>1</v>
      </c>
      <c r="Y708" s="33">
        <v>846.04</v>
      </c>
      <c r="Z708" s="2">
        <f t="shared" si="44"/>
        <v>846.04</v>
      </c>
    </row>
    <row r="709" spans="1:26">
      <c r="A709" s="2" t="s">
        <v>2533</v>
      </c>
      <c r="B709" s="25">
        <v>45267</v>
      </c>
      <c r="C709" s="2" t="s">
        <v>532</v>
      </c>
      <c r="D709" s="2" t="s">
        <v>1624</v>
      </c>
      <c r="E709" s="2" t="s">
        <v>1779</v>
      </c>
      <c r="F709" s="2">
        <v>3</v>
      </c>
      <c r="G709" s="2">
        <v>179.7</v>
      </c>
      <c r="H709" s="2">
        <v>0.17</v>
      </c>
      <c r="I709" s="2" t="s">
        <v>1829</v>
      </c>
      <c r="J709" s="2">
        <v>447.45299999999992</v>
      </c>
      <c r="K709" s="2">
        <f>IF(I709="", AVERAGEIF(Table6[Payment_Type],Table6[[#This Row],[Payment_Type]],Table6[Total_Amount]), J709)</f>
        <v>447.45299999999992</v>
      </c>
      <c r="O709" s="28" t="s">
        <v>2533</v>
      </c>
      <c r="P709" t="str">
        <f t="shared" si="45"/>
        <v>Sale707</v>
      </c>
      <c r="Q709" t="str">
        <f t="shared" si="46"/>
        <v>SALE707</v>
      </c>
      <c r="S709" s="31">
        <v>45267</v>
      </c>
      <c r="T709" t="str">
        <f t="shared" si="47"/>
        <v>07-12-2023</v>
      </c>
      <c r="X709" s="34">
        <v>3</v>
      </c>
      <c r="Y709" s="34">
        <v>179.7</v>
      </c>
      <c r="Z709" s="2">
        <f t="shared" si="44"/>
        <v>179.7</v>
      </c>
    </row>
    <row r="710" spans="1:26">
      <c r="A710" s="2" t="s">
        <v>2534</v>
      </c>
      <c r="B710" s="25">
        <v>45572</v>
      </c>
      <c r="C710" s="2" t="s">
        <v>1380</v>
      </c>
      <c r="D710" s="2" t="s">
        <v>1610</v>
      </c>
      <c r="E710" s="2" t="s">
        <v>1769</v>
      </c>
      <c r="F710" s="2">
        <v>4</v>
      </c>
      <c r="G710" s="2">
        <v>681.08</v>
      </c>
      <c r="H710" s="2">
        <v>0</v>
      </c>
      <c r="I710" s="2" t="s">
        <v>1826</v>
      </c>
      <c r="J710" s="2">
        <v>2724.32</v>
      </c>
      <c r="K710" s="2">
        <f>IF(I710="", AVERAGEIF(Table6[Payment_Type],Table6[[#This Row],[Payment_Type]],Table6[Total_Amount]), J710)</f>
        <v>2724.32</v>
      </c>
      <c r="O710" s="27" t="s">
        <v>2534</v>
      </c>
      <c r="P710" t="str">
        <f t="shared" si="45"/>
        <v>Sale708</v>
      </c>
      <c r="Q710" t="str">
        <f t="shared" si="46"/>
        <v>SALE708</v>
      </c>
      <c r="S710" s="30">
        <v>45572</v>
      </c>
      <c r="T710" t="str">
        <f t="shared" si="47"/>
        <v>07-10-2024</v>
      </c>
      <c r="X710" s="33">
        <v>4</v>
      </c>
      <c r="Y710" s="33">
        <v>681.08</v>
      </c>
      <c r="Z710" s="2">
        <f t="shared" si="44"/>
        <v>681.08</v>
      </c>
    </row>
    <row r="711" spans="1:26">
      <c r="A711" s="2" t="s">
        <v>2535</v>
      </c>
      <c r="B711" s="25">
        <v>45252</v>
      </c>
      <c r="C711" s="2" t="s">
        <v>1254</v>
      </c>
      <c r="D711" s="2" t="s">
        <v>1553</v>
      </c>
      <c r="E711" s="2" t="s">
        <v>1779</v>
      </c>
      <c r="F711" s="2">
        <v>4</v>
      </c>
      <c r="G711" s="2">
        <v>723.44</v>
      </c>
      <c r="H711" s="2">
        <v>0.14000000000000001</v>
      </c>
      <c r="I711" s="2" t="s">
        <v>1826</v>
      </c>
      <c r="J711" s="2">
        <v>2488.6336000000001</v>
      </c>
      <c r="K711" s="2">
        <f>IF(I711="", AVERAGEIF(Table6[Payment_Type],Table6[[#This Row],[Payment_Type]],Table6[Total_Amount]), J711)</f>
        <v>2488.6336000000001</v>
      </c>
      <c r="O711" s="28" t="s">
        <v>2535</v>
      </c>
      <c r="P711" t="str">
        <f t="shared" si="45"/>
        <v>Sale709</v>
      </c>
      <c r="Q711" t="str">
        <f t="shared" si="46"/>
        <v>SALE709</v>
      </c>
      <c r="S711" s="31">
        <v>45252</v>
      </c>
      <c r="T711" t="str">
        <f t="shared" si="47"/>
        <v>22-11-2023</v>
      </c>
      <c r="X711" s="34">
        <v>4</v>
      </c>
      <c r="Y711" s="34">
        <v>723.44</v>
      </c>
      <c r="Z711" s="2">
        <f t="shared" si="44"/>
        <v>723.44</v>
      </c>
    </row>
    <row r="712" spans="1:26">
      <c r="A712" s="2" t="s">
        <v>2536</v>
      </c>
      <c r="B712" s="25">
        <v>45939</v>
      </c>
      <c r="C712" s="2" t="s">
        <v>435</v>
      </c>
      <c r="D712" s="2" t="s">
        <v>1610</v>
      </c>
      <c r="E712" s="2" t="s">
        <v>1799</v>
      </c>
      <c r="F712" s="2">
        <v>4</v>
      </c>
      <c r="G712" s="2">
        <v>471.89</v>
      </c>
      <c r="H712" s="2">
        <v>0.12</v>
      </c>
      <c r="I712" s="2" t="s">
        <v>1829</v>
      </c>
      <c r="J712" s="2">
        <v>1661.0527999999999</v>
      </c>
      <c r="K712" s="2">
        <f>IF(I712="", AVERAGEIF(Table6[Payment_Type],Table6[[#This Row],[Payment_Type]],Table6[Total_Amount]), J712)</f>
        <v>1661.0527999999999</v>
      </c>
      <c r="O712" s="27" t="s">
        <v>2536</v>
      </c>
      <c r="P712" t="str">
        <f t="shared" si="45"/>
        <v>Sale710</v>
      </c>
      <c r="Q712" t="str">
        <f t="shared" si="46"/>
        <v>SALE710</v>
      </c>
      <c r="S712" s="30">
        <v>45939</v>
      </c>
      <c r="T712" t="str">
        <f t="shared" si="47"/>
        <v>09-10-2025</v>
      </c>
      <c r="X712" s="33">
        <v>4</v>
      </c>
      <c r="Y712" s="33">
        <v>471.89</v>
      </c>
      <c r="Z712" s="2">
        <f t="shared" si="44"/>
        <v>471.89</v>
      </c>
    </row>
    <row r="713" spans="1:26">
      <c r="A713" s="2" t="s">
        <v>2537</v>
      </c>
      <c r="B713" s="25">
        <v>45559</v>
      </c>
      <c r="C713" s="2" t="s">
        <v>1145</v>
      </c>
      <c r="D713" s="2" t="s">
        <v>1690</v>
      </c>
      <c r="E713" s="2" t="s">
        <v>1807</v>
      </c>
      <c r="F713" s="2">
        <v>1</v>
      </c>
      <c r="G713" s="2">
        <v>613.17999999999995</v>
      </c>
      <c r="H713" s="2">
        <v>0.14000000000000001</v>
      </c>
      <c r="I713" s="2" t="s">
        <v>1829</v>
      </c>
      <c r="J713" s="2">
        <v>527.33479999999997</v>
      </c>
      <c r="K713" s="2">
        <f>IF(I713="", AVERAGEIF(Table6[Payment_Type],Table6[[#This Row],[Payment_Type]],Table6[Total_Amount]), J713)</f>
        <v>527.33479999999997</v>
      </c>
      <c r="O713" s="28" t="s">
        <v>2537</v>
      </c>
      <c r="P713" t="str">
        <f t="shared" si="45"/>
        <v>Sale711</v>
      </c>
      <c r="Q713" t="str">
        <f t="shared" si="46"/>
        <v>SALE711</v>
      </c>
      <c r="S713" s="31">
        <v>45559</v>
      </c>
      <c r="T713" t="str">
        <f t="shared" si="47"/>
        <v>24-09-2024</v>
      </c>
      <c r="X713" s="34">
        <v>1</v>
      </c>
      <c r="Y713" s="34">
        <v>613.17999999999995</v>
      </c>
      <c r="Z713" s="2">
        <f t="shared" si="44"/>
        <v>613.17999999999995</v>
      </c>
    </row>
    <row r="714" spans="1:26">
      <c r="A714" s="2" t="s">
        <v>2538</v>
      </c>
      <c r="B714" s="25">
        <v>45229</v>
      </c>
      <c r="C714" s="2" t="s">
        <v>195</v>
      </c>
      <c r="D714" s="2" t="s">
        <v>1634</v>
      </c>
      <c r="E714" s="2" t="s">
        <v>1769</v>
      </c>
      <c r="F714" s="2">
        <v>1</v>
      </c>
      <c r="G714" s="2">
        <v>651.30999999999995</v>
      </c>
      <c r="H714" s="2">
        <v>0.24</v>
      </c>
      <c r="I714" s="2" t="s">
        <v>1826</v>
      </c>
      <c r="J714" s="2">
        <v>494.99560000000002</v>
      </c>
      <c r="K714" s="2">
        <f>IF(I714="", AVERAGEIF(Table6[Payment_Type],Table6[[#This Row],[Payment_Type]],Table6[Total_Amount]), J714)</f>
        <v>494.99560000000002</v>
      </c>
      <c r="O714" s="27" t="s">
        <v>2538</v>
      </c>
      <c r="P714" t="str">
        <f t="shared" si="45"/>
        <v>Sale712</v>
      </c>
      <c r="Q714" t="str">
        <f t="shared" si="46"/>
        <v>SALE712</v>
      </c>
      <c r="S714" s="30">
        <v>45229</v>
      </c>
      <c r="T714" t="str">
        <f t="shared" si="47"/>
        <v>30-10-2023</v>
      </c>
      <c r="X714" s="33">
        <v>1</v>
      </c>
      <c r="Y714" s="33">
        <v>651.30999999999995</v>
      </c>
      <c r="Z714" s="2">
        <f t="shared" si="44"/>
        <v>651.30999999999995</v>
      </c>
    </row>
    <row r="715" spans="1:26">
      <c r="A715" s="2" t="s">
        <v>2539</v>
      </c>
      <c r="B715" s="25">
        <v>45333</v>
      </c>
      <c r="C715" s="2" t="s">
        <v>103</v>
      </c>
      <c r="D715" s="2" t="s">
        <v>1551</v>
      </c>
      <c r="E715" s="2" t="s">
        <v>1776</v>
      </c>
      <c r="F715" s="2">
        <v>2</v>
      </c>
      <c r="G715" s="2">
        <v>635.14</v>
      </c>
      <c r="H715" s="2">
        <v>0.1</v>
      </c>
      <c r="I715" s="2" t="s">
        <v>1829</v>
      </c>
      <c r="J715" s="2">
        <v>1143.252</v>
      </c>
      <c r="K715" s="2">
        <f>IF(I715="", AVERAGEIF(Table6[Payment_Type],Table6[[#This Row],[Payment_Type]],Table6[Total_Amount]), J715)</f>
        <v>1143.252</v>
      </c>
      <c r="O715" s="28" t="s">
        <v>2539</v>
      </c>
      <c r="P715" t="str">
        <f t="shared" si="45"/>
        <v>Sale713</v>
      </c>
      <c r="Q715" t="str">
        <f t="shared" si="46"/>
        <v>SALE713</v>
      </c>
      <c r="S715" s="31">
        <v>45333</v>
      </c>
      <c r="T715" t="str">
        <f t="shared" si="47"/>
        <v>11-02-2024</v>
      </c>
      <c r="X715" s="34">
        <v>2</v>
      </c>
      <c r="Y715" s="34">
        <v>635.14</v>
      </c>
      <c r="Z715" s="2">
        <f t="shared" si="44"/>
        <v>635.14</v>
      </c>
    </row>
    <row r="716" spans="1:26">
      <c r="A716" s="2" t="s">
        <v>2540</v>
      </c>
      <c r="B716" s="25">
        <v>45752</v>
      </c>
      <c r="C716" s="2" t="s">
        <v>1187</v>
      </c>
      <c r="D716" s="2" t="s">
        <v>1744</v>
      </c>
      <c r="E716" s="2" t="s">
        <v>1799</v>
      </c>
      <c r="F716" s="2">
        <v>4</v>
      </c>
      <c r="G716" s="2">
        <v>912.61</v>
      </c>
      <c r="H716" s="2">
        <v>0.14000000000000001</v>
      </c>
      <c r="I716" s="2" t="s">
        <v>1824</v>
      </c>
      <c r="J716" s="2">
        <v>3139.3784000000001</v>
      </c>
      <c r="K716" s="2">
        <f>IF(I716="", AVERAGEIF(Table6[Payment_Type],Table6[[#This Row],[Payment_Type]],Table6[Total_Amount]), J716)</f>
        <v>3139.3784000000001</v>
      </c>
      <c r="O716" s="27" t="s">
        <v>2540</v>
      </c>
      <c r="P716" t="str">
        <f t="shared" si="45"/>
        <v>Sale714</v>
      </c>
      <c r="Q716" t="str">
        <f t="shared" si="46"/>
        <v>SALE714</v>
      </c>
      <c r="S716" s="30">
        <v>45752</v>
      </c>
      <c r="T716" t="str">
        <f t="shared" si="47"/>
        <v>05-04-2025</v>
      </c>
      <c r="X716" s="33">
        <v>4</v>
      </c>
      <c r="Y716" s="33">
        <v>912.61</v>
      </c>
      <c r="Z716" s="2">
        <f t="shared" si="44"/>
        <v>912.61</v>
      </c>
    </row>
    <row r="717" spans="1:26">
      <c r="A717" s="2" t="s">
        <v>2541</v>
      </c>
      <c r="B717" s="25">
        <v>45795</v>
      </c>
      <c r="C717" s="2" t="s">
        <v>872</v>
      </c>
      <c r="D717" s="2" t="s">
        <v>1642</v>
      </c>
      <c r="E717" s="2" t="s">
        <v>1779</v>
      </c>
      <c r="F717" s="2">
        <v>3</v>
      </c>
      <c r="G717" s="2">
        <v>79.77</v>
      </c>
      <c r="H717" s="2">
        <v>0.09</v>
      </c>
      <c r="I717" s="2" t="s">
        <v>1824</v>
      </c>
      <c r="J717" s="2">
        <v>217.77209999999999</v>
      </c>
      <c r="K717" s="2">
        <f>IF(I717="", AVERAGEIF(Table6[Payment_Type],Table6[[#This Row],[Payment_Type]],Table6[Total_Amount]), J717)</f>
        <v>217.77209999999999</v>
      </c>
      <c r="O717" s="28" t="s">
        <v>2541</v>
      </c>
      <c r="P717" t="str">
        <f t="shared" si="45"/>
        <v>Sale715</v>
      </c>
      <c r="Q717" t="str">
        <f t="shared" si="46"/>
        <v>SALE715</v>
      </c>
      <c r="S717" s="31">
        <v>45795</v>
      </c>
      <c r="T717" t="str">
        <f t="shared" si="47"/>
        <v>18-05-2025</v>
      </c>
      <c r="X717" s="34">
        <v>3</v>
      </c>
      <c r="Y717" s="34">
        <v>79.77</v>
      </c>
      <c r="Z717" s="2">
        <f t="shared" si="44"/>
        <v>79.77</v>
      </c>
    </row>
    <row r="718" spans="1:26">
      <c r="A718" s="2" t="s">
        <v>2542</v>
      </c>
      <c r="B718" s="25">
        <v>45755</v>
      </c>
      <c r="C718" s="2" t="s">
        <v>881</v>
      </c>
      <c r="D718" s="2" t="s">
        <v>1736</v>
      </c>
      <c r="E718" s="2" t="s">
        <v>1801</v>
      </c>
      <c r="F718" s="2">
        <v>4</v>
      </c>
      <c r="G718" s="2">
        <v>603.52</v>
      </c>
      <c r="H718" s="2">
        <v>0.25</v>
      </c>
      <c r="I718" s="2" t="s">
        <v>1824</v>
      </c>
      <c r="J718" s="2">
        <v>1810.56</v>
      </c>
      <c r="K718" s="2">
        <f>IF(I718="", AVERAGEIF(Table6[Payment_Type],Table6[[#This Row],[Payment_Type]],Table6[Total_Amount]), J718)</f>
        <v>1810.56</v>
      </c>
      <c r="O718" s="27" t="s">
        <v>2542</v>
      </c>
      <c r="P718" t="str">
        <f t="shared" si="45"/>
        <v>Sale716</v>
      </c>
      <c r="Q718" t="str">
        <f t="shared" si="46"/>
        <v>SALE716</v>
      </c>
      <c r="S718" s="30">
        <v>45755</v>
      </c>
      <c r="T718" t="str">
        <f t="shared" si="47"/>
        <v>08-04-2025</v>
      </c>
      <c r="X718" s="33">
        <v>4</v>
      </c>
      <c r="Y718" s="33">
        <v>603.52</v>
      </c>
      <c r="Z718" s="2">
        <f t="shared" si="44"/>
        <v>603.52</v>
      </c>
    </row>
    <row r="719" spans="1:26">
      <c r="A719" s="2" t="s">
        <v>2543</v>
      </c>
      <c r="B719" s="25">
        <v>45625</v>
      </c>
      <c r="C719" s="2" t="s">
        <v>281</v>
      </c>
      <c r="D719" s="2" t="s">
        <v>1702</v>
      </c>
      <c r="E719" s="2" t="s">
        <v>1794</v>
      </c>
      <c r="F719" s="2">
        <v>4</v>
      </c>
      <c r="G719" s="2">
        <v>453.12</v>
      </c>
      <c r="H719" s="2">
        <v>0.23</v>
      </c>
      <c r="I719" s="2" t="s">
        <v>1829</v>
      </c>
      <c r="J719" s="2">
        <v>1395.6096</v>
      </c>
      <c r="K719" s="2">
        <f>IF(I719="", AVERAGEIF(Table6[Payment_Type],Table6[[#This Row],[Payment_Type]],Table6[Total_Amount]), J719)</f>
        <v>1395.6096</v>
      </c>
      <c r="O719" s="28" t="s">
        <v>2543</v>
      </c>
      <c r="P719" t="str">
        <f t="shared" si="45"/>
        <v>Sale717</v>
      </c>
      <c r="Q719" t="str">
        <f t="shared" si="46"/>
        <v>SALE717</v>
      </c>
      <c r="S719" s="31">
        <v>45625</v>
      </c>
      <c r="T719" t="str">
        <f t="shared" si="47"/>
        <v>29-11-2024</v>
      </c>
      <c r="X719" s="34">
        <v>4</v>
      </c>
      <c r="Y719" s="34">
        <v>453.12</v>
      </c>
      <c r="Z719" s="2">
        <f t="shared" si="44"/>
        <v>453.12</v>
      </c>
    </row>
    <row r="720" spans="1:26">
      <c r="A720" s="2" t="s">
        <v>2544</v>
      </c>
      <c r="B720" s="25">
        <v>45656</v>
      </c>
      <c r="C720" s="2" t="s">
        <v>1527</v>
      </c>
      <c r="D720" s="2" t="s">
        <v>1614</v>
      </c>
      <c r="E720" s="2" t="s">
        <v>1786</v>
      </c>
      <c r="F720" s="2">
        <v>2</v>
      </c>
      <c r="G720" s="2">
        <v>974.35</v>
      </c>
      <c r="H720" s="2">
        <v>0.15</v>
      </c>
      <c r="I720" s="2" t="s">
        <v>1824</v>
      </c>
      <c r="J720" s="2">
        <v>1656.395</v>
      </c>
      <c r="K720" s="2">
        <f>IF(I720="", AVERAGEIF(Table6[Payment_Type],Table6[[#This Row],[Payment_Type]],Table6[Total_Amount]), J720)</f>
        <v>1656.395</v>
      </c>
      <c r="O720" s="27" t="s">
        <v>2544</v>
      </c>
      <c r="P720" t="str">
        <f t="shared" si="45"/>
        <v>Sale718</v>
      </c>
      <c r="Q720" t="str">
        <f t="shared" si="46"/>
        <v>SALE718</v>
      </c>
      <c r="S720" s="30">
        <v>45656</v>
      </c>
      <c r="T720" t="str">
        <f t="shared" si="47"/>
        <v>30-12-2024</v>
      </c>
      <c r="X720" s="33">
        <v>2</v>
      </c>
      <c r="Y720" s="33">
        <v>974.35</v>
      </c>
      <c r="Z720" s="2">
        <f t="shared" si="44"/>
        <v>974.35</v>
      </c>
    </row>
    <row r="721" spans="1:26">
      <c r="A721" s="2" t="s">
        <v>2545</v>
      </c>
      <c r="B721" s="25">
        <v>45824</v>
      </c>
      <c r="C721" s="2" t="s">
        <v>1466</v>
      </c>
      <c r="D721" s="2" t="s">
        <v>1738</v>
      </c>
      <c r="E721" s="2" t="s">
        <v>1807</v>
      </c>
      <c r="F721" s="2">
        <v>4</v>
      </c>
      <c r="G721" s="2">
        <v>52.35</v>
      </c>
      <c r="H721" s="2">
        <v>0.23</v>
      </c>
      <c r="I721" s="2" t="s">
        <v>1829</v>
      </c>
      <c r="J721" s="2">
        <v>161.238</v>
      </c>
      <c r="K721" s="2">
        <f>IF(I721="", AVERAGEIF(Table6[Payment_Type],Table6[[#This Row],[Payment_Type]],Table6[Total_Amount]), J721)</f>
        <v>161.238</v>
      </c>
      <c r="O721" s="28" t="s">
        <v>2545</v>
      </c>
      <c r="P721" t="str">
        <f t="shared" si="45"/>
        <v>Sale719</v>
      </c>
      <c r="Q721" t="str">
        <f t="shared" si="46"/>
        <v>SALE719</v>
      </c>
      <c r="S721" s="31">
        <v>45824</v>
      </c>
      <c r="T721" t="str">
        <f t="shared" si="47"/>
        <v>16-06-2025</v>
      </c>
      <c r="X721" s="34">
        <v>4</v>
      </c>
      <c r="Y721" s="34">
        <v>52.35</v>
      </c>
      <c r="Z721" s="2">
        <f t="shared" si="44"/>
        <v>52.35</v>
      </c>
    </row>
    <row r="722" spans="1:26">
      <c r="A722" s="2" t="s">
        <v>2546</v>
      </c>
      <c r="B722" s="25">
        <v>45824</v>
      </c>
      <c r="C722" s="2" t="s">
        <v>1157</v>
      </c>
      <c r="D722" s="2" t="s">
        <v>1678</v>
      </c>
      <c r="E722" s="2" t="s">
        <v>1807</v>
      </c>
      <c r="F722" s="2">
        <v>3</v>
      </c>
      <c r="G722" s="2">
        <v>681.58</v>
      </c>
      <c r="H722" s="2">
        <v>0.23</v>
      </c>
      <c r="I722" s="2" t="s">
        <v>1824</v>
      </c>
      <c r="J722" s="2">
        <v>1574.4498000000001</v>
      </c>
      <c r="K722" s="2">
        <f>IF(I722="", AVERAGEIF(Table6[Payment_Type],Table6[[#This Row],[Payment_Type]],Table6[Total_Amount]), J722)</f>
        <v>1574.4498000000001</v>
      </c>
      <c r="O722" s="27" t="s">
        <v>2546</v>
      </c>
      <c r="P722" t="str">
        <f t="shared" si="45"/>
        <v>Sale720</v>
      </c>
      <c r="Q722" t="str">
        <f t="shared" si="46"/>
        <v>SALE720</v>
      </c>
      <c r="S722" s="30">
        <v>45824</v>
      </c>
      <c r="T722" t="str">
        <f t="shared" si="47"/>
        <v>16-06-2025</v>
      </c>
      <c r="X722" s="33">
        <v>3</v>
      </c>
      <c r="Y722" s="33">
        <v>681.58</v>
      </c>
      <c r="Z722" s="2">
        <f t="shared" si="44"/>
        <v>681.58</v>
      </c>
    </row>
    <row r="723" spans="1:26">
      <c r="A723" s="2" t="s">
        <v>2547</v>
      </c>
      <c r="B723" s="25">
        <v>45384</v>
      </c>
      <c r="C723" s="2" t="s">
        <v>585</v>
      </c>
      <c r="D723" s="2" t="s">
        <v>1714</v>
      </c>
      <c r="E723" s="2" t="s">
        <v>1801</v>
      </c>
      <c r="F723" s="2">
        <v>3</v>
      </c>
      <c r="G723" s="2">
        <v>71.23</v>
      </c>
      <c r="H723" s="2">
        <v>0.03</v>
      </c>
      <c r="I723" s="2" t="s">
        <v>1824</v>
      </c>
      <c r="J723" s="2">
        <v>207.27930000000001</v>
      </c>
      <c r="K723" s="2">
        <f>IF(I723="", AVERAGEIF(Table6[Payment_Type],Table6[[#This Row],[Payment_Type]],Table6[Total_Amount]), J723)</f>
        <v>207.27930000000001</v>
      </c>
      <c r="O723" s="28" t="s">
        <v>2547</v>
      </c>
      <c r="P723" t="str">
        <f t="shared" si="45"/>
        <v>Sale721</v>
      </c>
      <c r="Q723" t="str">
        <f t="shared" si="46"/>
        <v>SALE721</v>
      </c>
      <c r="S723" s="31">
        <v>45384</v>
      </c>
      <c r="T723" t="str">
        <f t="shared" si="47"/>
        <v>02-04-2024</v>
      </c>
      <c r="X723" s="34">
        <v>3</v>
      </c>
      <c r="Y723" s="34">
        <v>71.23</v>
      </c>
      <c r="Z723" s="2">
        <f t="shared" si="44"/>
        <v>71.23</v>
      </c>
    </row>
    <row r="724" spans="1:26">
      <c r="A724" s="2" t="s">
        <v>2548</v>
      </c>
      <c r="B724" s="25">
        <v>45379</v>
      </c>
      <c r="C724" s="2" t="s">
        <v>773</v>
      </c>
      <c r="D724" s="2" t="s">
        <v>1578</v>
      </c>
      <c r="E724" s="2" t="s">
        <v>1799</v>
      </c>
      <c r="F724" s="2">
        <v>1</v>
      </c>
      <c r="G724" s="2">
        <v>31.36</v>
      </c>
      <c r="H724" s="2">
        <v>0.21</v>
      </c>
      <c r="I724" s="2" t="s">
        <v>1829</v>
      </c>
      <c r="J724" s="2">
        <v>24.7744</v>
      </c>
      <c r="K724" s="2">
        <f>IF(I724="", AVERAGEIF(Table6[Payment_Type],Table6[[#This Row],[Payment_Type]],Table6[Total_Amount]), J724)</f>
        <v>24.7744</v>
      </c>
      <c r="O724" s="27" t="s">
        <v>2548</v>
      </c>
      <c r="P724" t="str">
        <f t="shared" si="45"/>
        <v>Sale722</v>
      </c>
      <c r="Q724" t="str">
        <f t="shared" si="46"/>
        <v>SALE722</v>
      </c>
      <c r="S724" s="30">
        <v>45379</v>
      </c>
      <c r="T724" t="str">
        <f t="shared" si="47"/>
        <v>28-03-2024</v>
      </c>
      <c r="X724" s="33">
        <v>1</v>
      </c>
      <c r="Y724" s="33">
        <v>31.36</v>
      </c>
      <c r="Z724" s="2">
        <f t="shared" si="44"/>
        <v>31.36</v>
      </c>
    </row>
    <row r="725" spans="1:26">
      <c r="A725" s="2" t="s">
        <v>2549</v>
      </c>
      <c r="B725" s="25">
        <v>45674</v>
      </c>
      <c r="C725" s="2" t="s">
        <v>1071</v>
      </c>
      <c r="D725" s="2" t="s">
        <v>1630</v>
      </c>
      <c r="E725" s="2" t="s">
        <v>1797</v>
      </c>
      <c r="F725" s="2">
        <v>2</v>
      </c>
      <c r="G725" s="2">
        <v>555.54999999999995</v>
      </c>
      <c r="H725" s="2">
        <v>0.14000000000000001</v>
      </c>
      <c r="I725" s="2" t="s">
        <v>1824</v>
      </c>
      <c r="J725" s="2">
        <v>955.54599999999994</v>
      </c>
      <c r="K725" s="2">
        <f>IF(I725="", AVERAGEIF(Table6[Payment_Type],Table6[[#This Row],[Payment_Type]],Table6[Total_Amount]), J725)</f>
        <v>955.54599999999994</v>
      </c>
      <c r="O725" s="28" t="s">
        <v>2549</v>
      </c>
      <c r="P725" t="str">
        <f t="shared" si="45"/>
        <v>Sale723</v>
      </c>
      <c r="Q725" t="str">
        <f t="shared" si="46"/>
        <v>SALE723</v>
      </c>
      <c r="S725" s="31">
        <v>45674</v>
      </c>
      <c r="T725" t="str">
        <f t="shared" si="47"/>
        <v>17-01-2025</v>
      </c>
      <c r="X725" s="34">
        <v>2</v>
      </c>
      <c r="Y725" s="34">
        <v>555.54999999999995</v>
      </c>
      <c r="Z725" s="2">
        <f t="shared" si="44"/>
        <v>555.54999999999995</v>
      </c>
    </row>
    <row r="726" spans="1:26">
      <c r="A726" s="2" t="s">
        <v>2550</v>
      </c>
      <c r="B726" s="25">
        <v>45760</v>
      </c>
      <c r="C726" s="2" t="s">
        <v>803</v>
      </c>
      <c r="D726" s="2" t="s">
        <v>1680</v>
      </c>
      <c r="E726" s="2" t="s">
        <v>1804</v>
      </c>
      <c r="F726" s="2">
        <v>4</v>
      </c>
      <c r="G726" s="2">
        <v>805.99</v>
      </c>
      <c r="H726" s="2">
        <v>0.06</v>
      </c>
      <c r="I726" s="2" t="s">
        <v>1824</v>
      </c>
      <c r="J726" s="2">
        <v>3030.5223999999998</v>
      </c>
      <c r="K726" s="2">
        <f>IF(I726="", AVERAGEIF(Table6[Payment_Type],Table6[[#This Row],[Payment_Type]],Table6[Total_Amount]), J726)</f>
        <v>3030.5223999999998</v>
      </c>
      <c r="O726" s="27" t="s">
        <v>2550</v>
      </c>
      <c r="P726" t="str">
        <f t="shared" si="45"/>
        <v>Sale724</v>
      </c>
      <c r="Q726" t="str">
        <f t="shared" si="46"/>
        <v>SALE724</v>
      </c>
      <c r="S726" s="30">
        <v>45760</v>
      </c>
      <c r="T726" t="str">
        <f t="shared" si="47"/>
        <v>13-04-2025</v>
      </c>
      <c r="X726" s="33">
        <v>4</v>
      </c>
      <c r="Y726" s="33">
        <v>805.99</v>
      </c>
      <c r="Z726" s="2">
        <f t="shared" si="44"/>
        <v>805.99</v>
      </c>
    </row>
    <row r="727" spans="1:26">
      <c r="A727" s="2" t="s">
        <v>2551</v>
      </c>
      <c r="B727" s="25">
        <v>45474</v>
      </c>
      <c r="C727" s="2" t="s">
        <v>1211</v>
      </c>
      <c r="D727" s="2" t="s">
        <v>1690</v>
      </c>
      <c r="E727" s="2" t="s">
        <v>1757</v>
      </c>
      <c r="F727" s="2">
        <v>1</v>
      </c>
      <c r="G727" s="2">
        <v>506.55</v>
      </c>
      <c r="H727" s="2">
        <v>0.28000000000000003</v>
      </c>
      <c r="I727" s="2" t="s">
        <v>1824</v>
      </c>
      <c r="J727" s="2">
        <v>364.71600000000001</v>
      </c>
      <c r="K727" s="2">
        <f>IF(I727="", AVERAGEIF(Table6[Payment_Type],Table6[[#This Row],[Payment_Type]],Table6[Total_Amount]), J727)</f>
        <v>364.71600000000001</v>
      </c>
      <c r="O727" s="28" t="s">
        <v>2551</v>
      </c>
      <c r="P727" t="str">
        <f t="shared" si="45"/>
        <v>Sale725</v>
      </c>
      <c r="Q727" t="str">
        <f t="shared" si="46"/>
        <v>SALE725</v>
      </c>
      <c r="S727" s="31">
        <v>45474</v>
      </c>
      <c r="T727" t="str">
        <f t="shared" si="47"/>
        <v>01-07-2024</v>
      </c>
      <c r="X727" s="34">
        <v>1</v>
      </c>
      <c r="Y727" s="34">
        <v>506.55</v>
      </c>
      <c r="Z727" s="2">
        <f t="shared" si="44"/>
        <v>506.55</v>
      </c>
    </row>
    <row r="728" spans="1:26">
      <c r="A728" s="2" t="s">
        <v>2552</v>
      </c>
      <c r="B728" s="25">
        <v>45640</v>
      </c>
      <c r="C728" s="2" t="s">
        <v>447</v>
      </c>
      <c r="D728" s="2" t="s">
        <v>1630</v>
      </c>
      <c r="E728" s="2" t="s">
        <v>1792</v>
      </c>
      <c r="F728" s="2">
        <v>3</v>
      </c>
      <c r="G728" s="2">
        <v>28.69</v>
      </c>
      <c r="H728" s="2">
        <v>0.02</v>
      </c>
      <c r="I728" s="2" t="s">
        <v>1824</v>
      </c>
      <c r="J728" s="2">
        <v>84.348600000000005</v>
      </c>
      <c r="K728" s="2">
        <f>IF(I728="", AVERAGEIF(Table6[Payment_Type],Table6[[#This Row],[Payment_Type]],Table6[Total_Amount]), J728)</f>
        <v>84.348600000000005</v>
      </c>
      <c r="O728" s="27" t="s">
        <v>2552</v>
      </c>
      <c r="P728" t="str">
        <f t="shared" si="45"/>
        <v>Sale726</v>
      </c>
      <c r="Q728" t="str">
        <f t="shared" si="46"/>
        <v>SALE726</v>
      </c>
      <c r="S728" s="30">
        <v>45640</v>
      </c>
      <c r="T728" t="str">
        <f t="shared" si="47"/>
        <v>14-12-2024</v>
      </c>
      <c r="X728" s="33">
        <v>3</v>
      </c>
      <c r="Y728" s="33">
        <v>28.69</v>
      </c>
      <c r="Z728" s="2">
        <f t="shared" si="44"/>
        <v>28.69</v>
      </c>
    </row>
    <row r="729" spans="1:26">
      <c r="A729" s="2" t="s">
        <v>2553</v>
      </c>
      <c r="B729" s="25">
        <v>45253</v>
      </c>
      <c r="C729" s="2" t="s">
        <v>1208</v>
      </c>
      <c r="D729" s="2" t="s">
        <v>1700</v>
      </c>
      <c r="E729" s="2" t="s">
        <v>1769</v>
      </c>
      <c r="F729" s="2">
        <v>1</v>
      </c>
      <c r="G729" s="2">
        <v>106.07</v>
      </c>
      <c r="H729" s="2">
        <v>0.23</v>
      </c>
      <c r="I729" s="2" t="s">
        <v>1829</v>
      </c>
      <c r="J729" s="2">
        <v>81.673900000000003</v>
      </c>
      <c r="K729" s="2">
        <f>IF(I729="", AVERAGEIF(Table6[Payment_Type],Table6[[#This Row],[Payment_Type]],Table6[Total_Amount]), J729)</f>
        <v>81.673900000000003</v>
      </c>
      <c r="O729" s="28" t="s">
        <v>2553</v>
      </c>
      <c r="P729" t="str">
        <f t="shared" si="45"/>
        <v>Sale727</v>
      </c>
      <c r="Q729" t="str">
        <f t="shared" si="46"/>
        <v>SALE727</v>
      </c>
      <c r="S729" s="31">
        <v>45253</v>
      </c>
      <c r="T729" t="str">
        <f t="shared" si="47"/>
        <v>23-11-2023</v>
      </c>
      <c r="X729" s="34">
        <v>1</v>
      </c>
      <c r="Y729" s="34">
        <v>106.07</v>
      </c>
      <c r="Z729" s="2">
        <f t="shared" si="44"/>
        <v>106.07</v>
      </c>
    </row>
    <row r="730" spans="1:26">
      <c r="A730" s="2" t="s">
        <v>2554</v>
      </c>
      <c r="B730" s="25">
        <v>45225</v>
      </c>
      <c r="C730" s="2" t="s">
        <v>830</v>
      </c>
      <c r="D730" s="2" t="s">
        <v>1730</v>
      </c>
      <c r="E730" s="2" t="s">
        <v>1752</v>
      </c>
      <c r="F730" s="2">
        <v>4</v>
      </c>
      <c r="G730" s="2">
        <v>289.77</v>
      </c>
      <c r="H730" s="2">
        <v>0.06</v>
      </c>
      <c r="I730" s="2" t="s">
        <v>1826</v>
      </c>
      <c r="J730" s="2">
        <v>1089.5352</v>
      </c>
      <c r="K730" s="2">
        <f>IF(I730="", AVERAGEIF(Table6[Payment_Type],Table6[[#This Row],[Payment_Type]],Table6[Total_Amount]), J730)</f>
        <v>1089.5352</v>
      </c>
      <c r="O730" s="27" t="s">
        <v>2554</v>
      </c>
      <c r="P730" t="str">
        <f t="shared" si="45"/>
        <v>Sale728</v>
      </c>
      <c r="Q730" t="str">
        <f t="shared" si="46"/>
        <v>SALE728</v>
      </c>
      <c r="S730" s="30">
        <v>45225</v>
      </c>
      <c r="T730" t="str">
        <f t="shared" si="47"/>
        <v>26-10-2023</v>
      </c>
      <c r="X730" s="33">
        <v>4</v>
      </c>
      <c r="Y730" s="33">
        <v>289.77</v>
      </c>
      <c r="Z730" s="2">
        <f t="shared" si="44"/>
        <v>289.77</v>
      </c>
    </row>
    <row r="731" spans="1:26">
      <c r="A731" s="2" t="s">
        <v>2555</v>
      </c>
      <c r="B731" s="25">
        <v>45263</v>
      </c>
      <c r="C731" s="2" t="s">
        <v>523</v>
      </c>
      <c r="D731" s="2" t="s">
        <v>1714</v>
      </c>
      <c r="E731" s="2" t="s">
        <v>1810</v>
      </c>
      <c r="F731" s="2">
        <v>2</v>
      </c>
      <c r="G731" s="2">
        <v>354.26</v>
      </c>
      <c r="H731" s="2">
        <v>0.01</v>
      </c>
      <c r="I731" s="2" t="s">
        <v>1829</v>
      </c>
      <c r="J731" s="2">
        <v>701.4348</v>
      </c>
      <c r="K731" s="2">
        <f>IF(I731="", AVERAGEIF(Table6[Payment_Type],Table6[[#This Row],[Payment_Type]],Table6[Total_Amount]), J731)</f>
        <v>701.4348</v>
      </c>
      <c r="O731" s="28" t="s">
        <v>2555</v>
      </c>
      <c r="P731" t="str">
        <f t="shared" si="45"/>
        <v>Sale729</v>
      </c>
      <c r="Q731" t="str">
        <f t="shared" si="46"/>
        <v>SALE729</v>
      </c>
      <c r="S731" s="31">
        <v>45263</v>
      </c>
      <c r="T731" t="str">
        <f t="shared" si="47"/>
        <v>03-12-2023</v>
      </c>
      <c r="X731" s="34">
        <v>2</v>
      </c>
      <c r="Y731" s="34">
        <v>354.26</v>
      </c>
      <c r="Z731" s="2">
        <f t="shared" si="44"/>
        <v>354.26</v>
      </c>
    </row>
    <row r="732" spans="1:26">
      <c r="A732" s="2" t="s">
        <v>2556</v>
      </c>
      <c r="B732" s="25">
        <v>45554</v>
      </c>
      <c r="C732" s="2" t="s">
        <v>1202</v>
      </c>
      <c r="D732" s="2" t="s">
        <v>1684</v>
      </c>
      <c r="E732" s="2" t="s">
        <v>1799</v>
      </c>
      <c r="F732" s="2">
        <v>1</v>
      </c>
      <c r="G732" s="2">
        <v>522.72</v>
      </c>
      <c r="H732" s="2">
        <v>0.25</v>
      </c>
      <c r="I732" s="2" t="s">
        <v>1826</v>
      </c>
      <c r="J732" s="2">
        <v>392.04</v>
      </c>
      <c r="K732" s="2">
        <f>IF(I732="", AVERAGEIF(Table6[Payment_Type],Table6[[#This Row],[Payment_Type]],Table6[Total_Amount]), J732)</f>
        <v>392.04</v>
      </c>
      <c r="O732" s="27" t="s">
        <v>2556</v>
      </c>
      <c r="P732" t="str">
        <f t="shared" si="45"/>
        <v>Sale730</v>
      </c>
      <c r="Q732" t="str">
        <f t="shared" si="46"/>
        <v>SALE730</v>
      </c>
      <c r="S732" s="30">
        <v>45554</v>
      </c>
      <c r="T732" t="str">
        <f t="shared" si="47"/>
        <v>19-09-2024</v>
      </c>
      <c r="X732" s="33">
        <v>1</v>
      </c>
      <c r="Y732" s="33">
        <v>522.72</v>
      </c>
      <c r="Z732" s="2">
        <f t="shared" si="44"/>
        <v>522.72</v>
      </c>
    </row>
    <row r="733" spans="1:26">
      <c r="A733" s="2" t="s">
        <v>2557</v>
      </c>
      <c r="B733" s="25">
        <v>45569</v>
      </c>
      <c r="C733" s="2" t="s">
        <v>214</v>
      </c>
      <c r="D733" s="2" t="s">
        <v>1555</v>
      </c>
      <c r="E733" s="2" t="s">
        <v>1786</v>
      </c>
      <c r="F733" s="2">
        <v>3</v>
      </c>
      <c r="G733" s="2">
        <v>966.02</v>
      </c>
      <c r="H733" s="2">
        <v>0.03</v>
      </c>
      <c r="I733" s="2" t="s">
        <v>1829</v>
      </c>
      <c r="J733" s="2">
        <v>2811.1181999999999</v>
      </c>
      <c r="K733" s="2">
        <f>IF(I733="", AVERAGEIF(Table6[Payment_Type],Table6[[#This Row],[Payment_Type]],Table6[Total_Amount]), J733)</f>
        <v>2811.1181999999999</v>
      </c>
      <c r="O733" s="28" t="s">
        <v>2557</v>
      </c>
      <c r="P733" t="str">
        <f t="shared" si="45"/>
        <v>Sale731</v>
      </c>
      <c r="Q733" t="str">
        <f t="shared" si="46"/>
        <v>SALE731</v>
      </c>
      <c r="S733" s="31">
        <v>45569</v>
      </c>
      <c r="T733" t="str">
        <f t="shared" si="47"/>
        <v>04-10-2024</v>
      </c>
      <c r="X733" s="34">
        <v>3</v>
      </c>
      <c r="Y733" s="34">
        <v>966.02</v>
      </c>
      <c r="Z733" s="2">
        <f t="shared" si="44"/>
        <v>966.02</v>
      </c>
    </row>
    <row r="734" spans="1:26">
      <c r="A734" s="2" t="s">
        <v>2558</v>
      </c>
      <c r="B734" s="25">
        <v>45217</v>
      </c>
      <c r="C734" s="2" t="s">
        <v>724</v>
      </c>
      <c r="D734" s="2" t="s">
        <v>1648</v>
      </c>
      <c r="E734" s="2" t="s">
        <v>1807</v>
      </c>
      <c r="F734" s="2">
        <v>1</v>
      </c>
      <c r="G734" s="2">
        <v>498.61</v>
      </c>
      <c r="H734" s="2">
        <v>0.04</v>
      </c>
      <c r="I734" s="2" t="s">
        <v>1826</v>
      </c>
      <c r="J734" s="2">
        <v>478.66559999999998</v>
      </c>
      <c r="K734" s="2">
        <f>IF(I734="", AVERAGEIF(Table6[Payment_Type],Table6[[#This Row],[Payment_Type]],Table6[Total_Amount]), J734)</f>
        <v>478.66559999999998</v>
      </c>
      <c r="O734" s="27" t="s">
        <v>2558</v>
      </c>
      <c r="P734" t="str">
        <f t="shared" si="45"/>
        <v>Sale732</v>
      </c>
      <c r="Q734" t="str">
        <f t="shared" si="46"/>
        <v>SALE732</v>
      </c>
      <c r="S734" s="30">
        <v>45217</v>
      </c>
      <c r="T734" t="str">
        <f t="shared" si="47"/>
        <v>18-10-2023</v>
      </c>
      <c r="X734" s="33">
        <v>1</v>
      </c>
      <c r="Y734" s="33">
        <v>498.61</v>
      </c>
      <c r="Z734" s="2">
        <f t="shared" si="44"/>
        <v>498.61</v>
      </c>
    </row>
    <row r="735" spans="1:26">
      <c r="A735" s="2" t="s">
        <v>2559</v>
      </c>
      <c r="B735" s="25">
        <v>45783</v>
      </c>
      <c r="C735" s="2" t="s">
        <v>1038</v>
      </c>
      <c r="D735" s="2" t="s">
        <v>1632</v>
      </c>
      <c r="E735" s="2" t="s">
        <v>1776</v>
      </c>
      <c r="F735" s="2">
        <v>4</v>
      </c>
      <c r="G735" s="2">
        <v>758.27</v>
      </c>
      <c r="H735" s="2">
        <v>0.05</v>
      </c>
      <c r="I735" s="2" t="s">
        <v>1826</v>
      </c>
      <c r="J735" s="2">
        <v>2881.4259999999999</v>
      </c>
      <c r="K735" s="2">
        <f>IF(I735="", AVERAGEIF(Table6[Payment_Type],Table6[[#This Row],[Payment_Type]],Table6[Total_Amount]), J735)</f>
        <v>2881.4259999999999</v>
      </c>
      <c r="O735" s="28" t="s">
        <v>2559</v>
      </c>
      <c r="P735" t="str">
        <f t="shared" si="45"/>
        <v>Sale733</v>
      </c>
      <c r="Q735" t="str">
        <f t="shared" si="46"/>
        <v>SALE733</v>
      </c>
      <c r="S735" s="31">
        <v>45783</v>
      </c>
      <c r="T735" t="str">
        <f t="shared" si="47"/>
        <v>06-05-2025</v>
      </c>
      <c r="X735" s="34">
        <v>4</v>
      </c>
      <c r="Y735" s="34">
        <v>758.27</v>
      </c>
      <c r="Z735" s="2">
        <f t="shared" si="44"/>
        <v>758.27</v>
      </c>
    </row>
    <row r="736" spans="1:26">
      <c r="A736" s="2" t="s">
        <v>2560</v>
      </c>
      <c r="B736" s="25">
        <v>45371</v>
      </c>
      <c r="C736" s="2" t="s">
        <v>648</v>
      </c>
      <c r="D736" s="2" t="s">
        <v>1551</v>
      </c>
      <c r="E736" s="2" t="s">
        <v>1761</v>
      </c>
      <c r="F736" s="2">
        <v>2</v>
      </c>
      <c r="G736" s="2">
        <v>371.03</v>
      </c>
      <c r="H736" s="2">
        <v>0.23</v>
      </c>
      <c r="I736" s="2" t="s">
        <v>1826</v>
      </c>
      <c r="J736" s="2">
        <v>571.38619999999992</v>
      </c>
      <c r="K736" s="2">
        <f>IF(I736="", AVERAGEIF(Table6[Payment_Type],Table6[[#This Row],[Payment_Type]],Table6[Total_Amount]), J736)</f>
        <v>571.38619999999992</v>
      </c>
      <c r="O736" s="27" t="s">
        <v>2560</v>
      </c>
      <c r="P736" t="str">
        <f t="shared" si="45"/>
        <v>Sale734</v>
      </c>
      <c r="Q736" t="str">
        <f t="shared" si="46"/>
        <v>SALE734</v>
      </c>
      <c r="S736" s="30">
        <v>45371</v>
      </c>
      <c r="T736" t="str">
        <f t="shared" si="47"/>
        <v>20-03-2024</v>
      </c>
      <c r="X736" s="33">
        <v>2</v>
      </c>
      <c r="Y736" s="33">
        <v>371.03</v>
      </c>
      <c r="Z736" s="2">
        <f t="shared" si="44"/>
        <v>371.03</v>
      </c>
    </row>
    <row r="737" spans="1:26">
      <c r="A737" s="2" t="s">
        <v>2561</v>
      </c>
      <c r="B737" s="25">
        <v>45453</v>
      </c>
      <c r="C737" s="2" t="s">
        <v>1112</v>
      </c>
      <c r="D737" s="2" t="s">
        <v>1730</v>
      </c>
      <c r="E737" s="2" t="s">
        <v>1807</v>
      </c>
      <c r="F737" s="2">
        <v>1</v>
      </c>
      <c r="G737" s="2">
        <v>230.32</v>
      </c>
      <c r="H737" s="2">
        <v>0.05</v>
      </c>
      <c r="I737" s="2" t="s">
        <v>1829</v>
      </c>
      <c r="J737" s="2">
        <v>218.804</v>
      </c>
      <c r="K737" s="2">
        <f>IF(I737="", AVERAGEIF(Table6[Payment_Type],Table6[[#This Row],[Payment_Type]],Table6[Total_Amount]), J737)</f>
        <v>218.804</v>
      </c>
      <c r="O737" s="28" t="s">
        <v>2561</v>
      </c>
      <c r="P737" t="str">
        <f t="shared" si="45"/>
        <v>Sale735</v>
      </c>
      <c r="Q737" t="str">
        <f t="shared" si="46"/>
        <v>SALE735</v>
      </c>
      <c r="S737" s="31">
        <v>45453</v>
      </c>
      <c r="T737" t="str">
        <f t="shared" si="47"/>
        <v>10-06-2024</v>
      </c>
      <c r="X737" s="34">
        <v>1</v>
      </c>
      <c r="Y737" s="34">
        <v>230.32</v>
      </c>
      <c r="Z737" s="2">
        <f t="shared" si="44"/>
        <v>230.32</v>
      </c>
    </row>
    <row r="738" spans="1:26">
      <c r="A738" s="2" t="s">
        <v>2562</v>
      </c>
      <c r="B738" s="25">
        <v>45526</v>
      </c>
      <c r="C738" s="2" t="s">
        <v>1074</v>
      </c>
      <c r="D738" s="2" t="s">
        <v>1670</v>
      </c>
      <c r="E738" s="2" t="s">
        <v>1776</v>
      </c>
      <c r="F738" s="2">
        <v>2</v>
      </c>
      <c r="G738" s="2">
        <v>985.43</v>
      </c>
      <c r="H738" s="2">
        <v>0.28000000000000003</v>
      </c>
      <c r="I738" s="2" t="s">
        <v>1829</v>
      </c>
      <c r="J738" s="2">
        <v>1419.0192</v>
      </c>
      <c r="K738" s="2">
        <f>IF(I738="", AVERAGEIF(Table6[Payment_Type],Table6[[#This Row],[Payment_Type]],Table6[Total_Amount]), J738)</f>
        <v>1419.0192</v>
      </c>
      <c r="O738" s="27" t="s">
        <v>2562</v>
      </c>
      <c r="P738" t="str">
        <f t="shared" si="45"/>
        <v>Sale736</v>
      </c>
      <c r="Q738" t="str">
        <f t="shared" si="46"/>
        <v>SALE736</v>
      </c>
      <c r="S738" s="30">
        <v>45526</v>
      </c>
      <c r="T738" t="str">
        <f t="shared" si="47"/>
        <v>22-08-2024</v>
      </c>
      <c r="X738" s="33">
        <v>2</v>
      </c>
      <c r="Y738" s="33">
        <v>985.43</v>
      </c>
      <c r="Z738" s="2">
        <f t="shared" si="44"/>
        <v>985.43</v>
      </c>
    </row>
    <row r="739" spans="1:26">
      <c r="A739" s="2" t="s">
        <v>2563</v>
      </c>
      <c r="B739" s="25">
        <v>45756</v>
      </c>
      <c r="C739" s="2" t="s">
        <v>1310</v>
      </c>
      <c r="D739" s="2" t="s">
        <v>1565</v>
      </c>
      <c r="E739" s="2" t="s">
        <v>1769</v>
      </c>
      <c r="F739" s="2">
        <v>2</v>
      </c>
      <c r="G739" s="2">
        <v>492.5</v>
      </c>
      <c r="H739" s="2">
        <v>0.3</v>
      </c>
      <c r="I739" s="2" t="s">
        <v>1826</v>
      </c>
      <c r="J739" s="2">
        <v>689.5</v>
      </c>
      <c r="K739" s="2">
        <f>IF(I739="", AVERAGEIF(Table6[Payment_Type],Table6[[#This Row],[Payment_Type]],Table6[Total_Amount]), J739)</f>
        <v>689.5</v>
      </c>
      <c r="O739" s="28" t="s">
        <v>2563</v>
      </c>
      <c r="P739" t="str">
        <f t="shared" si="45"/>
        <v>Sale737</v>
      </c>
      <c r="Q739" t="str">
        <f t="shared" si="46"/>
        <v>SALE737</v>
      </c>
      <c r="S739" s="31">
        <v>45756</v>
      </c>
      <c r="T739" t="str">
        <f t="shared" si="47"/>
        <v>09-04-2025</v>
      </c>
      <c r="X739" s="34">
        <v>2</v>
      </c>
      <c r="Y739" s="34">
        <v>492.5</v>
      </c>
      <c r="Z739" s="2">
        <f t="shared" si="44"/>
        <v>492.5</v>
      </c>
    </row>
    <row r="740" spans="1:26">
      <c r="A740" s="2" t="s">
        <v>2564</v>
      </c>
      <c r="B740" s="25">
        <v>45657</v>
      </c>
      <c r="C740" s="2" t="s">
        <v>1139</v>
      </c>
      <c r="D740" s="2" t="s">
        <v>1640</v>
      </c>
      <c r="E740" s="2" t="s">
        <v>1792</v>
      </c>
      <c r="F740" s="2">
        <v>2</v>
      </c>
      <c r="G740" s="2">
        <v>213.69</v>
      </c>
      <c r="H740" s="2">
        <v>0.28000000000000003</v>
      </c>
      <c r="I740" s="2" t="s">
        <v>1826</v>
      </c>
      <c r="J740" s="2">
        <v>307.71359999999999</v>
      </c>
      <c r="K740" s="2">
        <f>IF(I740="", AVERAGEIF(Table6[Payment_Type],Table6[[#This Row],[Payment_Type]],Table6[Total_Amount]), J740)</f>
        <v>307.71359999999999</v>
      </c>
      <c r="O740" s="27" t="s">
        <v>2564</v>
      </c>
      <c r="P740" t="str">
        <f t="shared" si="45"/>
        <v>Sale738</v>
      </c>
      <c r="Q740" t="str">
        <f t="shared" si="46"/>
        <v>SALE738</v>
      </c>
      <c r="S740" s="30">
        <v>45657</v>
      </c>
      <c r="T740" t="str">
        <f t="shared" si="47"/>
        <v>31-12-2024</v>
      </c>
      <c r="X740" s="33">
        <v>2</v>
      </c>
      <c r="Y740" s="33">
        <v>213.69</v>
      </c>
      <c r="Z740" s="2">
        <f t="shared" si="44"/>
        <v>213.69</v>
      </c>
    </row>
    <row r="741" spans="1:26">
      <c r="A741" s="2" t="s">
        <v>2565</v>
      </c>
      <c r="B741" s="25">
        <v>45716</v>
      </c>
      <c r="C741" s="2" t="s">
        <v>241</v>
      </c>
      <c r="D741" s="2" t="s">
        <v>1588</v>
      </c>
      <c r="E741" s="2" t="s">
        <v>1782</v>
      </c>
      <c r="F741" s="2">
        <v>4</v>
      </c>
      <c r="G741" s="2">
        <v>618.83000000000004</v>
      </c>
      <c r="H741" s="2">
        <v>0.08</v>
      </c>
      <c r="I741" s="2" t="s">
        <v>1826</v>
      </c>
      <c r="J741" s="2">
        <v>2277.2944000000002</v>
      </c>
      <c r="K741" s="2">
        <f>IF(I741="", AVERAGEIF(Table6[Payment_Type],Table6[[#This Row],[Payment_Type]],Table6[Total_Amount]), J741)</f>
        <v>2277.2944000000002</v>
      </c>
      <c r="O741" s="28" t="s">
        <v>2565</v>
      </c>
      <c r="P741" t="str">
        <f t="shared" si="45"/>
        <v>Sale739</v>
      </c>
      <c r="Q741" t="str">
        <f t="shared" si="46"/>
        <v>SALE739</v>
      </c>
      <c r="S741" s="31">
        <v>45716</v>
      </c>
      <c r="T741" t="str">
        <f t="shared" si="47"/>
        <v>28-02-2025</v>
      </c>
      <c r="X741" s="34">
        <v>4</v>
      </c>
      <c r="Y741" s="34">
        <v>618.83000000000004</v>
      </c>
      <c r="Z741" s="2">
        <f t="shared" si="44"/>
        <v>618.83000000000004</v>
      </c>
    </row>
    <row r="742" spans="1:26">
      <c r="A742" s="2" t="s">
        <v>2566</v>
      </c>
      <c r="B742" s="25">
        <v>45313</v>
      </c>
      <c r="C742" s="2" t="s">
        <v>335</v>
      </c>
      <c r="D742" s="2" t="s">
        <v>1666</v>
      </c>
      <c r="E742" s="2" t="s">
        <v>1792</v>
      </c>
      <c r="F742" s="2">
        <v>2</v>
      </c>
      <c r="G742" s="2">
        <v>81.16</v>
      </c>
      <c r="H742" s="2">
        <v>0.16</v>
      </c>
      <c r="I742" s="2" t="s">
        <v>1826</v>
      </c>
      <c r="J742" s="2">
        <v>136.34880000000001</v>
      </c>
      <c r="K742" s="2">
        <f>IF(I742="", AVERAGEIF(Table6[Payment_Type],Table6[[#This Row],[Payment_Type]],Table6[Total_Amount]), J742)</f>
        <v>136.34880000000001</v>
      </c>
      <c r="O742" s="27" t="s">
        <v>2566</v>
      </c>
      <c r="P742" t="str">
        <f t="shared" si="45"/>
        <v>Sale740</v>
      </c>
      <c r="Q742" t="str">
        <f t="shared" si="46"/>
        <v>SALE740</v>
      </c>
      <c r="S742" s="30">
        <v>45313</v>
      </c>
      <c r="T742" t="str">
        <f t="shared" si="47"/>
        <v>22-01-2024</v>
      </c>
      <c r="X742" s="33">
        <v>2</v>
      </c>
      <c r="Y742" s="33">
        <v>81.16</v>
      </c>
      <c r="Z742" s="2">
        <f t="shared" si="44"/>
        <v>81.16</v>
      </c>
    </row>
    <row r="743" spans="1:26">
      <c r="A743" s="2" t="s">
        <v>2567</v>
      </c>
      <c r="B743" s="25">
        <v>45372</v>
      </c>
      <c r="C743" s="2" t="s">
        <v>20</v>
      </c>
      <c r="D743" s="2" t="s">
        <v>1720</v>
      </c>
      <c r="E743" s="2" t="s">
        <v>1786</v>
      </c>
      <c r="F743" s="2">
        <v>1</v>
      </c>
      <c r="G743" s="2">
        <v>431.69</v>
      </c>
      <c r="H743" s="2">
        <v>0.09</v>
      </c>
      <c r="I743" s="2" t="s">
        <v>1824</v>
      </c>
      <c r="J743" s="2">
        <v>392.83789999999999</v>
      </c>
      <c r="K743" s="2">
        <f>IF(I743="", AVERAGEIF(Table6[Payment_Type],Table6[[#This Row],[Payment_Type]],Table6[Total_Amount]), J743)</f>
        <v>392.83789999999999</v>
      </c>
      <c r="O743" s="28" t="s">
        <v>2567</v>
      </c>
      <c r="P743" t="str">
        <f t="shared" si="45"/>
        <v>Sale741</v>
      </c>
      <c r="Q743" t="str">
        <f t="shared" si="46"/>
        <v>SALE741</v>
      </c>
      <c r="S743" s="31">
        <v>45372</v>
      </c>
      <c r="T743" t="str">
        <f t="shared" si="47"/>
        <v>21-03-2024</v>
      </c>
      <c r="X743" s="34">
        <v>1</v>
      </c>
      <c r="Y743" s="34">
        <v>431.69</v>
      </c>
      <c r="Z743" s="2">
        <f t="shared" si="44"/>
        <v>431.69</v>
      </c>
    </row>
    <row r="744" spans="1:26">
      <c r="A744" s="2" t="s">
        <v>2568</v>
      </c>
      <c r="B744" s="25">
        <v>45648</v>
      </c>
      <c r="C744" s="2" t="s">
        <v>1260</v>
      </c>
      <c r="D744" s="2" t="s">
        <v>1584</v>
      </c>
      <c r="E744" s="2" t="s">
        <v>1773</v>
      </c>
      <c r="F744" s="2">
        <v>3</v>
      </c>
      <c r="G744" s="2">
        <v>438.65</v>
      </c>
      <c r="H744" s="2">
        <v>0.28999999999999998</v>
      </c>
      <c r="I744" s="2" t="s">
        <v>1826</v>
      </c>
      <c r="J744" s="2">
        <v>934.32449999999983</v>
      </c>
      <c r="K744" s="2">
        <f>IF(I744="", AVERAGEIF(Table6[Payment_Type],Table6[[#This Row],[Payment_Type]],Table6[Total_Amount]), J744)</f>
        <v>934.32449999999983</v>
      </c>
      <c r="O744" s="27" t="s">
        <v>2568</v>
      </c>
      <c r="P744" t="str">
        <f t="shared" si="45"/>
        <v>Sale742</v>
      </c>
      <c r="Q744" t="str">
        <f t="shared" si="46"/>
        <v>SALE742</v>
      </c>
      <c r="S744" s="30">
        <v>45648</v>
      </c>
      <c r="T744" t="str">
        <f t="shared" si="47"/>
        <v>22-12-2024</v>
      </c>
      <c r="X744" s="33">
        <v>3</v>
      </c>
      <c r="Y744" s="33">
        <v>438.65</v>
      </c>
      <c r="Z744" s="2">
        <f t="shared" si="44"/>
        <v>438.65</v>
      </c>
    </row>
    <row r="745" spans="1:26">
      <c r="A745" s="2" t="s">
        <v>2569</v>
      </c>
      <c r="B745" s="25">
        <v>45384</v>
      </c>
      <c r="C745" s="2" t="s">
        <v>571</v>
      </c>
      <c r="D745" s="2" t="s">
        <v>1706</v>
      </c>
      <c r="E745" s="2" t="s">
        <v>1766</v>
      </c>
      <c r="F745" s="2">
        <v>3</v>
      </c>
      <c r="G745" s="2">
        <v>339.41</v>
      </c>
      <c r="H745" s="2">
        <v>0.26</v>
      </c>
      <c r="I745" s="2" t="s">
        <v>1824</v>
      </c>
      <c r="J745" s="2">
        <v>753.49019999999996</v>
      </c>
      <c r="K745" s="2">
        <f>IF(I745="", AVERAGEIF(Table6[Payment_Type],Table6[[#This Row],[Payment_Type]],Table6[Total_Amount]), J745)</f>
        <v>753.49019999999996</v>
      </c>
      <c r="O745" s="28" t="s">
        <v>2569</v>
      </c>
      <c r="P745" t="str">
        <f t="shared" si="45"/>
        <v>Sale743</v>
      </c>
      <c r="Q745" t="str">
        <f t="shared" si="46"/>
        <v>SALE743</v>
      </c>
      <c r="S745" s="31">
        <v>45384</v>
      </c>
      <c r="T745" t="str">
        <f t="shared" si="47"/>
        <v>02-04-2024</v>
      </c>
      <c r="X745" s="34">
        <v>3</v>
      </c>
      <c r="Y745" s="34">
        <v>339.41</v>
      </c>
      <c r="Z745" s="2">
        <f t="shared" si="44"/>
        <v>339.41</v>
      </c>
    </row>
    <row r="746" spans="1:26">
      <c r="A746" s="2" t="s">
        <v>2570</v>
      </c>
      <c r="B746" s="25">
        <v>45687</v>
      </c>
      <c r="C746" s="2" t="s">
        <v>1449</v>
      </c>
      <c r="D746" s="2" t="s">
        <v>1706</v>
      </c>
      <c r="E746" s="2" t="s">
        <v>1786</v>
      </c>
      <c r="F746" s="2">
        <v>4</v>
      </c>
      <c r="G746" s="2">
        <v>848.47</v>
      </c>
      <c r="H746" s="2">
        <v>0.21</v>
      </c>
      <c r="I746" s="2" t="s">
        <v>1829</v>
      </c>
      <c r="J746" s="2">
        <v>2681.1651999999999</v>
      </c>
      <c r="K746" s="2">
        <f>IF(I746="", AVERAGEIF(Table6[Payment_Type],Table6[[#This Row],[Payment_Type]],Table6[Total_Amount]), J746)</f>
        <v>2681.1651999999999</v>
      </c>
      <c r="O746" s="27" t="s">
        <v>2570</v>
      </c>
      <c r="P746" t="str">
        <f t="shared" si="45"/>
        <v>Sale744</v>
      </c>
      <c r="Q746" t="str">
        <f t="shared" si="46"/>
        <v>SALE744</v>
      </c>
      <c r="S746" s="30">
        <v>45687</v>
      </c>
      <c r="T746" t="str">
        <f t="shared" si="47"/>
        <v>30-01-2025</v>
      </c>
      <c r="X746" s="33">
        <v>4</v>
      </c>
      <c r="Y746" s="33">
        <v>848.47</v>
      </c>
      <c r="Z746" s="2">
        <f t="shared" si="44"/>
        <v>848.47</v>
      </c>
    </row>
    <row r="747" spans="1:26">
      <c r="A747" s="2" t="s">
        <v>2571</v>
      </c>
      <c r="B747" s="25">
        <v>45747</v>
      </c>
      <c r="C747" s="2" t="s">
        <v>631</v>
      </c>
      <c r="D747" s="2" t="s">
        <v>1682</v>
      </c>
      <c r="E747" s="2" t="s">
        <v>1782</v>
      </c>
      <c r="F747" s="2">
        <v>1</v>
      </c>
      <c r="G747" s="2">
        <v>664.87</v>
      </c>
      <c r="H747" s="2">
        <v>0.08</v>
      </c>
      <c r="I747" s="2" t="s">
        <v>1826</v>
      </c>
      <c r="J747" s="2">
        <v>611.68040000000008</v>
      </c>
      <c r="K747" s="2">
        <f>IF(I747="", AVERAGEIF(Table6[Payment_Type],Table6[[#This Row],[Payment_Type]],Table6[Total_Amount]), J747)</f>
        <v>611.68040000000008</v>
      </c>
      <c r="O747" s="28" t="s">
        <v>2571</v>
      </c>
      <c r="P747" t="str">
        <f t="shared" si="45"/>
        <v>Sale745</v>
      </c>
      <c r="Q747" t="str">
        <f t="shared" si="46"/>
        <v>SALE745</v>
      </c>
      <c r="S747" s="31">
        <v>45747</v>
      </c>
      <c r="T747" t="str">
        <f t="shared" si="47"/>
        <v>31-03-2025</v>
      </c>
      <c r="X747" s="34">
        <v>1</v>
      </c>
      <c r="Y747" s="34">
        <v>664.87</v>
      </c>
      <c r="Z747" s="2">
        <f t="shared" si="44"/>
        <v>664.87</v>
      </c>
    </row>
    <row r="748" spans="1:26">
      <c r="A748" s="2" t="s">
        <v>2572</v>
      </c>
      <c r="B748" s="25">
        <v>45687</v>
      </c>
      <c r="C748" s="2" t="s">
        <v>353</v>
      </c>
      <c r="D748" s="2" t="s">
        <v>1596</v>
      </c>
      <c r="E748" s="2" t="s">
        <v>1779</v>
      </c>
      <c r="F748" s="2">
        <v>1</v>
      </c>
      <c r="G748" s="2">
        <v>412.11</v>
      </c>
      <c r="H748" s="2">
        <v>0.23</v>
      </c>
      <c r="I748" s="2" t="s">
        <v>1826</v>
      </c>
      <c r="J748" s="2">
        <v>317.32470000000001</v>
      </c>
      <c r="K748" s="2">
        <f>IF(I748="", AVERAGEIF(Table6[Payment_Type],Table6[[#This Row],[Payment_Type]],Table6[Total_Amount]), J748)</f>
        <v>317.32470000000001</v>
      </c>
      <c r="O748" s="27" t="s">
        <v>2572</v>
      </c>
      <c r="P748" t="str">
        <f t="shared" si="45"/>
        <v>Sale746</v>
      </c>
      <c r="Q748" t="str">
        <f t="shared" si="46"/>
        <v>SALE746</v>
      </c>
      <c r="S748" s="30">
        <v>45687</v>
      </c>
      <c r="T748" t="str">
        <f t="shared" si="47"/>
        <v>30-01-2025</v>
      </c>
      <c r="X748" s="33">
        <v>1</v>
      </c>
      <c r="Y748" s="33">
        <v>412.11</v>
      </c>
      <c r="Z748" s="2">
        <f t="shared" si="44"/>
        <v>412.11</v>
      </c>
    </row>
    <row r="749" spans="1:26">
      <c r="A749" s="2" t="s">
        <v>2573</v>
      </c>
      <c r="B749" s="25">
        <v>45916</v>
      </c>
      <c r="C749" s="2" t="s">
        <v>422</v>
      </c>
      <c r="D749" s="2" t="s">
        <v>1736</v>
      </c>
      <c r="E749" s="2" t="s">
        <v>1757</v>
      </c>
      <c r="F749" s="2">
        <v>1</v>
      </c>
      <c r="G749" s="2">
        <v>126.09</v>
      </c>
      <c r="H749" s="2">
        <v>0.05</v>
      </c>
      <c r="I749" s="2" t="s">
        <v>1829</v>
      </c>
      <c r="J749" s="2">
        <v>119.7855</v>
      </c>
      <c r="K749" s="2">
        <f>IF(I749="", AVERAGEIF(Table6[Payment_Type],Table6[[#This Row],[Payment_Type]],Table6[Total_Amount]), J749)</f>
        <v>119.7855</v>
      </c>
      <c r="O749" s="28" t="s">
        <v>2573</v>
      </c>
      <c r="P749" t="str">
        <f t="shared" si="45"/>
        <v>Sale747</v>
      </c>
      <c r="Q749" t="str">
        <f t="shared" si="46"/>
        <v>SALE747</v>
      </c>
      <c r="S749" s="31">
        <v>45916</v>
      </c>
      <c r="T749" t="str">
        <f t="shared" si="47"/>
        <v>16-09-2025</v>
      </c>
      <c r="X749" s="34">
        <v>1</v>
      </c>
      <c r="Y749" s="34">
        <v>126.09</v>
      </c>
      <c r="Z749" s="2">
        <f t="shared" si="44"/>
        <v>126.09</v>
      </c>
    </row>
    <row r="750" spans="1:26">
      <c r="A750" s="2" t="s">
        <v>2574</v>
      </c>
      <c r="B750" s="25">
        <v>45917</v>
      </c>
      <c r="C750" s="2" t="s">
        <v>648</v>
      </c>
      <c r="D750" s="2" t="s">
        <v>1682</v>
      </c>
      <c r="E750" s="2" t="s">
        <v>1789</v>
      </c>
      <c r="F750" s="2">
        <v>4</v>
      </c>
      <c r="G750" s="2">
        <v>602.39</v>
      </c>
      <c r="H750" s="2">
        <v>0.19</v>
      </c>
      <c r="I750" s="2" t="s">
        <v>1829</v>
      </c>
      <c r="J750" s="2">
        <v>1951.7436</v>
      </c>
      <c r="K750" s="2">
        <f>IF(I750="", AVERAGEIF(Table6[Payment_Type],Table6[[#This Row],[Payment_Type]],Table6[Total_Amount]), J750)</f>
        <v>1951.7436</v>
      </c>
      <c r="O750" s="27" t="s">
        <v>2574</v>
      </c>
      <c r="P750" t="str">
        <f t="shared" si="45"/>
        <v>Sale748</v>
      </c>
      <c r="Q750" t="str">
        <f t="shared" si="46"/>
        <v>SALE748</v>
      </c>
      <c r="S750" s="30">
        <v>45917</v>
      </c>
      <c r="T750" t="str">
        <f t="shared" si="47"/>
        <v>17-09-2025</v>
      </c>
      <c r="X750" s="33">
        <v>4</v>
      </c>
      <c r="Y750" s="33">
        <v>602.39</v>
      </c>
      <c r="Z750" s="2">
        <f t="shared" si="44"/>
        <v>602.39</v>
      </c>
    </row>
    <row r="751" spans="1:26">
      <c r="A751" s="2" t="s">
        <v>2575</v>
      </c>
      <c r="B751" s="25">
        <v>45941</v>
      </c>
      <c r="C751" s="2" t="s">
        <v>1023</v>
      </c>
      <c r="D751" s="2" t="s">
        <v>1712</v>
      </c>
      <c r="E751" s="2" t="s">
        <v>1766</v>
      </c>
      <c r="F751" s="2">
        <v>3</v>
      </c>
      <c r="G751" s="2">
        <v>447.69</v>
      </c>
      <c r="H751" s="2">
        <v>0.02</v>
      </c>
      <c r="I751" s="2" t="s">
        <v>1829</v>
      </c>
      <c r="J751" s="2">
        <v>1316.2085999999999</v>
      </c>
      <c r="K751" s="2">
        <f>IF(I751="", AVERAGEIF(Table6[Payment_Type],Table6[[#This Row],[Payment_Type]],Table6[Total_Amount]), J751)</f>
        <v>1316.2085999999999</v>
      </c>
      <c r="O751" s="28" t="s">
        <v>2575</v>
      </c>
      <c r="P751" t="str">
        <f t="shared" si="45"/>
        <v>Sale749</v>
      </c>
      <c r="Q751" t="str">
        <f t="shared" si="46"/>
        <v>SALE749</v>
      </c>
      <c r="S751" s="31">
        <v>45941</v>
      </c>
      <c r="T751" t="str">
        <f t="shared" si="47"/>
        <v>11-10-2025</v>
      </c>
      <c r="X751" s="34">
        <v>3</v>
      </c>
      <c r="Y751" s="34">
        <v>447.69</v>
      </c>
      <c r="Z751" s="2">
        <f t="shared" si="44"/>
        <v>447.69</v>
      </c>
    </row>
    <row r="752" spans="1:26">
      <c r="A752" s="2" t="s">
        <v>2576</v>
      </c>
      <c r="B752" s="25">
        <v>45778</v>
      </c>
      <c r="C752" s="2" t="s">
        <v>794</v>
      </c>
      <c r="D752" s="2" t="s">
        <v>1616</v>
      </c>
      <c r="E752" s="2" t="s">
        <v>1766</v>
      </c>
      <c r="F752" s="2">
        <v>3</v>
      </c>
      <c r="G752" s="2">
        <v>35.159999999999997</v>
      </c>
      <c r="H752" s="2">
        <v>0.04</v>
      </c>
      <c r="I752" s="2" t="s">
        <v>1829</v>
      </c>
      <c r="J752" s="2">
        <v>101.2608</v>
      </c>
      <c r="K752" s="2">
        <f>IF(I752="", AVERAGEIF(Table6[Payment_Type],Table6[[#This Row],[Payment_Type]],Table6[Total_Amount]), J752)</f>
        <v>101.2608</v>
      </c>
      <c r="O752" s="27" t="s">
        <v>2576</v>
      </c>
      <c r="P752" t="str">
        <f t="shared" si="45"/>
        <v>Sale750</v>
      </c>
      <c r="Q752" t="str">
        <f t="shared" si="46"/>
        <v>SALE750</v>
      </c>
      <c r="S752" s="30">
        <v>45778</v>
      </c>
      <c r="T752" t="str">
        <f t="shared" si="47"/>
        <v>01-05-2025</v>
      </c>
      <c r="X752" s="33">
        <v>3</v>
      </c>
      <c r="Y752" s="33">
        <v>35.159999999999997</v>
      </c>
      <c r="Z752" s="2">
        <f t="shared" si="44"/>
        <v>35.159999999999997</v>
      </c>
    </row>
    <row r="753" spans="1:26">
      <c r="A753" s="2" t="s">
        <v>2577</v>
      </c>
      <c r="B753" s="25">
        <v>45740</v>
      </c>
      <c r="C753" s="2" t="s">
        <v>1038</v>
      </c>
      <c r="D753" s="2" t="s">
        <v>1692</v>
      </c>
      <c r="E753" s="2" t="s">
        <v>1792</v>
      </c>
      <c r="F753" s="2">
        <v>2</v>
      </c>
      <c r="G753" s="2">
        <v>838.59</v>
      </c>
      <c r="H753" s="2">
        <v>0.18</v>
      </c>
      <c r="I753" s="2" t="s">
        <v>1829</v>
      </c>
      <c r="J753" s="2">
        <v>1375.2876000000001</v>
      </c>
      <c r="K753" s="2">
        <f>IF(I753="", AVERAGEIF(Table6[Payment_Type],Table6[[#This Row],[Payment_Type]],Table6[Total_Amount]), J753)</f>
        <v>1375.2876000000001</v>
      </c>
      <c r="O753" s="28" t="s">
        <v>2577</v>
      </c>
      <c r="P753" t="str">
        <f t="shared" si="45"/>
        <v>Sale751</v>
      </c>
      <c r="Q753" t="str">
        <f t="shared" si="46"/>
        <v>SALE751</v>
      </c>
      <c r="S753" s="31">
        <v>45740</v>
      </c>
      <c r="T753" t="str">
        <f t="shared" si="47"/>
        <v>24-03-2025</v>
      </c>
      <c r="X753" s="34">
        <v>2</v>
      </c>
      <c r="Y753" s="34">
        <v>838.59</v>
      </c>
      <c r="Z753" s="2">
        <f t="shared" si="44"/>
        <v>838.59</v>
      </c>
    </row>
    <row r="754" spans="1:26">
      <c r="A754" s="2" t="s">
        <v>2578</v>
      </c>
      <c r="B754" s="25">
        <v>45598</v>
      </c>
      <c r="C754" s="2" t="s">
        <v>321</v>
      </c>
      <c r="D754" s="2" t="s">
        <v>1666</v>
      </c>
      <c r="E754" s="2" t="s">
        <v>1776</v>
      </c>
      <c r="F754" s="2">
        <v>4</v>
      </c>
      <c r="G754" s="2">
        <v>867.94</v>
      </c>
      <c r="H754" s="2">
        <v>0.26</v>
      </c>
      <c r="I754" s="2" t="s">
        <v>1826</v>
      </c>
      <c r="J754" s="2">
        <v>2569.1024000000002</v>
      </c>
      <c r="K754" s="2">
        <f>IF(I754="", AVERAGEIF(Table6[Payment_Type],Table6[[#This Row],[Payment_Type]],Table6[Total_Amount]), J754)</f>
        <v>2569.1024000000002</v>
      </c>
      <c r="O754" s="27" t="s">
        <v>2578</v>
      </c>
      <c r="P754" t="str">
        <f t="shared" si="45"/>
        <v>Sale752</v>
      </c>
      <c r="Q754" t="str">
        <f t="shared" si="46"/>
        <v>SALE752</v>
      </c>
      <c r="S754" s="30">
        <v>45598</v>
      </c>
      <c r="T754" t="str">
        <f t="shared" si="47"/>
        <v>02-11-2024</v>
      </c>
      <c r="X754" s="33">
        <v>4</v>
      </c>
      <c r="Y754" s="33">
        <v>867.94</v>
      </c>
      <c r="Z754" s="2">
        <f t="shared" si="44"/>
        <v>867.94</v>
      </c>
    </row>
    <row r="755" spans="1:26">
      <c r="A755" s="2" t="s">
        <v>2579</v>
      </c>
      <c r="B755" s="25">
        <v>45591</v>
      </c>
      <c r="C755" s="2" t="s">
        <v>643</v>
      </c>
      <c r="D755" s="2" t="s">
        <v>1626</v>
      </c>
      <c r="E755" s="2" t="s">
        <v>1807</v>
      </c>
      <c r="F755" s="2">
        <v>1</v>
      </c>
      <c r="G755" s="2">
        <v>623.88</v>
      </c>
      <c r="H755" s="2">
        <v>0.25</v>
      </c>
      <c r="I755" s="2" t="s">
        <v>1824</v>
      </c>
      <c r="J755" s="2">
        <v>467.91</v>
      </c>
      <c r="K755" s="2">
        <f>IF(I755="", AVERAGEIF(Table6[Payment_Type],Table6[[#This Row],[Payment_Type]],Table6[Total_Amount]), J755)</f>
        <v>467.91</v>
      </c>
      <c r="O755" s="28" t="s">
        <v>2579</v>
      </c>
      <c r="P755" t="str">
        <f t="shared" si="45"/>
        <v>Sale753</v>
      </c>
      <c r="Q755" t="str">
        <f t="shared" si="46"/>
        <v>SALE753</v>
      </c>
      <c r="S755" s="31">
        <v>45591</v>
      </c>
      <c r="T755" t="str">
        <f t="shared" si="47"/>
        <v>26-10-2024</v>
      </c>
      <c r="X755" s="34">
        <v>1</v>
      </c>
      <c r="Y755" s="34">
        <v>623.88</v>
      </c>
      <c r="Z755" s="2">
        <f t="shared" si="44"/>
        <v>623.88</v>
      </c>
    </row>
    <row r="756" spans="1:26">
      <c r="A756" s="2" t="s">
        <v>2580</v>
      </c>
      <c r="B756" s="25">
        <v>45546</v>
      </c>
      <c r="C756" s="2" t="s">
        <v>585</v>
      </c>
      <c r="D756" s="2" t="s">
        <v>1632</v>
      </c>
      <c r="E756" s="2" t="s">
        <v>1799</v>
      </c>
      <c r="F756" s="2">
        <v>2</v>
      </c>
      <c r="G756" s="2">
        <v>567.95000000000005</v>
      </c>
      <c r="H756" s="2">
        <v>0.12</v>
      </c>
      <c r="I756" s="2" t="s">
        <v>1826</v>
      </c>
      <c r="J756" s="2">
        <v>999.5920000000001</v>
      </c>
      <c r="K756" s="2">
        <f>IF(I756="", AVERAGEIF(Table6[Payment_Type],Table6[[#This Row],[Payment_Type]],Table6[Total_Amount]), J756)</f>
        <v>999.5920000000001</v>
      </c>
      <c r="O756" s="27" t="s">
        <v>2580</v>
      </c>
      <c r="P756" t="str">
        <f t="shared" si="45"/>
        <v>Sale754</v>
      </c>
      <c r="Q756" t="str">
        <f t="shared" si="46"/>
        <v>SALE754</v>
      </c>
      <c r="S756" s="30">
        <v>45546</v>
      </c>
      <c r="T756" t="str">
        <f t="shared" si="47"/>
        <v>11-09-2024</v>
      </c>
      <c r="X756" s="33">
        <v>2</v>
      </c>
      <c r="Y756" s="33">
        <v>567.95000000000005</v>
      </c>
      <c r="Z756" s="2">
        <f t="shared" si="44"/>
        <v>567.95000000000005</v>
      </c>
    </row>
    <row r="757" spans="1:26">
      <c r="A757" s="2" t="s">
        <v>2581</v>
      </c>
      <c r="B757" s="25">
        <v>45483</v>
      </c>
      <c r="C757" s="2" t="s">
        <v>1017</v>
      </c>
      <c r="D757" s="2" t="s">
        <v>1610</v>
      </c>
      <c r="E757" s="2" t="s">
        <v>1810</v>
      </c>
      <c r="F757" s="2">
        <v>2</v>
      </c>
      <c r="G757" s="2">
        <v>671.69</v>
      </c>
      <c r="H757" s="2">
        <v>0.19</v>
      </c>
      <c r="I757" s="2" t="s">
        <v>1824</v>
      </c>
      <c r="J757" s="2">
        <v>1088.1378</v>
      </c>
      <c r="K757" s="2">
        <f>IF(I757="", AVERAGEIF(Table6[Payment_Type],Table6[[#This Row],[Payment_Type]],Table6[Total_Amount]), J757)</f>
        <v>1088.1378</v>
      </c>
      <c r="O757" s="28" t="s">
        <v>2581</v>
      </c>
      <c r="P757" t="str">
        <f t="shared" si="45"/>
        <v>Sale755</v>
      </c>
      <c r="Q757" t="str">
        <f t="shared" si="46"/>
        <v>SALE755</v>
      </c>
      <c r="S757" s="31">
        <v>45483</v>
      </c>
      <c r="T757" t="str">
        <f t="shared" si="47"/>
        <v>10-07-2024</v>
      </c>
      <c r="X757" s="34">
        <v>2</v>
      </c>
      <c r="Y757" s="34">
        <v>671.69</v>
      </c>
      <c r="Z757" s="2">
        <f t="shared" si="44"/>
        <v>671.69</v>
      </c>
    </row>
    <row r="758" spans="1:26">
      <c r="A758" s="2" t="s">
        <v>2582</v>
      </c>
      <c r="B758" s="25">
        <v>45786</v>
      </c>
      <c r="C758" s="2" t="s">
        <v>672</v>
      </c>
      <c r="D758" s="2" t="s">
        <v>1557</v>
      </c>
      <c r="E758" s="2" t="s">
        <v>1779</v>
      </c>
      <c r="F758" s="2">
        <v>2</v>
      </c>
      <c r="G758" s="2">
        <v>257.95999999999998</v>
      </c>
      <c r="H758" s="2">
        <v>0.21</v>
      </c>
      <c r="I758" s="2" t="s">
        <v>1826</v>
      </c>
      <c r="J758" s="2">
        <v>407.57679999999999</v>
      </c>
      <c r="K758" s="2">
        <f>IF(I758="", AVERAGEIF(Table6[Payment_Type],Table6[[#This Row],[Payment_Type]],Table6[Total_Amount]), J758)</f>
        <v>407.57679999999999</v>
      </c>
      <c r="O758" s="27" t="s">
        <v>2582</v>
      </c>
      <c r="P758" t="str">
        <f t="shared" si="45"/>
        <v>Sale756</v>
      </c>
      <c r="Q758" t="str">
        <f t="shared" si="46"/>
        <v>SALE756</v>
      </c>
      <c r="S758" s="30">
        <v>45786</v>
      </c>
      <c r="T758" t="str">
        <f t="shared" si="47"/>
        <v>09-05-2025</v>
      </c>
      <c r="X758" s="33">
        <v>2</v>
      </c>
      <c r="Y758" s="33">
        <v>257.95999999999998</v>
      </c>
      <c r="Z758" s="2">
        <f t="shared" si="44"/>
        <v>257.95999999999998</v>
      </c>
    </row>
    <row r="759" spans="1:26">
      <c r="A759" s="2" t="s">
        <v>2583</v>
      </c>
      <c r="B759" s="25">
        <v>45475</v>
      </c>
      <c r="C759" s="2" t="s">
        <v>666</v>
      </c>
      <c r="D759" s="2" t="s">
        <v>1744</v>
      </c>
      <c r="E759" s="2" t="s">
        <v>1813</v>
      </c>
      <c r="F759" s="2">
        <v>4</v>
      </c>
      <c r="G759" s="2">
        <v>281.48</v>
      </c>
      <c r="H759" s="2">
        <v>0.27</v>
      </c>
      <c r="I759" s="2" t="s">
        <v>1826</v>
      </c>
      <c r="J759" s="2">
        <v>821.92160000000001</v>
      </c>
      <c r="K759" s="2">
        <f>IF(I759="", AVERAGEIF(Table6[Payment_Type],Table6[[#This Row],[Payment_Type]],Table6[Total_Amount]), J759)</f>
        <v>821.92160000000001</v>
      </c>
      <c r="O759" s="28" t="s">
        <v>2583</v>
      </c>
      <c r="P759" t="str">
        <f t="shared" si="45"/>
        <v>Sale757</v>
      </c>
      <c r="Q759" t="str">
        <f t="shared" si="46"/>
        <v>SALE757</v>
      </c>
      <c r="S759" s="31">
        <v>45475</v>
      </c>
      <c r="T759" t="str">
        <f t="shared" si="47"/>
        <v>02-07-2024</v>
      </c>
      <c r="X759" s="34">
        <v>4</v>
      </c>
      <c r="Y759" s="34">
        <v>281.48</v>
      </c>
      <c r="Z759" s="2">
        <f t="shared" si="44"/>
        <v>281.48</v>
      </c>
    </row>
    <row r="760" spans="1:26">
      <c r="A760" s="2" t="s">
        <v>2584</v>
      </c>
      <c r="B760" s="25">
        <v>45470</v>
      </c>
      <c r="C760" s="2" t="s">
        <v>996</v>
      </c>
      <c r="D760" s="2" t="s">
        <v>1588</v>
      </c>
      <c r="E760" s="2" t="s">
        <v>1792</v>
      </c>
      <c r="F760" s="2">
        <v>1</v>
      </c>
      <c r="G760" s="2">
        <v>202.13</v>
      </c>
      <c r="H760" s="2">
        <v>0.13</v>
      </c>
      <c r="I760" s="2" t="s">
        <v>1829</v>
      </c>
      <c r="J760" s="2">
        <v>175.85310000000001</v>
      </c>
      <c r="K760" s="2">
        <f>IF(I760="", AVERAGEIF(Table6[Payment_Type],Table6[[#This Row],[Payment_Type]],Table6[Total_Amount]), J760)</f>
        <v>175.85310000000001</v>
      </c>
      <c r="O760" s="27" t="s">
        <v>2584</v>
      </c>
      <c r="P760" t="str">
        <f t="shared" si="45"/>
        <v>Sale758</v>
      </c>
      <c r="Q760" t="str">
        <f t="shared" si="46"/>
        <v>SALE758</v>
      </c>
      <c r="S760" s="30">
        <v>45470</v>
      </c>
      <c r="T760" t="str">
        <f t="shared" si="47"/>
        <v>27-06-2024</v>
      </c>
      <c r="X760" s="33">
        <v>1</v>
      </c>
      <c r="Y760" s="33">
        <v>202.13</v>
      </c>
      <c r="Z760" s="2">
        <f t="shared" si="44"/>
        <v>202.13</v>
      </c>
    </row>
    <row r="761" spans="1:26">
      <c r="A761" s="2" t="s">
        <v>2585</v>
      </c>
      <c r="B761" s="25">
        <v>45243</v>
      </c>
      <c r="C761" s="2" t="s">
        <v>863</v>
      </c>
      <c r="D761" s="2" t="s">
        <v>1696</v>
      </c>
      <c r="E761" s="2" t="s">
        <v>1773</v>
      </c>
      <c r="F761" s="2">
        <v>1</v>
      </c>
      <c r="G761" s="2">
        <v>370.66</v>
      </c>
      <c r="H761" s="2">
        <v>0.01</v>
      </c>
      <c r="I761" s="2" t="s">
        <v>1826</v>
      </c>
      <c r="J761" s="2">
        <v>366.95339999999999</v>
      </c>
      <c r="K761" s="2">
        <f>IF(I761="", AVERAGEIF(Table6[Payment_Type],Table6[[#This Row],[Payment_Type]],Table6[Total_Amount]), J761)</f>
        <v>366.95339999999999</v>
      </c>
      <c r="O761" s="28" t="s">
        <v>2585</v>
      </c>
      <c r="P761" t="str">
        <f t="shared" si="45"/>
        <v>Sale759</v>
      </c>
      <c r="Q761" t="str">
        <f t="shared" si="46"/>
        <v>SALE759</v>
      </c>
      <c r="S761" s="31">
        <v>45243</v>
      </c>
      <c r="T761" t="str">
        <f t="shared" si="47"/>
        <v>13-11-2023</v>
      </c>
      <c r="X761" s="34">
        <v>1</v>
      </c>
      <c r="Y761" s="34">
        <v>370.66</v>
      </c>
      <c r="Z761" s="2">
        <f t="shared" si="44"/>
        <v>370.66</v>
      </c>
    </row>
    <row r="762" spans="1:26">
      <c r="A762" s="2" t="s">
        <v>2586</v>
      </c>
      <c r="B762" s="25">
        <v>45341</v>
      </c>
      <c r="C762" s="2" t="s">
        <v>32</v>
      </c>
      <c r="D762" s="2" t="s">
        <v>1670</v>
      </c>
      <c r="E762" s="2" t="s">
        <v>1794</v>
      </c>
      <c r="F762" s="2">
        <v>4</v>
      </c>
      <c r="G762" s="2">
        <v>731.53</v>
      </c>
      <c r="H762" s="2">
        <v>0.12</v>
      </c>
      <c r="I762" s="2" t="s">
        <v>1824</v>
      </c>
      <c r="J762" s="2">
        <v>2574.9856</v>
      </c>
      <c r="K762" s="2">
        <f>IF(I762="", AVERAGEIF(Table6[Payment_Type],Table6[[#This Row],[Payment_Type]],Table6[Total_Amount]), J762)</f>
        <v>2574.9856</v>
      </c>
      <c r="O762" s="27" t="s">
        <v>2586</v>
      </c>
      <c r="P762" t="str">
        <f t="shared" si="45"/>
        <v>Sale760</v>
      </c>
      <c r="Q762" t="str">
        <f t="shared" si="46"/>
        <v>SALE760</v>
      </c>
      <c r="S762" s="30">
        <v>45341</v>
      </c>
      <c r="T762" t="str">
        <f t="shared" si="47"/>
        <v>19-02-2024</v>
      </c>
      <c r="X762" s="33">
        <v>4</v>
      </c>
      <c r="Y762" s="33">
        <v>731.53</v>
      </c>
      <c r="Z762" s="2">
        <f t="shared" si="44"/>
        <v>731.53</v>
      </c>
    </row>
    <row r="763" spans="1:26">
      <c r="A763" s="2" t="s">
        <v>2587</v>
      </c>
      <c r="B763" s="25">
        <v>45371</v>
      </c>
      <c r="C763" s="2" t="s">
        <v>550</v>
      </c>
      <c r="D763" s="2" t="s">
        <v>1704</v>
      </c>
      <c r="E763" s="2" t="s">
        <v>1757</v>
      </c>
      <c r="F763" s="2">
        <v>3</v>
      </c>
      <c r="G763" s="2">
        <v>468.25</v>
      </c>
      <c r="H763" s="2">
        <v>7.0000000000000007E-2</v>
      </c>
      <c r="I763" s="2" t="s">
        <v>1826</v>
      </c>
      <c r="J763" s="2">
        <v>1306.4175</v>
      </c>
      <c r="K763" s="2">
        <f>IF(I763="", AVERAGEIF(Table6[Payment_Type],Table6[[#This Row],[Payment_Type]],Table6[Total_Amount]), J763)</f>
        <v>1306.4175</v>
      </c>
      <c r="O763" s="28" t="s">
        <v>2587</v>
      </c>
      <c r="P763" t="str">
        <f t="shared" si="45"/>
        <v>Sale761</v>
      </c>
      <c r="Q763" t="str">
        <f t="shared" si="46"/>
        <v>SALE761</v>
      </c>
      <c r="S763" s="31">
        <v>45371</v>
      </c>
      <c r="T763" t="str">
        <f t="shared" si="47"/>
        <v>20-03-2024</v>
      </c>
      <c r="X763" s="34">
        <v>3</v>
      </c>
      <c r="Y763" s="34">
        <v>468.25</v>
      </c>
      <c r="Z763" s="2">
        <f t="shared" si="44"/>
        <v>468.25</v>
      </c>
    </row>
    <row r="764" spans="1:26">
      <c r="A764" s="2" t="s">
        <v>2588</v>
      </c>
      <c r="B764" s="25">
        <v>45360</v>
      </c>
      <c r="C764" s="2" t="s">
        <v>14</v>
      </c>
      <c r="D764" s="2" t="s">
        <v>1682</v>
      </c>
      <c r="E764" s="2" t="s">
        <v>1752</v>
      </c>
      <c r="F764" s="2">
        <v>1</v>
      </c>
      <c r="G764" s="2">
        <v>928.72</v>
      </c>
      <c r="H764" s="2">
        <v>0.1</v>
      </c>
      <c r="I764" s="2" t="s">
        <v>1829</v>
      </c>
      <c r="J764" s="2">
        <v>835.84800000000007</v>
      </c>
      <c r="K764" s="2">
        <f>IF(I764="", AVERAGEIF(Table6[Payment_Type],Table6[[#This Row],[Payment_Type]],Table6[Total_Amount]), J764)</f>
        <v>835.84800000000007</v>
      </c>
      <c r="O764" s="27" t="s">
        <v>2588</v>
      </c>
      <c r="P764" t="str">
        <f t="shared" si="45"/>
        <v>Sale762</v>
      </c>
      <c r="Q764" t="str">
        <f t="shared" si="46"/>
        <v>SALE762</v>
      </c>
      <c r="S764" s="30">
        <v>45360</v>
      </c>
      <c r="T764" t="str">
        <f t="shared" si="47"/>
        <v>09-03-2024</v>
      </c>
      <c r="X764" s="33">
        <v>1</v>
      </c>
      <c r="Y764" s="33">
        <v>928.72</v>
      </c>
      <c r="Z764" s="2">
        <f t="shared" si="44"/>
        <v>928.72</v>
      </c>
    </row>
    <row r="765" spans="1:26">
      <c r="A765" s="2" t="s">
        <v>2589</v>
      </c>
      <c r="B765" s="25">
        <v>45499</v>
      </c>
      <c r="C765" s="2" t="s">
        <v>360</v>
      </c>
      <c r="D765" s="2" t="s">
        <v>1553</v>
      </c>
      <c r="E765" s="2" t="s">
        <v>1810</v>
      </c>
      <c r="F765" s="2">
        <v>3</v>
      </c>
      <c r="G765" s="2">
        <v>217.22</v>
      </c>
      <c r="H765" s="2">
        <v>0.06</v>
      </c>
      <c r="I765" s="2" t="s">
        <v>1826</v>
      </c>
      <c r="J765" s="2">
        <v>612.56039999999996</v>
      </c>
      <c r="K765" s="2">
        <f>IF(I765="", AVERAGEIF(Table6[Payment_Type],Table6[[#This Row],[Payment_Type]],Table6[Total_Amount]), J765)</f>
        <v>612.56039999999996</v>
      </c>
      <c r="O765" s="28" t="s">
        <v>2589</v>
      </c>
      <c r="P765" t="str">
        <f t="shared" si="45"/>
        <v>Sale763</v>
      </c>
      <c r="Q765" t="str">
        <f t="shared" si="46"/>
        <v>SALE763</v>
      </c>
      <c r="S765" s="31">
        <v>45499</v>
      </c>
      <c r="T765" t="str">
        <f t="shared" si="47"/>
        <v>26-07-2024</v>
      </c>
      <c r="X765" s="34">
        <v>3</v>
      </c>
      <c r="Y765" s="34">
        <v>217.22</v>
      </c>
      <c r="Z765" s="2">
        <f t="shared" si="44"/>
        <v>217.22</v>
      </c>
    </row>
    <row r="766" spans="1:26">
      <c r="A766" s="2" t="s">
        <v>2590</v>
      </c>
      <c r="B766" s="25">
        <v>45745</v>
      </c>
      <c r="C766" s="2" t="s">
        <v>1260</v>
      </c>
      <c r="D766" s="2" t="s">
        <v>1596</v>
      </c>
      <c r="E766" s="2" t="s">
        <v>1766</v>
      </c>
      <c r="F766" s="2">
        <v>1</v>
      </c>
      <c r="G766" s="2">
        <v>387.99</v>
      </c>
      <c r="H766" s="2">
        <v>0.3</v>
      </c>
      <c r="I766" s="2" t="s">
        <v>1824</v>
      </c>
      <c r="J766" s="2">
        <v>271.59300000000002</v>
      </c>
      <c r="K766" s="2">
        <f>IF(I766="", AVERAGEIF(Table6[Payment_Type],Table6[[#This Row],[Payment_Type]],Table6[Total_Amount]), J766)</f>
        <v>271.59300000000002</v>
      </c>
      <c r="O766" s="27" t="s">
        <v>2590</v>
      </c>
      <c r="P766" t="str">
        <f t="shared" si="45"/>
        <v>Sale764</v>
      </c>
      <c r="Q766" t="str">
        <f t="shared" si="46"/>
        <v>SALE764</v>
      </c>
      <c r="S766" s="30">
        <v>45745</v>
      </c>
      <c r="T766" t="str">
        <f t="shared" si="47"/>
        <v>29-03-2025</v>
      </c>
      <c r="X766" s="33">
        <v>1</v>
      </c>
      <c r="Y766" s="33">
        <v>387.99</v>
      </c>
      <c r="Z766" s="2">
        <f t="shared" si="44"/>
        <v>387.99</v>
      </c>
    </row>
    <row r="767" spans="1:26">
      <c r="A767" s="2" t="s">
        <v>2591</v>
      </c>
      <c r="B767" s="25">
        <v>45718</v>
      </c>
      <c r="C767" s="2" t="s">
        <v>1466</v>
      </c>
      <c r="D767" s="2" t="s">
        <v>1584</v>
      </c>
      <c r="E767" s="2" t="s">
        <v>1776</v>
      </c>
      <c r="F767" s="2">
        <v>4</v>
      </c>
      <c r="G767" s="2">
        <v>186.24</v>
      </c>
      <c r="H767" s="2">
        <v>0.23</v>
      </c>
      <c r="I767" s="2" t="s">
        <v>1824</v>
      </c>
      <c r="J767" s="2">
        <v>573.61920000000009</v>
      </c>
      <c r="K767" s="2">
        <f>IF(I767="", AVERAGEIF(Table6[Payment_Type],Table6[[#This Row],[Payment_Type]],Table6[Total_Amount]), J767)</f>
        <v>573.61920000000009</v>
      </c>
      <c r="O767" s="28" t="s">
        <v>2591</v>
      </c>
      <c r="P767" t="str">
        <f t="shared" si="45"/>
        <v>Sale765</v>
      </c>
      <c r="Q767" t="str">
        <f t="shared" si="46"/>
        <v>SALE765</v>
      </c>
      <c r="S767" s="31">
        <v>45718</v>
      </c>
      <c r="T767" t="str">
        <f t="shared" si="47"/>
        <v>02-03-2025</v>
      </c>
      <c r="X767" s="34">
        <v>4</v>
      </c>
      <c r="Y767" s="34">
        <v>186.24</v>
      </c>
      <c r="Z767" s="2">
        <f t="shared" si="44"/>
        <v>186.24</v>
      </c>
    </row>
    <row r="768" spans="1:26">
      <c r="A768" s="2" t="s">
        <v>2592</v>
      </c>
      <c r="B768" s="25">
        <v>45454</v>
      </c>
      <c r="C768" s="2" t="s">
        <v>937</v>
      </c>
      <c r="D768" s="2" t="s">
        <v>1628</v>
      </c>
      <c r="E768" s="2" t="s">
        <v>1782</v>
      </c>
      <c r="F768" s="2">
        <v>4</v>
      </c>
      <c r="G768" s="2">
        <v>609.05999999999995</v>
      </c>
      <c r="H768" s="2">
        <v>0.22</v>
      </c>
      <c r="I768" s="2" t="s">
        <v>1829</v>
      </c>
      <c r="J768" s="2">
        <v>1900.2672</v>
      </c>
      <c r="K768" s="2">
        <f>IF(I768="", AVERAGEIF(Table6[Payment_Type],Table6[[#This Row],[Payment_Type]],Table6[Total_Amount]), J768)</f>
        <v>1900.2672</v>
      </c>
      <c r="O768" s="27" t="s">
        <v>2592</v>
      </c>
      <c r="P768" t="str">
        <f t="shared" si="45"/>
        <v>Sale766</v>
      </c>
      <c r="Q768" t="str">
        <f t="shared" si="46"/>
        <v>SALE766</v>
      </c>
      <c r="S768" s="30">
        <v>45454</v>
      </c>
      <c r="T768" t="str">
        <f t="shared" si="47"/>
        <v>11-06-2024</v>
      </c>
      <c r="X768" s="33">
        <v>4</v>
      </c>
      <c r="Y768" s="33">
        <v>609.05999999999995</v>
      </c>
      <c r="Z768" s="2">
        <f t="shared" si="44"/>
        <v>609.05999999999995</v>
      </c>
    </row>
    <row r="769" spans="1:26">
      <c r="A769" s="2" t="s">
        <v>2593</v>
      </c>
      <c r="B769" s="25">
        <v>45434</v>
      </c>
      <c r="C769" s="2" t="s">
        <v>1355</v>
      </c>
      <c r="D769" s="2" t="s">
        <v>1614</v>
      </c>
      <c r="E769" s="2" t="s">
        <v>1792</v>
      </c>
      <c r="F769" s="2">
        <v>1</v>
      </c>
      <c r="G769" s="2">
        <v>827.91</v>
      </c>
      <c r="H769" s="2">
        <v>0.21</v>
      </c>
      <c r="I769" s="2" t="s">
        <v>1826</v>
      </c>
      <c r="J769" s="2">
        <v>654.0489</v>
      </c>
      <c r="K769" s="2">
        <f>IF(I769="", AVERAGEIF(Table6[Payment_Type],Table6[[#This Row],[Payment_Type]],Table6[Total_Amount]), J769)</f>
        <v>654.0489</v>
      </c>
      <c r="O769" s="28" t="s">
        <v>2593</v>
      </c>
      <c r="P769" t="str">
        <f t="shared" si="45"/>
        <v>Sale767</v>
      </c>
      <c r="Q769" t="str">
        <f t="shared" si="46"/>
        <v>SALE767</v>
      </c>
      <c r="S769" s="31">
        <v>45434</v>
      </c>
      <c r="T769" t="str">
        <f t="shared" si="47"/>
        <v>22-05-2024</v>
      </c>
      <c r="X769" s="34">
        <v>1</v>
      </c>
      <c r="Y769" s="34">
        <v>827.91</v>
      </c>
      <c r="Z769" s="2">
        <f t="shared" si="44"/>
        <v>827.91</v>
      </c>
    </row>
    <row r="770" spans="1:26">
      <c r="A770" s="2" t="s">
        <v>2594</v>
      </c>
      <c r="B770" s="25">
        <v>45486</v>
      </c>
      <c r="C770" s="2" t="s">
        <v>582</v>
      </c>
      <c r="D770" s="2" t="s">
        <v>1714</v>
      </c>
      <c r="E770" s="2" t="s">
        <v>1752</v>
      </c>
      <c r="F770" s="2">
        <v>1</v>
      </c>
      <c r="G770" s="2">
        <v>303.79000000000002</v>
      </c>
      <c r="H770" s="2">
        <v>0.24</v>
      </c>
      <c r="I770" s="2" t="s">
        <v>1826</v>
      </c>
      <c r="J770" s="2">
        <v>230.88040000000001</v>
      </c>
      <c r="K770" s="2">
        <f>IF(I770="", AVERAGEIF(Table6[Payment_Type],Table6[[#This Row],[Payment_Type]],Table6[Total_Amount]), J770)</f>
        <v>230.88040000000001</v>
      </c>
      <c r="O770" s="27" t="s">
        <v>2594</v>
      </c>
      <c r="P770" t="str">
        <f t="shared" si="45"/>
        <v>Sale768</v>
      </c>
      <c r="Q770" t="str">
        <f t="shared" si="46"/>
        <v>SALE768</v>
      </c>
      <c r="S770" s="30">
        <v>45486</v>
      </c>
      <c r="T770" t="str">
        <f t="shared" si="47"/>
        <v>13-07-2024</v>
      </c>
      <c r="X770" s="33">
        <v>1</v>
      </c>
      <c r="Y770" s="33">
        <v>303.79000000000002</v>
      </c>
      <c r="Z770" s="2">
        <f t="shared" ref="Z770:Z833" si="48">IF(ISBLANK(Y770), AVERAGE($Y$2:$Y$2001), Y770)</f>
        <v>303.79000000000002</v>
      </c>
    </row>
    <row r="771" spans="1:26">
      <c r="A771" s="2" t="s">
        <v>2595</v>
      </c>
      <c r="B771" s="25">
        <v>45902</v>
      </c>
      <c r="C771" s="2" t="s">
        <v>369</v>
      </c>
      <c r="D771" s="2" t="s">
        <v>1622</v>
      </c>
      <c r="E771" s="2" t="s">
        <v>1776</v>
      </c>
      <c r="F771" s="2">
        <v>2</v>
      </c>
      <c r="G771" s="2">
        <v>365.91</v>
      </c>
      <c r="H771" s="2">
        <v>0.14000000000000001</v>
      </c>
      <c r="I771" s="2" t="s">
        <v>1829</v>
      </c>
      <c r="J771" s="2">
        <v>629.36520000000007</v>
      </c>
      <c r="K771" s="2">
        <f>IF(I771="", AVERAGEIF(Table6[Payment_Type],Table6[[#This Row],[Payment_Type]],Table6[Total_Amount]), J771)</f>
        <v>629.36520000000007</v>
      </c>
      <c r="O771" s="28" t="s">
        <v>2595</v>
      </c>
      <c r="P771" t="str">
        <f t="shared" ref="P771:P834" si="49">PROPER(O771)</f>
        <v>Sale769</v>
      </c>
      <c r="Q771" t="str">
        <f t="shared" ref="Q771:Q834" si="50">UPPER(O771)</f>
        <v>SALE769</v>
      </c>
      <c r="S771" s="31">
        <v>45902</v>
      </c>
      <c r="T771" t="str">
        <f t="shared" ref="T771:T834" si="51">TEXT(S771, "DD-MM-YYYY" )</f>
        <v>02-09-2025</v>
      </c>
      <c r="X771" s="34">
        <v>2</v>
      </c>
      <c r="Y771" s="34">
        <v>365.91</v>
      </c>
      <c r="Z771" s="2">
        <f t="shared" si="48"/>
        <v>365.91</v>
      </c>
    </row>
    <row r="772" spans="1:26">
      <c r="A772" s="2" t="s">
        <v>2596</v>
      </c>
      <c r="B772" s="25">
        <v>45762</v>
      </c>
      <c r="C772" s="2" t="s">
        <v>255</v>
      </c>
      <c r="D772" s="2" t="s">
        <v>1598</v>
      </c>
      <c r="E772" s="2" t="s">
        <v>1807</v>
      </c>
      <c r="F772" s="2">
        <v>3</v>
      </c>
      <c r="G772" s="2">
        <v>852.72</v>
      </c>
      <c r="H772" s="2">
        <v>0.16</v>
      </c>
      <c r="I772" s="2" t="s">
        <v>1824</v>
      </c>
      <c r="J772" s="2">
        <v>2148.8544000000002</v>
      </c>
      <c r="K772" s="2">
        <f>IF(I772="", AVERAGEIF(Table6[Payment_Type],Table6[[#This Row],[Payment_Type]],Table6[Total_Amount]), J772)</f>
        <v>2148.8544000000002</v>
      </c>
      <c r="O772" s="27" t="s">
        <v>2596</v>
      </c>
      <c r="P772" t="str">
        <f t="shared" si="49"/>
        <v>Sale770</v>
      </c>
      <c r="Q772" t="str">
        <f t="shared" si="50"/>
        <v>SALE770</v>
      </c>
      <c r="S772" s="30">
        <v>45762</v>
      </c>
      <c r="T772" t="str">
        <f t="shared" si="51"/>
        <v>15-04-2025</v>
      </c>
      <c r="X772" s="33">
        <v>3</v>
      </c>
      <c r="Y772" s="33">
        <v>852.72</v>
      </c>
      <c r="Z772" s="2">
        <f t="shared" si="48"/>
        <v>852.72</v>
      </c>
    </row>
    <row r="773" spans="1:26">
      <c r="A773" s="2" t="s">
        <v>2597</v>
      </c>
      <c r="B773" s="25">
        <v>45752</v>
      </c>
      <c r="C773" s="2" t="s">
        <v>791</v>
      </c>
      <c r="D773" s="2" t="s">
        <v>1568</v>
      </c>
      <c r="E773" s="2" t="s">
        <v>1769</v>
      </c>
      <c r="F773" s="2">
        <v>1</v>
      </c>
      <c r="G773" s="2">
        <v>768.25</v>
      </c>
      <c r="H773" s="2">
        <v>0.18</v>
      </c>
      <c r="I773" s="2" t="s">
        <v>1824</v>
      </c>
      <c r="J773" s="2">
        <v>629.96500000000003</v>
      </c>
      <c r="K773" s="2">
        <f>IF(I773="", AVERAGEIF(Table6[Payment_Type],Table6[[#This Row],[Payment_Type]],Table6[Total_Amount]), J773)</f>
        <v>629.96500000000003</v>
      </c>
      <c r="O773" s="28" t="s">
        <v>2597</v>
      </c>
      <c r="P773" t="str">
        <f t="shared" si="49"/>
        <v>Sale771</v>
      </c>
      <c r="Q773" t="str">
        <f t="shared" si="50"/>
        <v>SALE771</v>
      </c>
      <c r="S773" s="31">
        <v>45752</v>
      </c>
      <c r="T773" t="str">
        <f t="shared" si="51"/>
        <v>05-04-2025</v>
      </c>
      <c r="X773" s="34">
        <v>1</v>
      </c>
      <c r="Y773" s="34">
        <v>768.25</v>
      </c>
      <c r="Z773" s="2">
        <f t="shared" si="48"/>
        <v>768.25</v>
      </c>
    </row>
    <row r="774" spans="1:26">
      <c r="A774" s="2" t="s">
        <v>2598</v>
      </c>
      <c r="B774" s="25">
        <v>45254</v>
      </c>
      <c r="C774" s="2" t="s">
        <v>1098</v>
      </c>
      <c r="D774" s="2" t="s">
        <v>1732</v>
      </c>
      <c r="E774" s="2" t="s">
        <v>1813</v>
      </c>
      <c r="F774" s="2">
        <v>2</v>
      </c>
      <c r="G774" s="2">
        <v>318.62</v>
      </c>
      <c r="H774" s="2">
        <v>0.02</v>
      </c>
      <c r="I774" s="2" t="s">
        <v>1829</v>
      </c>
      <c r="J774" s="2">
        <v>624.49519999999995</v>
      </c>
      <c r="K774" s="2">
        <f>IF(I774="", AVERAGEIF(Table6[Payment_Type],Table6[[#This Row],[Payment_Type]],Table6[Total_Amount]), J774)</f>
        <v>624.49519999999995</v>
      </c>
      <c r="O774" s="27" t="s">
        <v>2598</v>
      </c>
      <c r="P774" t="str">
        <f t="shared" si="49"/>
        <v>Sale772</v>
      </c>
      <c r="Q774" t="str">
        <f t="shared" si="50"/>
        <v>SALE772</v>
      </c>
      <c r="S774" s="30">
        <v>45254</v>
      </c>
      <c r="T774" t="str">
        <f t="shared" si="51"/>
        <v>24-11-2023</v>
      </c>
      <c r="X774" s="33">
        <v>2</v>
      </c>
      <c r="Y774" s="33">
        <v>318.62</v>
      </c>
      <c r="Z774" s="2">
        <f t="shared" si="48"/>
        <v>318.62</v>
      </c>
    </row>
    <row r="775" spans="1:26">
      <c r="A775" s="2" t="s">
        <v>2599</v>
      </c>
      <c r="B775" s="25">
        <v>45683</v>
      </c>
      <c r="C775" s="2" t="s">
        <v>188</v>
      </c>
      <c r="D775" s="2" t="s">
        <v>1700</v>
      </c>
      <c r="E775" s="2" t="s">
        <v>1761</v>
      </c>
      <c r="F775" s="2">
        <v>4</v>
      </c>
      <c r="G775" s="2">
        <v>402.11</v>
      </c>
      <c r="H775" s="2">
        <v>0.14000000000000001</v>
      </c>
      <c r="I775" s="2" t="s">
        <v>1826</v>
      </c>
      <c r="J775" s="2">
        <v>1383.2583999999999</v>
      </c>
      <c r="K775" s="2">
        <f>IF(I775="", AVERAGEIF(Table6[Payment_Type],Table6[[#This Row],[Payment_Type]],Table6[Total_Amount]), J775)</f>
        <v>1383.2583999999999</v>
      </c>
      <c r="O775" s="28" t="s">
        <v>2599</v>
      </c>
      <c r="P775" t="str">
        <f t="shared" si="49"/>
        <v>Sale773</v>
      </c>
      <c r="Q775" t="str">
        <f t="shared" si="50"/>
        <v>SALE773</v>
      </c>
      <c r="S775" s="31">
        <v>45683</v>
      </c>
      <c r="T775" t="str">
        <f t="shared" si="51"/>
        <v>26-01-2025</v>
      </c>
      <c r="X775" s="34">
        <v>4</v>
      </c>
      <c r="Y775" s="34">
        <v>402.11</v>
      </c>
      <c r="Z775" s="2">
        <f t="shared" si="48"/>
        <v>402.11</v>
      </c>
    </row>
    <row r="776" spans="1:26">
      <c r="A776" s="2" t="s">
        <v>2600</v>
      </c>
      <c r="B776" s="25">
        <v>45804</v>
      </c>
      <c r="C776" s="2" t="s">
        <v>1269</v>
      </c>
      <c r="D776" s="2" t="s">
        <v>1716</v>
      </c>
      <c r="E776" s="2" t="s">
        <v>1807</v>
      </c>
      <c r="F776" s="2">
        <v>3</v>
      </c>
      <c r="G776" s="2">
        <v>846.31</v>
      </c>
      <c r="H776" s="2">
        <v>0.18</v>
      </c>
      <c r="I776" s="2" t="s">
        <v>1829</v>
      </c>
      <c r="J776" s="2">
        <v>2081.9225999999999</v>
      </c>
      <c r="K776" s="2">
        <f>IF(I776="", AVERAGEIF(Table6[Payment_Type],Table6[[#This Row],[Payment_Type]],Table6[Total_Amount]), J776)</f>
        <v>2081.9225999999999</v>
      </c>
      <c r="O776" s="27" t="s">
        <v>2600</v>
      </c>
      <c r="P776" t="str">
        <f t="shared" si="49"/>
        <v>Sale774</v>
      </c>
      <c r="Q776" t="str">
        <f t="shared" si="50"/>
        <v>SALE774</v>
      </c>
      <c r="S776" s="30">
        <v>45804</v>
      </c>
      <c r="T776" t="str">
        <f t="shared" si="51"/>
        <v>27-05-2025</v>
      </c>
      <c r="X776" s="33">
        <v>3</v>
      </c>
      <c r="Y776" s="33">
        <v>846.31</v>
      </c>
      <c r="Z776" s="2">
        <f t="shared" si="48"/>
        <v>846.31</v>
      </c>
    </row>
    <row r="777" spans="1:26">
      <c r="A777" s="2" t="s">
        <v>2601</v>
      </c>
      <c r="B777" s="25">
        <v>45821</v>
      </c>
      <c r="C777" s="2" t="s">
        <v>559</v>
      </c>
      <c r="D777" s="2" t="s">
        <v>1736</v>
      </c>
      <c r="E777" s="2" t="s">
        <v>1799</v>
      </c>
      <c r="F777" s="2">
        <v>1</v>
      </c>
      <c r="G777" s="2">
        <v>269.94</v>
      </c>
      <c r="H777" s="2">
        <v>7.0000000000000007E-2</v>
      </c>
      <c r="I777" s="2" t="s">
        <v>1829</v>
      </c>
      <c r="J777" s="2">
        <v>251.04419999999999</v>
      </c>
      <c r="K777" s="2">
        <f>IF(I777="", AVERAGEIF(Table6[Payment_Type],Table6[[#This Row],[Payment_Type]],Table6[Total_Amount]), J777)</f>
        <v>251.04419999999999</v>
      </c>
      <c r="O777" s="28" t="s">
        <v>2601</v>
      </c>
      <c r="P777" t="str">
        <f t="shared" si="49"/>
        <v>Sale775</v>
      </c>
      <c r="Q777" t="str">
        <f t="shared" si="50"/>
        <v>SALE775</v>
      </c>
      <c r="S777" s="31">
        <v>45821</v>
      </c>
      <c r="T777" t="str">
        <f t="shared" si="51"/>
        <v>13-06-2025</v>
      </c>
      <c r="X777" s="34">
        <v>1</v>
      </c>
      <c r="Y777" s="34">
        <v>269.94</v>
      </c>
      <c r="Z777" s="2">
        <f t="shared" si="48"/>
        <v>269.94</v>
      </c>
    </row>
    <row r="778" spans="1:26">
      <c r="A778" s="2" t="s">
        <v>2602</v>
      </c>
      <c r="B778" s="25">
        <v>45472</v>
      </c>
      <c r="C778" s="2" t="s">
        <v>773</v>
      </c>
      <c r="D778" s="2" t="s">
        <v>1588</v>
      </c>
      <c r="E778" s="2" t="s">
        <v>1769</v>
      </c>
      <c r="F778" s="2">
        <v>3</v>
      </c>
      <c r="G778" s="2">
        <v>909.25</v>
      </c>
      <c r="H778" s="2">
        <v>0.28999999999999998</v>
      </c>
      <c r="I778" s="2" t="s">
        <v>1829</v>
      </c>
      <c r="J778" s="2">
        <v>1936.7025000000001</v>
      </c>
      <c r="K778" s="2">
        <f>IF(I778="", AVERAGEIF(Table6[Payment_Type],Table6[[#This Row],[Payment_Type]],Table6[Total_Amount]), J778)</f>
        <v>1936.7025000000001</v>
      </c>
      <c r="O778" s="27" t="s">
        <v>2602</v>
      </c>
      <c r="P778" t="str">
        <f t="shared" si="49"/>
        <v>Sale776</v>
      </c>
      <c r="Q778" t="str">
        <f t="shared" si="50"/>
        <v>SALE776</v>
      </c>
      <c r="S778" s="30">
        <v>45472</v>
      </c>
      <c r="T778" t="str">
        <f t="shared" si="51"/>
        <v>29-06-2024</v>
      </c>
      <c r="X778" s="33">
        <v>3</v>
      </c>
      <c r="Y778" s="33">
        <v>909.25</v>
      </c>
      <c r="Z778" s="2">
        <f t="shared" si="48"/>
        <v>909.25</v>
      </c>
    </row>
    <row r="779" spans="1:26">
      <c r="A779" s="2" t="s">
        <v>2603</v>
      </c>
      <c r="B779" s="25">
        <v>45331</v>
      </c>
      <c r="C779" s="2" t="s">
        <v>1136</v>
      </c>
      <c r="D779" s="2" t="s">
        <v>1730</v>
      </c>
      <c r="E779" s="2" t="s">
        <v>1794</v>
      </c>
      <c r="F779" s="2">
        <v>2</v>
      </c>
      <c r="G779" s="2">
        <v>229.81</v>
      </c>
      <c r="H779" s="2">
        <v>0.21</v>
      </c>
      <c r="I779" s="2" t="s">
        <v>1829</v>
      </c>
      <c r="J779" s="2">
        <v>363.09980000000002</v>
      </c>
      <c r="K779" s="2">
        <f>IF(I779="", AVERAGEIF(Table6[Payment_Type],Table6[[#This Row],[Payment_Type]],Table6[Total_Amount]), J779)</f>
        <v>363.09980000000002</v>
      </c>
      <c r="O779" s="28" t="s">
        <v>2603</v>
      </c>
      <c r="P779" t="str">
        <f t="shared" si="49"/>
        <v>Sale777</v>
      </c>
      <c r="Q779" t="str">
        <f t="shared" si="50"/>
        <v>SALE777</v>
      </c>
      <c r="S779" s="31">
        <v>45331</v>
      </c>
      <c r="T779" t="str">
        <f t="shared" si="51"/>
        <v>09-02-2024</v>
      </c>
      <c r="X779" s="34">
        <v>2</v>
      </c>
      <c r="Y779" s="34">
        <v>229.81</v>
      </c>
      <c r="Z779" s="2">
        <f t="shared" si="48"/>
        <v>229.81</v>
      </c>
    </row>
    <row r="780" spans="1:26">
      <c r="A780" s="2" t="s">
        <v>2604</v>
      </c>
      <c r="B780" s="25">
        <v>45451</v>
      </c>
      <c r="C780" s="2" t="s">
        <v>147</v>
      </c>
      <c r="D780" s="2" t="s">
        <v>1704</v>
      </c>
      <c r="E780" s="2" t="s">
        <v>1801</v>
      </c>
      <c r="F780" s="2">
        <v>3</v>
      </c>
      <c r="G780" s="2">
        <v>442.36</v>
      </c>
      <c r="H780" s="2">
        <v>0.06</v>
      </c>
      <c r="I780" s="2" t="s">
        <v>1826</v>
      </c>
      <c r="J780" s="2">
        <v>1247.4552000000001</v>
      </c>
      <c r="K780" s="2">
        <f>IF(I780="", AVERAGEIF(Table6[Payment_Type],Table6[[#This Row],[Payment_Type]],Table6[Total_Amount]), J780)</f>
        <v>1247.4552000000001</v>
      </c>
      <c r="O780" s="27" t="s">
        <v>2604</v>
      </c>
      <c r="P780" t="str">
        <f t="shared" si="49"/>
        <v>Sale778</v>
      </c>
      <c r="Q780" t="str">
        <f t="shared" si="50"/>
        <v>SALE778</v>
      </c>
      <c r="S780" s="30">
        <v>45451</v>
      </c>
      <c r="T780" t="str">
        <f t="shared" si="51"/>
        <v>08-06-2024</v>
      </c>
      <c r="X780" s="33">
        <v>3</v>
      </c>
      <c r="Y780" s="33">
        <v>442.36</v>
      </c>
      <c r="Z780" s="2">
        <f t="shared" si="48"/>
        <v>442.36</v>
      </c>
    </row>
    <row r="781" spans="1:26">
      <c r="A781" s="2" t="s">
        <v>2605</v>
      </c>
      <c r="B781" s="25">
        <v>45386</v>
      </c>
      <c r="C781" s="2" t="s">
        <v>767</v>
      </c>
      <c r="D781" s="2" t="s">
        <v>1720</v>
      </c>
      <c r="E781" s="2" t="s">
        <v>1766</v>
      </c>
      <c r="F781" s="2">
        <v>3</v>
      </c>
      <c r="G781" s="2">
        <v>413.74</v>
      </c>
      <c r="H781" s="2">
        <v>0.01</v>
      </c>
      <c r="I781" s="2" t="s">
        <v>1824</v>
      </c>
      <c r="J781" s="2">
        <v>1228.8078</v>
      </c>
      <c r="K781" s="2">
        <f>IF(I781="", AVERAGEIF(Table6[Payment_Type],Table6[[#This Row],[Payment_Type]],Table6[Total_Amount]), J781)</f>
        <v>1228.8078</v>
      </c>
      <c r="O781" s="28" t="s">
        <v>2605</v>
      </c>
      <c r="P781" t="str">
        <f t="shared" si="49"/>
        <v>Sale779</v>
      </c>
      <c r="Q781" t="str">
        <f t="shared" si="50"/>
        <v>SALE779</v>
      </c>
      <c r="S781" s="31">
        <v>45386</v>
      </c>
      <c r="T781" t="str">
        <f t="shared" si="51"/>
        <v>04-04-2024</v>
      </c>
      <c r="X781" s="34">
        <v>3</v>
      </c>
      <c r="Y781" s="34">
        <v>413.74</v>
      </c>
      <c r="Z781" s="2">
        <f t="shared" si="48"/>
        <v>413.74</v>
      </c>
    </row>
    <row r="782" spans="1:26">
      <c r="A782" s="2" t="s">
        <v>2606</v>
      </c>
      <c r="B782" s="25">
        <v>45477</v>
      </c>
      <c r="C782" s="2" t="s">
        <v>1524</v>
      </c>
      <c r="D782" s="2" t="s">
        <v>1726</v>
      </c>
      <c r="E782" s="2" t="s">
        <v>1799</v>
      </c>
      <c r="F782" s="2">
        <v>4</v>
      </c>
      <c r="G782" s="2">
        <v>79.75</v>
      </c>
      <c r="H782" s="2">
        <v>0.18</v>
      </c>
      <c r="I782" s="2" t="s">
        <v>1826</v>
      </c>
      <c r="J782" s="2">
        <v>261.58</v>
      </c>
      <c r="K782" s="2">
        <f>IF(I782="", AVERAGEIF(Table6[Payment_Type],Table6[[#This Row],[Payment_Type]],Table6[Total_Amount]), J782)</f>
        <v>261.58</v>
      </c>
      <c r="O782" s="27" t="s">
        <v>2606</v>
      </c>
      <c r="P782" t="str">
        <f t="shared" si="49"/>
        <v>Sale780</v>
      </c>
      <c r="Q782" t="str">
        <f t="shared" si="50"/>
        <v>SALE780</v>
      </c>
      <c r="S782" s="30">
        <v>45477</v>
      </c>
      <c r="T782" t="str">
        <f t="shared" si="51"/>
        <v>04-07-2024</v>
      </c>
      <c r="X782" s="33">
        <v>4</v>
      </c>
      <c r="Y782" s="33">
        <v>79.75</v>
      </c>
      <c r="Z782" s="2">
        <f t="shared" si="48"/>
        <v>79.75</v>
      </c>
    </row>
    <row r="783" spans="1:26">
      <c r="A783" s="2" t="s">
        <v>2607</v>
      </c>
      <c r="B783" s="25">
        <v>45433</v>
      </c>
      <c r="C783" s="2" t="s">
        <v>1521</v>
      </c>
      <c r="D783" s="2" t="s">
        <v>1628</v>
      </c>
      <c r="E783" s="2" t="s">
        <v>1794</v>
      </c>
      <c r="F783" s="2">
        <v>4</v>
      </c>
      <c r="G783" s="2">
        <v>95.06</v>
      </c>
      <c r="H783" s="2">
        <v>0.03</v>
      </c>
      <c r="I783" s="2" t="s">
        <v>1824</v>
      </c>
      <c r="J783" s="2">
        <v>368.83280000000002</v>
      </c>
      <c r="K783" s="2">
        <f>IF(I783="", AVERAGEIF(Table6[Payment_Type],Table6[[#This Row],[Payment_Type]],Table6[Total_Amount]), J783)</f>
        <v>368.83280000000002</v>
      </c>
      <c r="O783" s="28" t="s">
        <v>2607</v>
      </c>
      <c r="P783" t="str">
        <f t="shared" si="49"/>
        <v>Sale781</v>
      </c>
      <c r="Q783" t="str">
        <f t="shared" si="50"/>
        <v>SALE781</v>
      </c>
      <c r="S783" s="31">
        <v>45433</v>
      </c>
      <c r="T783" t="str">
        <f t="shared" si="51"/>
        <v>21-05-2024</v>
      </c>
      <c r="X783" s="34">
        <v>4</v>
      </c>
      <c r="Y783" s="34">
        <v>95.06</v>
      </c>
      <c r="Z783" s="2">
        <f t="shared" si="48"/>
        <v>95.06</v>
      </c>
    </row>
    <row r="784" spans="1:26">
      <c r="A784" s="2" t="s">
        <v>2608</v>
      </c>
      <c r="B784" s="25">
        <v>45759</v>
      </c>
      <c r="C784" s="2" t="s">
        <v>1292</v>
      </c>
      <c r="D784" s="2" t="s">
        <v>1744</v>
      </c>
      <c r="E784" s="2" t="s">
        <v>1779</v>
      </c>
      <c r="F784" s="2">
        <v>4</v>
      </c>
      <c r="G784" s="2">
        <v>107.08</v>
      </c>
      <c r="H784" s="2">
        <v>0.27</v>
      </c>
      <c r="I784" s="2" t="s">
        <v>1829</v>
      </c>
      <c r="J784" s="2">
        <v>312.67360000000002</v>
      </c>
      <c r="K784" s="2">
        <f>IF(I784="", AVERAGEIF(Table6[Payment_Type],Table6[[#This Row],[Payment_Type]],Table6[Total_Amount]), J784)</f>
        <v>312.67360000000002</v>
      </c>
      <c r="O784" s="27" t="s">
        <v>2608</v>
      </c>
      <c r="P784" t="str">
        <f t="shared" si="49"/>
        <v>Sale782</v>
      </c>
      <c r="Q784" t="str">
        <f t="shared" si="50"/>
        <v>SALE782</v>
      </c>
      <c r="S784" s="30">
        <v>45759</v>
      </c>
      <c r="T784" t="str">
        <f t="shared" si="51"/>
        <v>12-04-2025</v>
      </c>
      <c r="X784" s="33">
        <v>4</v>
      </c>
      <c r="Y784" s="33">
        <v>107.08</v>
      </c>
      <c r="Z784" s="2">
        <f t="shared" si="48"/>
        <v>107.08</v>
      </c>
    </row>
    <row r="785" spans="1:26">
      <c r="A785" s="2" t="s">
        <v>2609</v>
      </c>
      <c r="B785" s="25">
        <v>45794</v>
      </c>
      <c r="C785" s="2" t="s">
        <v>1461</v>
      </c>
      <c r="D785" s="2" t="s">
        <v>1746</v>
      </c>
      <c r="E785" s="2" t="s">
        <v>1810</v>
      </c>
      <c r="F785" s="2">
        <v>1</v>
      </c>
      <c r="G785" s="2">
        <v>873.18</v>
      </c>
      <c r="H785" s="2">
        <v>0.03</v>
      </c>
      <c r="I785" s="2" t="s">
        <v>1829</v>
      </c>
      <c r="J785" s="2">
        <v>846.98459999999989</v>
      </c>
      <c r="K785" s="2">
        <f>IF(I785="", AVERAGEIF(Table6[Payment_Type],Table6[[#This Row],[Payment_Type]],Table6[Total_Amount]), J785)</f>
        <v>846.98459999999989</v>
      </c>
      <c r="O785" s="28" t="s">
        <v>2609</v>
      </c>
      <c r="P785" t="str">
        <f t="shared" si="49"/>
        <v>Sale783</v>
      </c>
      <c r="Q785" t="str">
        <f t="shared" si="50"/>
        <v>SALE783</v>
      </c>
      <c r="S785" s="31">
        <v>45794</v>
      </c>
      <c r="T785" t="str">
        <f t="shared" si="51"/>
        <v>17-05-2025</v>
      </c>
      <c r="X785" s="34">
        <v>1</v>
      </c>
      <c r="Y785" s="34">
        <v>873.18</v>
      </c>
      <c r="Z785" s="2">
        <f t="shared" si="48"/>
        <v>873.18</v>
      </c>
    </row>
    <row r="786" spans="1:26">
      <c r="A786" s="2" t="s">
        <v>2610</v>
      </c>
      <c r="B786" s="25">
        <v>45764</v>
      </c>
      <c r="C786" s="2" t="s">
        <v>1178</v>
      </c>
      <c r="D786" s="2" t="s">
        <v>1688</v>
      </c>
      <c r="E786" s="2" t="s">
        <v>1810</v>
      </c>
      <c r="F786" s="2">
        <v>1</v>
      </c>
      <c r="G786" s="2">
        <v>914.75</v>
      </c>
      <c r="H786" s="2">
        <v>0.1</v>
      </c>
      <c r="I786" s="2" t="s">
        <v>1829</v>
      </c>
      <c r="J786" s="2">
        <v>823.27499999999998</v>
      </c>
      <c r="K786" s="2">
        <f>IF(I786="", AVERAGEIF(Table6[Payment_Type],Table6[[#This Row],[Payment_Type]],Table6[Total_Amount]), J786)</f>
        <v>823.27499999999998</v>
      </c>
      <c r="O786" s="27" t="s">
        <v>2610</v>
      </c>
      <c r="P786" t="str">
        <f t="shared" si="49"/>
        <v>Sale784</v>
      </c>
      <c r="Q786" t="str">
        <f t="shared" si="50"/>
        <v>SALE784</v>
      </c>
      <c r="S786" s="30">
        <v>45764</v>
      </c>
      <c r="T786" t="str">
        <f t="shared" si="51"/>
        <v>17-04-2025</v>
      </c>
      <c r="X786" s="33">
        <v>1</v>
      </c>
      <c r="Y786" s="33">
        <v>914.75</v>
      </c>
      <c r="Z786" s="2">
        <f t="shared" si="48"/>
        <v>914.75</v>
      </c>
    </row>
    <row r="787" spans="1:26">
      <c r="A787" s="2" t="s">
        <v>2611</v>
      </c>
      <c r="B787" s="25">
        <v>45279</v>
      </c>
      <c r="C787" s="2" t="s">
        <v>188</v>
      </c>
      <c r="D787" s="2" t="s">
        <v>1694</v>
      </c>
      <c r="E787" s="2" t="s">
        <v>1797</v>
      </c>
      <c r="F787" s="2">
        <v>4</v>
      </c>
      <c r="G787" s="2">
        <v>457.33</v>
      </c>
      <c r="H787" s="2">
        <v>0.1</v>
      </c>
      <c r="I787" s="2" t="s">
        <v>1824</v>
      </c>
      <c r="J787" s="2">
        <v>1646.3879999999999</v>
      </c>
      <c r="K787" s="2">
        <f>IF(I787="", AVERAGEIF(Table6[Payment_Type],Table6[[#This Row],[Payment_Type]],Table6[Total_Amount]), J787)</f>
        <v>1646.3879999999999</v>
      </c>
      <c r="O787" s="28" t="s">
        <v>2611</v>
      </c>
      <c r="P787" t="str">
        <f t="shared" si="49"/>
        <v>Sale785</v>
      </c>
      <c r="Q787" t="str">
        <f t="shared" si="50"/>
        <v>SALE785</v>
      </c>
      <c r="S787" s="31">
        <v>45279</v>
      </c>
      <c r="T787" t="str">
        <f t="shared" si="51"/>
        <v>19-12-2023</v>
      </c>
      <c r="X787" s="34">
        <v>4</v>
      </c>
      <c r="Y787" s="34">
        <v>457.33</v>
      </c>
      <c r="Z787" s="2">
        <f t="shared" si="48"/>
        <v>457.33</v>
      </c>
    </row>
    <row r="788" spans="1:26">
      <c r="A788" s="2" t="s">
        <v>2612</v>
      </c>
      <c r="B788" s="25">
        <v>45602</v>
      </c>
      <c r="C788" s="2" t="s">
        <v>926</v>
      </c>
      <c r="D788" s="2" t="s">
        <v>1746</v>
      </c>
      <c r="E788" s="2" t="s">
        <v>1766</v>
      </c>
      <c r="F788" s="2">
        <v>3</v>
      </c>
      <c r="G788" s="2">
        <v>761.88</v>
      </c>
      <c r="H788" s="2">
        <v>0.23</v>
      </c>
      <c r="I788" s="2" t="s">
        <v>1826</v>
      </c>
      <c r="J788" s="2">
        <v>1759.9428</v>
      </c>
      <c r="K788" s="2">
        <f>IF(I788="", AVERAGEIF(Table6[Payment_Type],Table6[[#This Row],[Payment_Type]],Table6[Total_Amount]), J788)</f>
        <v>1759.9428</v>
      </c>
      <c r="O788" s="27" t="s">
        <v>2612</v>
      </c>
      <c r="P788" t="str">
        <f t="shared" si="49"/>
        <v>Sale786</v>
      </c>
      <c r="Q788" t="str">
        <f t="shared" si="50"/>
        <v>SALE786</v>
      </c>
      <c r="S788" s="30">
        <v>45602</v>
      </c>
      <c r="T788" t="str">
        <f t="shared" si="51"/>
        <v>06-11-2024</v>
      </c>
      <c r="X788" s="33">
        <v>3</v>
      </c>
      <c r="Y788" s="33">
        <v>761.88</v>
      </c>
      <c r="Z788" s="2">
        <f t="shared" si="48"/>
        <v>761.88</v>
      </c>
    </row>
    <row r="789" spans="1:26">
      <c r="A789" s="2" t="s">
        <v>2613</v>
      </c>
      <c r="B789" s="25">
        <v>45793</v>
      </c>
      <c r="C789" s="2" t="s">
        <v>585</v>
      </c>
      <c r="D789" s="2" t="s">
        <v>1622</v>
      </c>
      <c r="E789" s="2" t="s">
        <v>1813</v>
      </c>
      <c r="F789" s="2">
        <v>4</v>
      </c>
      <c r="G789" s="2">
        <v>122.87</v>
      </c>
      <c r="H789" s="2">
        <v>0.13</v>
      </c>
      <c r="I789" s="2" t="s">
        <v>1824</v>
      </c>
      <c r="J789" s="2">
        <v>427.58760000000001</v>
      </c>
      <c r="K789" s="2">
        <f>IF(I789="", AVERAGEIF(Table6[Payment_Type],Table6[[#This Row],[Payment_Type]],Table6[Total_Amount]), J789)</f>
        <v>427.58760000000001</v>
      </c>
      <c r="O789" s="28" t="s">
        <v>2613</v>
      </c>
      <c r="P789" t="str">
        <f t="shared" si="49"/>
        <v>Sale787</v>
      </c>
      <c r="Q789" t="str">
        <f t="shared" si="50"/>
        <v>SALE787</v>
      </c>
      <c r="S789" s="31">
        <v>45793</v>
      </c>
      <c r="T789" t="str">
        <f t="shared" si="51"/>
        <v>16-05-2025</v>
      </c>
      <c r="X789" s="34">
        <v>4</v>
      </c>
      <c r="Y789" s="34">
        <v>122.87</v>
      </c>
      <c r="Z789" s="2">
        <f t="shared" si="48"/>
        <v>122.87</v>
      </c>
    </row>
    <row r="790" spans="1:26">
      <c r="A790" s="2" t="s">
        <v>2614</v>
      </c>
      <c r="B790" s="25">
        <v>45778</v>
      </c>
      <c r="C790" s="2" t="s">
        <v>1464</v>
      </c>
      <c r="D790" s="2" t="s">
        <v>1694</v>
      </c>
      <c r="E790" s="2" t="s">
        <v>1769</v>
      </c>
      <c r="F790" s="2">
        <v>4</v>
      </c>
      <c r="G790" s="2">
        <v>753</v>
      </c>
      <c r="H790" s="2">
        <v>0.28000000000000003</v>
      </c>
      <c r="I790" s="2" t="s">
        <v>1829</v>
      </c>
      <c r="J790" s="2">
        <v>2168.64</v>
      </c>
      <c r="K790" s="2">
        <f>IF(I790="", AVERAGEIF(Table6[Payment_Type],Table6[[#This Row],[Payment_Type]],Table6[Total_Amount]), J790)</f>
        <v>2168.64</v>
      </c>
      <c r="O790" s="27" t="s">
        <v>2614</v>
      </c>
      <c r="P790" t="str">
        <f t="shared" si="49"/>
        <v>Sale788</v>
      </c>
      <c r="Q790" t="str">
        <f t="shared" si="50"/>
        <v>SALE788</v>
      </c>
      <c r="S790" s="30">
        <v>45778</v>
      </c>
      <c r="T790" t="str">
        <f t="shared" si="51"/>
        <v>01-05-2025</v>
      </c>
      <c r="X790" s="33">
        <v>4</v>
      </c>
      <c r="Y790" s="33">
        <v>753</v>
      </c>
      <c r="Z790" s="2">
        <f t="shared" si="48"/>
        <v>753</v>
      </c>
    </row>
    <row r="791" spans="1:26">
      <c r="A791" s="2" t="s">
        <v>2615</v>
      </c>
      <c r="B791" s="25">
        <v>45325</v>
      </c>
      <c r="C791" s="2" t="s">
        <v>1157</v>
      </c>
      <c r="D791" s="2" t="s">
        <v>1555</v>
      </c>
      <c r="E791" s="2" t="s">
        <v>1773</v>
      </c>
      <c r="F791" s="2">
        <v>2</v>
      </c>
      <c r="G791" s="2">
        <v>788.05</v>
      </c>
      <c r="H791" s="2">
        <v>0.21</v>
      </c>
      <c r="I791" s="2" t="s">
        <v>1824</v>
      </c>
      <c r="J791" s="2">
        <v>1245.1189999999999</v>
      </c>
      <c r="K791" s="2">
        <f>IF(I791="", AVERAGEIF(Table6[Payment_Type],Table6[[#This Row],[Payment_Type]],Table6[Total_Amount]), J791)</f>
        <v>1245.1189999999999</v>
      </c>
      <c r="O791" s="28" t="s">
        <v>2615</v>
      </c>
      <c r="P791" t="str">
        <f t="shared" si="49"/>
        <v>Sale789</v>
      </c>
      <c r="Q791" t="str">
        <f t="shared" si="50"/>
        <v>SALE789</v>
      </c>
      <c r="S791" s="31">
        <v>45325</v>
      </c>
      <c r="T791" t="str">
        <f t="shared" si="51"/>
        <v>03-02-2024</v>
      </c>
      <c r="X791" s="34">
        <v>2</v>
      </c>
      <c r="Y791" s="34">
        <v>788.05</v>
      </c>
      <c r="Z791" s="2">
        <f t="shared" si="48"/>
        <v>788.05</v>
      </c>
    </row>
    <row r="792" spans="1:26">
      <c r="A792" s="2" t="s">
        <v>2616</v>
      </c>
      <c r="B792" s="25">
        <v>45875</v>
      </c>
      <c r="C792" s="2" t="s">
        <v>1425</v>
      </c>
      <c r="D792" s="2" t="s">
        <v>1712</v>
      </c>
      <c r="E792" s="2" t="s">
        <v>1789</v>
      </c>
      <c r="F792" s="2">
        <v>2</v>
      </c>
      <c r="G792" s="2">
        <v>807.1</v>
      </c>
      <c r="H792" s="2">
        <v>0.28999999999999998</v>
      </c>
      <c r="I792" s="2" t="s">
        <v>1824</v>
      </c>
      <c r="J792" s="2">
        <v>1146.0820000000001</v>
      </c>
      <c r="K792" s="2">
        <f>IF(I792="", AVERAGEIF(Table6[Payment_Type],Table6[[#This Row],[Payment_Type]],Table6[Total_Amount]), J792)</f>
        <v>1146.0820000000001</v>
      </c>
      <c r="O792" s="27" t="s">
        <v>2616</v>
      </c>
      <c r="P792" t="str">
        <f t="shared" si="49"/>
        <v>Sale790</v>
      </c>
      <c r="Q792" t="str">
        <f t="shared" si="50"/>
        <v>SALE790</v>
      </c>
      <c r="S792" s="30">
        <v>45875</v>
      </c>
      <c r="T792" t="str">
        <f t="shared" si="51"/>
        <v>06-08-2025</v>
      </c>
      <c r="X792" s="33">
        <v>2</v>
      </c>
      <c r="Y792" s="33">
        <v>807.1</v>
      </c>
      <c r="Z792" s="2">
        <f t="shared" si="48"/>
        <v>807.1</v>
      </c>
    </row>
    <row r="793" spans="1:26">
      <c r="A793" s="2" t="s">
        <v>2617</v>
      </c>
      <c r="B793" s="25">
        <v>45320</v>
      </c>
      <c r="C793" s="2" t="s">
        <v>458</v>
      </c>
      <c r="D793" s="2" t="s">
        <v>1562</v>
      </c>
      <c r="E793" s="2" t="s">
        <v>1757</v>
      </c>
      <c r="F793" s="2">
        <v>2</v>
      </c>
      <c r="G793" s="2">
        <v>443.09</v>
      </c>
      <c r="H793" s="2">
        <v>0.02</v>
      </c>
      <c r="I793" s="2" t="s">
        <v>1826</v>
      </c>
      <c r="J793" s="2">
        <v>868.45639999999992</v>
      </c>
      <c r="K793" s="2">
        <f>IF(I793="", AVERAGEIF(Table6[Payment_Type],Table6[[#This Row],[Payment_Type]],Table6[Total_Amount]), J793)</f>
        <v>868.45639999999992</v>
      </c>
      <c r="O793" s="28" t="s">
        <v>2617</v>
      </c>
      <c r="P793" t="str">
        <f t="shared" si="49"/>
        <v>Sale791</v>
      </c>
      <c r="Q793" t="str">
        <f t="shared" si="50"/>
        <v>SALE791</v>
      </c>
      <c r="S793" s="31">
        <v>45320</v>
      </c>
      <c r="T793" t="str">
        <f t="shared" si="51"/>
        <v>29-01-2024</v>
      </c>
      <c r="X793" s="34">
        <v>2</v>
      </c>
      <c r="Y793" s="34">
        <v>443.09</v>
      </c>
      <c r="Z793" s="2">
        <f t="shared" si="48"/>
        <v>443.09</v>
      </c>
    </row>
    <row r="794" spans="1:26">
      <c r="A794" s="2" t="s">
        <v>2618</v>
      </c>
      <c r="B794" s="25">
        <v>45870</v>
      </c>
      <c r="C794" s="2" t="s">
        <v>1443</v>
      </c>
      <c r="D794" s="2" t="s">
        <v>1586</v>
      </c>
      <c r="E794" s="2" t="s">
        <v>1801</v>
      </c>
      <c r="F794" s="2">
        <v>1</v>
      </c>
      <c r="G794" s="2">
        <v>512.16</v>
      </c>
      <c r="H794" s="2">
        <v>0.02</v>
      </c>
      <c r="I794" s="2" t="s">
        <v>1829</v>
      </c>
      <c r="J794" s="2">
        <v>501.91680000000002</v>
      </c>
      <c r="K794" s="2">
        <f>IF(I794="", AVERAGEIF(Table6[Payment_Type],Table6[[#This Row],[Payment_Type]],Table6[Total_Amount]), J794)</f>
        <v>501.91680000000002</v>
      </c>
      <c r="O794" s="27" t="s">
        <v>2618</v>
      </c>
      <c r="P794" t="str">
        <f t="shared" si="49"/>
        <v>Sale792</v>
      </c>
      <c r="Q794" t="str">
        <f t="shared" si="50"/>
        <v>SALE792</v>
      </c>
      <c r="S794" s="30">
        <v>45870</v>
      </c>
      <c r="T794" t="str">
        <f t="shared" si="51"/>
        <v>01-08-2025</v>
      </c>
      <c r="X794" s="33">
        <v>1</v>
      </c>
      <c r="Y794" s="33">
        <v>512.16</v>
      </c>
      <c r="Z794" s="2">
        <f t="shared" si="48"/>
        <v>512.16</v>
      </c>
    </row>
    <row r="795" spans="1:26">
      <c r="A795" s="2" t="s">
        <v>2619</v>
      </c>
      <c r="B795" s="25">
        <v>45577</v>
      </c>
      <c r="C795" s="2" t="s">
        <v>678</v>
      </c>
      <c r="D795" s="2" t="s">
        <v>1630</v>
      </c>
      <c r="E795" s="2" t="s">
        <v>1810</v>
      </c>
      <c r="F795" s="2">
        <v>2</v>
      </c>
      <c r="G795" s="2">
        <v>602.54999999999995</v>
      </c>
      <c r="H795" s="2">
        <v>0.23</v>
      </c>
      <c r="I795" s="2" t="s">
        <v>1829</v>
      </c>
      <c r="J795" s="2">
        <v>927.92699999999991</v>
      </c>
      <c r="K795" s="2">
        <f>IF(I795="", AVERAGEIF(Table6[Payment_Type],Table6[[#This Row],[Payment_Type]],Table6[Total_Amount]), J795)</f>
        <v>927.92699999999991</v>
      </c>
      <c r="O795" s="28" t="s">
        <v>2619</v>
      </c>
      <c r="P795" t="str">
        <f t="shared" si="49"/>
        <v>Sale793</v>
      </c>
      <c r="Q795" t="str">
        <f t="shared" si="50"/>
        <v>SALE793</v>
      </c>
      <c r="S795" s="31">
        <v>45577</v>
      </c>
      <c r="T795" t="str">
        <f t="shared" si="51"/>
        <v>12-10-2024</v>
      </c>
      <c r="X795" s="34">
        <v>2</v>
      </c>
      <c r="Y795" s="34">
        <v>602.54999999999995</v>
      </c>
      <c r="Z795" s="2">
        <f t="shared" si="48"/>
        <v>602.54999999999995</v>
      </c>
    </row>
    <row r="796" spans="1:26">
      <c r="A796" s="2" t="s">
        <v>2620</v>
      </c>
      <c r="B796" s="25">
        <v>45745</v>
      </c>
      <c r="C796" s="2" t="s">
        <v>547</v>
      </c>
      <c r="D796" s="2" t="s">
        <v>1632</v>
      </c>
      <c r="E796" s="2" t="s">
        <v>1752</v>
      </c>
      <c r="F796" s="2">
        <v>3</v>
      </c>
      <c r="G796" s="2">
        <v>846.19</v>
      </c>
      <c r="H796" s="2">
        <v>0.09</v>
      </c>
      <c r="I796" s="2" t="s">
        <v>1829</v>
      </c>
      <c r="J796" s="2">
        <v>2310.0987</v>
      </c>
      <c r="K796" s="2">
        <f>IF(I796="", AVERAGEIF(Table6[Payment_Type],Table6[[#This Row],[Payment_Type]],Table6[Total_Amount]), J796)</f>
        <v>2310.0987</v>
      </c>
      <c r="O796" s="27" t="s">
        <v>2620</v>
      </c>
      <c r="P796" t="str">
        <f t="shared" si="49"/>
        <v>Sale794</v>
      </c>
      <c r="Q796" t="str">
        <f t="shared" si="50"/>
        <v>SALE794</v>
      </c>
      <c r="S796" s="30">
        <v>45745</v>
      </c>
      <c r="T796" t="str">
        <f t="shared" si="51"/>
        <v>29-03-2025</v>
      </c>
      <c r="X796" s="33">
        <v>3</v>
      </c>
      <c r="Y796" s="33">
        <v>846.19</v>
      </c>
      <c r="Z796" s="2">
        <f t="shared" si="48"/>
        <v>846.19</v>
      </c>
    </row>
    <row r="797" spans="1:26">
      <c r="A797" s="2" t="s">
        <v>2621</v>
      </c>
      <c r="B797" s="25">
        <v>45772</v>
      </c>
      <c r="C797" s="2" t="s">
        <v>1026</v>
      </c>
      <c r="D797" s="2" t="s">
        <v>1686</v>
      </c>
      <c r="E797" s="2" t="s">
        <v>1782</v>
      </c>
      <c r="F797" s="2">
        <v>1</v>
      </c>
      <c r="G797" s="2">
        <v>506.73</v>
      </c>
      <c r="H797" s="2">
        <v>0.28999999999999998</v>
      </c>
      <c r="I797" s="2" t="s">
        <v>1824</v>
      </c>
      <c r="J797" s="2">
        <v>359.7783</v>
      </c>
      <c r="K797" s="2">
        <f>IF(I797="", AVERAGEIF(Table6[Payment_Type],Table6[[#This Row],[Payment_Type]],Table6[Total_Amount]), J797)</f>
        <v>359.7783</v>
      </c>
      <c r="O797" s="28" t="s">
        <v>2621</v>
      </c>
      <c r="P797" t="str">
        <f t="shared" si="49"/>
        <v>Sale795</v>
      </c>
      <c r="Q797" t="str">
        <f t="shared" si="50"/>
        <v>SALE795</v>
      </c>
      <c r="S797" s="31">
        <v>45772</v>
      </c>
      <c r="T797" t="str">
        <f t="shared" si="51"/>
        <v>25-04-2025</v>
      </c>
      <c r="X797" s="34">
        <v>1</v>
      </c>
      <c r="Y797" s="34">
        <v>506.73</v>
      </c>
      <c r="Z797" s="2">
        <f t="shared" si="48"/>
        <v>506.73</v>
      </c>
    </row>
    <row r="798" spans="1:26">
      <c r="A798" s="2" t="s">
        <v>2622</v>
      </c>
      <c r="B798" s="25">
        <v>45299</v>
      </c>
      <c r="C798" s="2" t="s">
        <v>198</v>
      </c>
      <c r="D798" s="2" t="s">
        <v>1650</v>
      </c>
      <c r="E798" s="2" t="s">
        <v>1804</v>
      </c>
      <c r="F798" s="2">
        <v>1</v>
      </c>
      <c r="G798" s="2">
        <v>408.66</v>
      </c>
      <c r="H798" s="2">
        <v>0.13</v>
      </c>
      <c r="I798" s="2" t="s">
        <v>1829</v>
      </c>
      <c r="J798" s="2">
        <v>355.5342</v>
      </c>
      <c r="K798" s="2">
        <f>IF(I798="", AVERAGEIF(Table6[Payment_Type],Table6[[#This Row],[Payment_Type]],Table6[Total_Amount]), J798)</f>
        <v>355.5342</v>
      </c>
      <c r="O798" s="27" t="s">
        <v>2622</v>
      </c>
      <c r="P798" t="str">
        <f t="shared" si="49"/>
        <v>Sale796</v>
      </c>
      <c r="Q798" t="str">
        <f t="shared" si="50"/>
        <v>SALE796</v>
      </c>
      <c r="S798" s="30">
        <v>45299</v>
      </c>
      <c r="T798" t="str">
        <f t="shared" si="51"/>
        <v>08-01-2024</v>
      </c>
      <c r="X798" s="33">
        <v>1</v>
      </c>
      <c r="Y798" s="33">
        <v>408.66</v>
      </c>
      <c r="Z798" s="2">
        <f t="shared" si="48"/>
        <v>408.66</v>
      </c>
    </row>
    <row r="799" spans="1:26">
      <c r="A799" s="2" t="s">
        <v>2623</v>
      </c>
      <c r="B799" s="25">
        <v>45447</v>
      </c>
      <c r="C799" s="2" t="s">
        <v>387</v>
      </c>
      <c r="D799" s="2" t="s">
        <v>1562</v>
      </c>
      <c r="E799" s="2" t="s">
        <v>1807</v>
      </c>
      <c r="F799" s="2">
        <v>3</v>
      </c>
      <c r="G799" s="2">
        <v>170.48</v>
      </c>
      <c r="H799" s="2">
        <v>0.06</v>
      </c>
      <c r="I799" s="2" t="s">
        <v>1829</v>
      </c>
      <c r="J799" s="2">
        <v>480.75359999999989</v>
      </c>
      <c r="K799" s="2">
        <f>IF(I799="", AVERAGEIF(Table6[Payment_Type],Table6[[#This Row],[Payment_Type]],Table6[Total_Amount]), J799)</f>
        <v>480.75359999999989</v>
      </c>
      <c r="O799" s="28" t="s">
        <v>2623</v>
      </c>
      <c r="P799" t="str">
        <f t="shared" si="49"/>
        <v>Sale797</v>
      </c>
      <c r="Q799" t="str">
        <f t="shared" si="50"/>
        <v>SALE797</v>
      </c>
      <c r="S799" s="31">
        <v>45447</v>
      </c>
      <c r="T799" t="str">
        <f t="shared" si="51"/>
        <v>04-06-2024</v>
      </c>
      <c r="X799" s="34">
        <v>3</v>
      </c>
      <c r="Y799" s="34">
        <v>170.48</v>
      </c>
      <c r="Z799" s="2">
        <f t="shared" si="48"/>
        <v>170.48</v>
      </c>
    </row>
    <row r="800" spans="1:26">
      <c r="A800" s="2" t="s">
        <v>2624</v>
      </c>
      <c r="B800" s="25">
        <v>45717</v>
      </c>
      <c r="C800" s="2" t="s">
        <v>347</v>
      </c>
      <c r="D800" s="2" t="s">
        <v>1584</v>
      </c>
      <c r="E800" s="2" t="s">
        <v>1786</v>
      </c>
      <c r="F800" s="2">
        <v>1</v>
      </c>
      <c r="G800" s="2">
        <v>423.48</v>
      </c>
      <c r="H800" s="2">
        <v>0.18</v>
      </c>
      <c r="I800" s="2" t="s">
        <v>1826</v>
      </c>
      <c r="J800" s="2">
        <v>347.25360000000012</v>
      </c>
      <c r="K800" s="2">
        <f>IF(I800="", AVERAGEIF(Table6[Payment_Type],Table6[[#This Row],[Payment_Type]],Table6[Total_Amount]), J800)</f>
        <v>347.25360000000012</v>
      </c>
      <c r="O800" s="27" t="s">
        <v>2624</v>
      </c>
      <c r="P800" t="str">
        <f t="shared" si="49"/>
        <v>Sale798</v>
      </c>
      <c r="Q800" t="str">
        <f t="shared" si="50"/>
        <v>SALE798</v>
      </c>
      <c r="S800" s="30">
        <v>45717</v>
      </c>
      <c r="T800" t="str">
        <f t="shared" si="51"/>
        <v>01-03-2025</v>
      </c>
      <c r="X800" s="33">
        <v>1</v>
      </c>
      <c r="Y800" s="33">
        <v>423.48</v>
      </c>
      <c r="Z800" s="2">
        <f t="shared" si="48"/>
        <v>423.48</v>
      </c>
    </row>
    <row r="801" spans="1:26">
      <c r="A801" s="2" t="s">
        <v>2625</v>
      </c>
      <c r="B801" s="25">
        <v>45213</v>
      </c>
      <c r="C801" s="2" t="s">
        <v>755</v>
      </c>
      <c r="D801" s="2" t="s">
        <v>1732</v>
      </c>
      <c r="E801" s="2" t="s">
        <v>1792</v>
      </c>
      <c r="F801" s="2">
        <v>4</v>
      </c>
      <c r="G801" s="2">
        <v>23.57</v>
      </c>
      <c r="H801" s="2">
        <v>0.1</v>
      </c>
      <c r="I801" s="2" t="s">
        <v>1824</v>
      </c>
      <c r="J801" s="2">
        <v>84.852000000000004</v>
      </c>
      <c r="K801" s="2">
        <f>IF(I801="", AVERAGEIF(Table6[Payment_Type],Table6[[#This Row],[Payment_Type]],Table6[Total_Amount]), J801)</f>
        <v>84.852000000000004</v>
      </c>
      <c r="O801" s="28" t="s">
        <v>2625</v>
      </c>
      <c r="P801" t="str">
        <f t="shared" si="49"/>
        <v>Sale799</v>
      </c>
      <c r="Q801" t="str">
        <f t="shared" si="50"/>
        <v>SALE799</v>
      </c>
      <c r="S801" s="31">
        <v>45213</v>
      </c>
      <c r="T801" t="str">
        <f t="shared" si="51"/>
        <v>14-10-2023</v>
      </c>
      <c r="X801" s="34">
        <v>4</v>
      </c>
      <c r="Y801" s="34">
        <v>23.57</v>
      </c>
      <c r="Z801" s="2">
        <f t="shared" si="48"/>
        <v>23.57</v>
      </c>
    </row>
    <row r="802" spans="1:26">
      <c r="A802" s="2" t="s">
        <v>2626</v>
      </c>
      <c r="B802" s="25">
        <v>45837</v>
      </c>
      <c r="C802" s="2" t="s">
        <v>1190</v>
      </c>
      <c r="D802" s="2" t="s">
        <v>1632</v>
      </c>
      <c r="E802" s="2" t="s">
        <v>1810</v>
      </c>
      <c r="F802" s="2">
        <v>2</v>
      </c>
      <c r="G802" s="2">
        <v>953.26</v>
      </c>
      <c r="H802" s="2">
        <v>0.1</v>
      </c>
      <c r="I802" s="2" t="s">
        <v>1829</v>
      </c>
      <c r="J802" s="2">
        <v>1715.8679999999999</v>
      </c>
      <c r="K802" s="2">
        <f>IF(I802="", AVERAGEIF(Table6[Payment_Type],Table6[[#This Row],[Payment_Type]],Table6[Total_Amount]), J802)</f>
        <v>1715.8679999999999</v>
      </c>
      <c r="O802" s="27" t="s">
        <v>2626</v>
      </c>
      <c r="P802" t="str">
        <f t="shared" si="49"/>
        <v>Sale800</v>
      </c>
      <c r="Q802" t="str">
        <f t="shared" si="50"/>
        <v>SALE800</v>
      </c>
      <c r="S802" s="30">
        <v>45837</v>
      </c>
      <c r="T802" t="str">
        <f t="shared" si="51"/>
        <v>29-06-2025</v>
      </c>
      <c r="X802" s="33">
        <v>2</v>
      </c>
      <c r="Y802" s="33">
        <v>953.26</v>
      </c>
      <c r="Z802" s="2">
        <f t="shared" si="48"/>
        <v>953.26</v>
      </c>
    </row>
    <row r="803" spans="1:26">
      <c r="A803" s="2" t="s">
        <v>2627</v>
      </c>
      <c r="B803" s="25">
        <v>45277</v>
      </c>
      <c r="C803" s="2" t="s">
        <v>1089</v>
      </c>
      <c r="D803" s="2" t="s">
        <v>1694</v>
      </c>
      <c r="E803" s="2" t="s">
        <v>1779</v>
      </c>
      <c r="F803" s="2">
        <v>3</v>
      </c>
      <c r="G803" s="2">
        <v>405.13</v>
      </c>
      <c r="H803" s="2">
        <v>0.14000000000000001</v>
      </c>
      <c r="I803" s="2" t="s">
        <v>1829</v>
      </c>
      <c r="J803" s="2">
        <v>1045.2354</v>
      </c>
      <c r="K803" s="2">
        <f>IF(I803="", AVERAGEIF(Table6[Payment_Type],Table6[[#This Row],[Payment_Type]],Table6[Total_Amount]), J803)</f>
        <v>1045.2354</v>
      </c>
      <c r="O803" s="28" t="s">
        <v>2627</v>
      </c>
      <c r="P803" t="str">
        <f t="shared" si="49"/>
        <v>Sale801</v>
      </c>
      <c r="Q803" t="str">
        <f t="shared" si="50"/>
        <v>SALE801</v>
      </c>
      <c r="S803" s="31">
        <v>45277</v>
      </c>
      <c r="T803" t="str">
        <f t="shared" si="51"/>
        <v>17-12-2023</v>
      </c>
      <c r="X803" s="34">
        <v>3</v>
      </c>
      <c r="Y803" s="34">
        <v>405.13</v>
      </c>
      <c r="Z803" s="2">
        <f t="shared" si="48"/>
        <v>405.13</v>
      </c>
    </row>
    <row r="804" spans="1:26">
      <c r="A804" s="2" t="s">
        <v>2628</v>
      </c>
      <c r="B804" s="25">
        <v>45248</v>
      </c>
      <c r="C804" s="2" t="s">
        <v>1065</v>
      </c>
      <c r="D804" s="2" t="s">
        <v>1549</v>
      </c>
      <c r="E804" s="2" t="s">
        <v>1769</v>
      </c>
      <c r="F804" s="2">
        <v>2</v>
      </c>
      <c r="G804" s="2">
        <v>333.83</v>
      </c>
      <c r="H804" s="2">
        <v>0.26</v>
      </c>
      <c r="I804" s="2" t="s">
        <v>1826</v>
      </c>
      <c r="J804" s="2">
        <v>494.0684</v>
      </c>
      <c r="K804" s="2">
        <f>IF(I804="", AVERAGEIF(Table6[Payment_Type],Table6[[#This Row],[Payment_Type]],Table6[Total_Amount]), J804)</f>
        <v>494.0684</v>
      </c>
      <c r="O804" s="27" t="s">
        <v>2628</v>
      </c>
      <c r="P804" t="str">
        <f t="shared" si="49"/>
        <v>Sale802</v>
      </c>
      <c r="Q804" t="str">
        <f t="shared" si="50"/>
        <v>SALE802</v>
      </c>
      <c r="S804" s="30">
        <v>45248</v>
      </c>
      <c r="T804" t="str">
        <f t="shared" si="51"/>
        <v>18-11-2023</v>
      </c>
      <c r="X804" s="33">
        <v>2</v>
      </c>
      <c r="Y804" s="33">
        <v>333.83</v>
      </c>
      <c r="Z804" s="2">
        <f t="shared" si="48"/>
        <v>333.83</v>
      </c>
    </row>
    <row r="805" spans="1:26">
      <c r="A805" s="2" t="s">
        <v>2629</v>
      </c>
      <c r="B805" s="25">
        <v>45741</v>
      </c>
      <c r="C805" s="2" t="s">
        <v>1047</v>
      </c>
      <c r="D805" s="2" t="s">
        <v>1730</v>
      </c>
      <c r="E805" s="2" t="s">
        <v>1766</v>
      </c>
      <c r="F805" s="2">
        <v>2</v>
      </c>
      <c r="G805" s="2">
        <v>727.18</v>
      </c>
      <c r="H805" s="2">
        <v>0.22</v>
      </c>
      <c r="I805" s="2" t="s">
        <v>1826</v>
      </c>
      <c r="J805" s="2">
        <v>1134.4007999999999</v>
      </c>
      <c r="K805" s="2">
        <f>IF(I805="", AVERAGEIF(Table6[Payment_Type],Table6[[#This Row],[Payment_Type]],Table6[Total_Amount]), J805)</f>
        <v>1134.4007999999999</v>
      </c>
      <c r="O805" s="28" t="s">
        <v>2629</v>
      </c>
      <c r="P805" t="str">
        <f t="shared" si="49"/>
        <v>Sale803</v>
      </c>
      <c r="Q805" t="str">
        <f t="shared" si="50"/>
        <v>SALE803</v>
      </c>
      <c r="S805" s="31">
        <v>45741</v>
      </c>
      <c r="T805" t="str">
        <f t="shared" si="51"/>
        <v>25-03-2025</v>
      </c>
      <c r="X805" s="34">
        <v>2</v>
      </c>
      <c r="Y805" s="34">
        <v>727.18</v>
      </c>
      <c r="Z805" s="2">
        <f t="shared" si="48"/>
        <v>727.18</v>
      </c>
    </row>
    <row r="806" spans="1:26">
      <c r="A806" s="2" t="s">
        <v>2630</v>
      </c>
      <c r="B806" s="25">
        <v>45778</v>
      </c>
      <c r="C806" s="2" t="s">
        <v>966</v>
      </c>
      <c r="D806" s="2" t="s">
        <v>1555</v>
      </c>
      <c r="E806" s="2" t="s">
        <v>1789</v>
      </c>
      <c r="F806" s="2">
        <v>2</v>
      </c>
      <c r="G806" s="2">
        <v>516.02</v>
      </c>
      <c r="H806" s="2">
        <v>0.19</v>
      </c>
      <c r="I806" s="2" t="s">
        <v>1829</v>
      </c>
      <c r="J806" s="2">
        <v>835.95240000000001</v>
      </c>
      <c r="K806" s="2">
        <f>IF(I806="", AVERAGEIF(Table6[Payment_Type],Table6[[#This Row],[Payment_Type]],Table6[Total_Amount]), J806)</f>
        <v>835.95240000000001</v>
      </c>
      <c r="O806" s="27" t="s">
        <v>2630</v>
      </c>
      <c r="P806" t="str">
        <f t="shared" si="49"/>
        <v>Sale804</v>
      </c>
      <c r="Q806" t="str">
        <f t="shared" si="50"/>
        <v>SALE804</v>
      </c>
      <c r="S806" s="30">
        <v>45778</v>
      </c>
      <c r="T806" t="str">
        <f t="shared" si="51"/>
        <v>01-05-2025</v>
      </c>
      <c r="X806" s="33">
        <v>2</v>
      </c>
      <c r="Y806" s="33">
        <v>516.02</v>
      </c>
      <c r="Z806" s="2">
        <f t="shared" si="48"/>
        <v>516.02</v>
      </c>
    </row>
    <row r="807" spans="1:26">
      <c r="A807" s="2" t="s">
        <v>2631</v>
      </c>
      <c r="B807" s="25">
        <v>45361</v>
      </c>
      <c r="C807" s="2" t="s">
        <v>932</v>
      </c>
      <c r="D807" s="2" t="s">
        <v>1632</v>
      </c>
      <c r="E807" s="2" t="s">
        <v>1792</v>
      </c>
      <c r="F807" s="2">
        <v>2</v>
      </c>
      <c r="G807" s="2">
        <v>705.61</v>
      </c>
      <c r="H807" s="2">
        <v>0.28000000000000003</v>
      </c>
      <c r="I807" s="2" t="s">
        <v>1824</v>
      </c>
      <c r="J807" s="2">
        <v>1016.0784</v>
      </c>
      <c r="K807" s="2">
        <f>IF(I807="", AVERAGEIF(Table6[Payment_Type],Table6[[#This Row],[Payment_Type]],Table6[Total_Amount]), J807)</f>
        <v>1016.0784</v>
      </c>
      <c r="O807" s="28" t="s">
        <v>2631</v>
      </c>
      <c r="P807" t="str">
        <f t="shared" si="49"/>
        <v>Sale805</v>
      </c>
      <c r="Q807" t="str">
        <f t="shared" si="50"/>
        <v>SALE805</v>
      </c>
      <c r="S807" s="31">
        <v>45361</v>
      </c>
      <c r="T807" t="str">
        <f t="shared" si="51"/>
        <v>10-03-2024</v>
      </c>
      <c r="X807" s="34">
        <v>2</v>
      </c>
      <c r="Y807" s="34">
        <v>705.61</v>
      </c>
      <c r="Z807" s="2">
        <f t="shared" si="48"/>
        <v>705.61</v>
      </c>
    </row>
    <row r="808" spans="1:26">
      <c r="A808" s="2" t="s">
        <v>2632</v>
      </c>
      <c r="B808" s="25">
        <v>45414</v>
      </c>
      <c r="C808" s="2" t="s">
        <v>875</v>
      </c>
      <c r="D808" s="2" t="s">
        <v>1716</v>
      </c>
      <c r="E808" s="2" t="s">
        <v>1782</v>
      </c>
      <c r="F808" s="2">
        <v>3</v>
      </c>
      <c r="G808" s="2">
        <v>654.47</v>
      </c>
      <c r="H808" s="2">
        <v>0.18</v>
      </c>
      <c r="I808" s="2" t="s">
        <v>1829</v>
      </c>
      <c r="J808" s="2">
        <v>1609.9962</v>
      </c>
      <c r="K808" s="2">
        <f>IF(I808="", AVERAGEIF(Table6[Payment_Type],Table6[[#This Row],[Payment_Type]],Table6[Total_Amount]), J808)</f>
        <v>1609.9962</v>
      </c>
      <c r="O808" s="27" t="s">
        <v>2632</v>
      </c>
      <c r="P808" t="str">
        <f t="shared" si="49"/>
        <v>Sale806</v>
      </c>
      <c r="Q808" t="str">
        <f t="shared" si="50"/>
        <v>SALE806</v>
      </c>
      <c r="S808" s="30">
        <v>45414</v>
      </c>
      <c r="T808" t="str">
        <f t="shared" si="51"/>
        <v>02-05-2024</v>
      </c>
      <c r="X808" s="33">
        <v>3</v>
      </c>
      <c r="Y808" s="33">
        <v>654.47</v>
      </c>
      <c r="Z808" s="2">
        <f t="shared" si="48"/>
        <v>654.47</v>
      </c>
    </row>
    <row r="809" spans="1:26">
      <c r="A809" s="2" t="s">
        <v>2633</v>
      </c>
      <c r="B809" s="25">
        <v>45734</v>
      </c>
      <c r="C809" s="2" t="s">
        <v>568</v>
      </c>
      <c r="D809" s="2" t="s">
        <v>1724</v>
      </c>
      <c r="E809" s="2" t="s">
        <v>1801</v>
      </c>
      <c r="F809" s="2">
        <v>2</v>
      </c>
      <c r="G809" s="2">
        <v>315.27</v>
      </c>
      <c r="H809" s="2">
        <v>0.23</v>
      </c>
      <c r="I809" s="2" t="s">
        <v>1824</v>
      </c>
      <c r="J809" s="2">
        <v>485.51580000000001</v>
      </c>
      <c r="K809" s="2">
        <f>IF(I809="", AVERAGEIF(Table6[Payment_Type],Table6[[#This Row],[Payment_Type]],Table6[Total_Amount]), J809)</f>
        <v>485.51580000000001</v>
      </c>
      <c r="O809" s="28" t="s">
        <v>2633</v>
      </c>
      <c r="P809" t="str">
        <f t="shared" si="49"/>
        <v>Sale807</v>
      </c>
      <c r="Q809" t="str">
        <f t="shared" si="50"/>
        <v>SALE807</v>
      </c>
      <c r="S809" s="31">
        <v>45734</v>
      </c>
      <c r="T809" t="str">
        <f t="shared" si="51"/>
        <v>18-03-2025</v>
      </c>
      <c r="X809" s="34">
        <v>2</v>
      </c>
      <c r="Y809" s="34">
        <v>315.27</v>
      </c>
      <c r="Z809" s="2">
        <f t="shared" si="48"/>
        <v>315.27</v>
      </c>
    </row>
    <row r="810" spans="1:26">
      <c r="A810" s="2" t="s">
        <v>2634</v>
      </c>
      <c r="B810" s="25">
        <v>45623</v>
      </c>
      <c r="C810" s="2" t="s">
        <v>719</v>
      </c>
      <c r="D810" s="2" t="s">
        <v>1604</v>
      </c>
      <c r="E810" s="2" t="s">
        <v>1761</v>
      </c>
      <c r="F810" s="2">
        <v>1</v>
      </c>
      <c r="G810" s="2">
        <v>974.47</v>
      </c>
      <c r="H810" s="2">
        <v>0.05</v>
      </c>
      <c r="I810" s="2" t="s">
        <v>1824</v>
      </c>
      <c r="J810" s="2">
        <v>925.74649999999997</v>
      </c>
      <c r="K810" s="2">
        <f>IF(I810="", AVERAGEIF(Table6[Payment_Type],Table6[[#This Row],[Payment_Type]],Table6[Total_Amount]), J810)</f>
        <v>925.74649999999997</v>
      </c>
      <c r="O810" s="27" t="s">
        <v>2634</v>
      </c>
      <c r="P810" t="str">
        <f t="shared" si="49"/>
        <v>Sale808</v>
      </c>
      <c r="Q810" t="str">
        <f t="shared" si="50"/>
        <v>SALE808</v>
      </c>
      <c r="S810" s="30">
        <v>45623</v>
      </c>
      <c r="T810" t="str">
        <f t="shared" si="51"/>
        <v>27-11-2024</v>
      </c>
      <c r="X810" s="33">
        <v>1</v>
      </c>
      <c r="Y810" s="33">
        <v>974.47</v>
      </c>
      <c r="Z810" s="2">
        <f t="shared" si="48"/>
        <v>974.47</v>
      </c>
    </row>
    <row r="811" spans="1:26">
      <c r="A811" s="2" t="s">
        <v>2635</v>
      </c>
      <c r="B811" s="25">
        <v>45340</v>
      </c>
      <c r="C811" s="2" t="s">
        <v>247</v>
      </c>
      <c r="D811" s="2" t="s">
        <v>1549</v>
      </c>
      <c r="E811" s="2" t="s">
        <v>1769</v>
      </c>
      <c r="F811" s="2">
        <v>2</v>
      </c>
      <c r="G811" s="2">
        <v>803.3</v>
      </c>
      <c r="H811" s="2">
        <v>0.17</v>
      </c>
      <c r="I811" s="2" t="s">
        <v>1824</v>
      </c>
      <c r="J811" s="2">
        <v>1333.4780000000001</v>
      </c>
      <c r="K811" s="2">
        <f>IF(I811="", AVERAGEIF(Table6[Payment_Type],Table6[[#This Row],[Payment_Type]],Table6[Total_Amount]), J811)</f>
        <v>1333.4780000000001</v>
      </c>
      <c r="O811" s="28" t="s">
        <v>2635</v>
      </c>
      <c r="P811" t="str">
        <f t="shared" si="49"/>
        <v>Sale809</v>
      </c>
      <c r="Q811" t="str">
        <f t="shared" si="50"/>
        <v>SALE809</v>
      </c>
      <c r="S811" s="31">
        <v>45340</v>
      </c>
      <c r="T811" t="str">
        <f t="shared" si="51"/>
        <v>18-02-2024</v>
      </c>
      <c r="X811" s="34">
        <v>2</v>
      </c>
      <c r="Y811" s="34">
        <v>803.3</v>
      </c>
      <c r="Z811" s="2">
        <f t="shared" si="48"/>
        <v>803.3</v>
      </c>
    </row>
    <row r="812" spans="1:26">
      <c r="A812" s="2" t="s">
        <v>2636</v>
      </c>
      <c r="B812" s="25">
        <v>45447</v>
      </c>
      <c r="C812" s="2" t="s">
        <v>63</v>
      </c>
      <c r="D812" s="2" t="s">
        <v>1549</v>
      </c>
      <c r="E812" s="2" t="s">
        <v>1789</v>
      </c>
      <c r="F812" s="2">
        <v>4</v>
      </c>
      <c r="G812" s="2">
        <v>863.87</v>
      </c>
      <c r="H812" s="2">
        <v>0.21</v>
      </c>
      <c r="I812" s="2" t="s">
        <v>1829</v>
      </c>
      <c r="J812" s="2">
        <v>2729.8292000000001</v>
      </c>
      <c r="K812" s="2">
        <f>IF(I812="", AVERAGEIF(Table6[Payment_Type],Table6[[#This Row],[Payment_Type]],Table6[Total_Amount]), J812)</f>
        <v>2729.8292000000001</v>
      </c>
      <c r="O812" s="27" t="s">
        <v>2636</v>
      </c>
      <c r="P812" t="str">
        <f t="shared" si="49"/>
        <v>Sale810</v>
      </c>
      <c r="Q812" t="str">
        <f t="shared" si="50"/>
        <v>SALE810</v>
      </c>
      <c r="S812" s="30">
        <v>45447</v>
      </c>
      <c r="T812" t="str">
        <f t="shared" si="51"/>
        <v>04-06-2024</v>
      </c>
      <c r="X812" s="33">
        <v>4</v>
      </c>
      <c r="Y812" s="33">
        <v>863.87</v>
      </c>
      <c r="Z812" s="2">
        <f t="shared" si="48"/>
        <v>863.87</v>
      </c>
    </row>
    <row r="813" spans="1:26">
      <c r="A813" s="2" t="s">
        <v>2637</v>
      </c>
      <c r="B813" s="25">
        <v>45513</v>
      </c>
      <c r="C813" s="2" t="s">
        <v>1446</v>
      </c>
      <c r="D813" s="2" t="s">
        <v>1708</v>
      </c>
      <c r="E813" s="2" t="s">
        <v>1810</v>
      </c>
      <c r="F813" s="2">
        <v>1</v>
      </c>
      <c r="G813" s="2">
        <v>450.11</v>
      </c>
      <c r="H813" s="2">
        <v>0.17</v>
      </c>
      <c r="I813" s="2" t="s">
        <v>1824</v>
      </c>
      <c r="J813" s="2">
        <v>373.59129999999999</v>
      </c>
      <c r="K813" s="2">
        <f>IF(I813="", AVERAGEIF(Table6[Payment_Type],Table6[[#This Row],[Payment_Type]],Table6[Total_Amount]), J813)</f>
        <v>373.59129999999999</v>
      </c>
      <c r="O813" s="28" t="s">
        <v>2637</v>
      </c>
      <c r="P813" t="str">
        <f t="shared" si="49"/>
        <v>Sale811</v>
      </c>
      <c r="Q813" t="str">
        <f t="shared" si="50"/>
        <v>SALE811</v>
      </c>
      <c r="S813" s="31">
        <v>45513</v>
      </c>
      <c r="T813" t="str">
        <f t="shared" si="51"/>
        <v>09-08-2024</v>
      </c>
      <c r="X813" s="34">
        <v>1</v>
      </c>
      <c r="Y813" s="34">
        <v>450.11</v>
      </c>
      <c r="Z813" s="2">
        <f t="shared" si="48"/>
        <v>450.11</v>
      </c>
    </row>
    <row r="814" spans="1:26">
      <c r="A814" s="2" t="s">
        <v>2638</v>
      </c>
      <c r="B814" s="25">
        <v>45486</v>
      </c>
      <c r="C814" s="2" t="s">
        <v>740</v>
      </c>
      <c r="D814" s="2" t="s">
        <v>1684</v>
      </c>
      <c r="E814" s="2" t="s">
        <v>1797</v>
      </c>
      <c r="F814" s="2">
        <v>1</v>
      </c>
      <c r="G814" s="2">
        <v>289.82</v>
      </c>
      <c r="H814" s="2">
        <v>0.18</v>
      </c>
      <c r="I814" s="2" t="s">
        <v>1829</v>
      </c>
      <c r="J814" s="2">
        <v>237.6524</v>
      </c>
      <c r="K814" s="2">
        <f>IF(I814="", AVERAGEIF(Table6[Payment_Type],Table6[[#This Row],[Payment_Type]],Table6[Total_Amount]), J814)</f>
        <v>237.6524</v>
      </c>
      <c r="O814" s="27" t="s">
        <v>2638</v>
      </c>
      <c r="P814" t="str">
        <f t="shared" si="49"/>
        <v>Sale812</v>
      </c>
      <c r="Q814" t="str">
        <f t="shared" si="50"/>
        <v>SALE812</v>
      </c>
      <c r="S814" s="30">
        <v>45486</v>
      </c>
      <c r="T814" t="str">
        <f t="shared" si="51"/>
        <v>13-07-2024</v>
      </c>
      <c r="X814" s="33">
        <v>1</v>
      </c>
      <c r="Y814" s="33">
        <v>289.82</v>
      </c>
      <c r="Z814" s="2">
        <f t="shared" si="48"/>
        <v>289.82</v>
      </c>
    </row>
    <row r="815" spans="1:26">
      <c r="A815" s="2" t="s">
        <v>2639</v>
      </c>
      <c r="B815" s="25">
        <v>45890</v>
      </c>
      <c r="C815" s="2" t="s">
        <v>1050</v>
      </c>
      <c r="D815" s="2" t="s">
        <v>1656</v>
      </c>
      <c r="E815" s="2" t="s">
        <v>1789</v>
      </c>
      <c r="F815" s="2">
        <v>4</v>
      </c>
      <c r="G815" s="2">
        <v>250.64</v>
      </c>
      <c r="H815" s="2">
        <v>0.1</v>
      </c>
      <c r="I815" s="2" t="s">
        <v>1826</v>
      </c>
      <c r="J815" s="2">
        <v>902.30399999999997</v>
      </c>
      <c r="K815" s="2">
        <f>IF(I815="", AVERAGEIF(Table6[Payment_Type],Table6[[#This Row],[Payment_Type]],Table6[Total_Amount]), J815)</f>
        <v>902.30399999999997</v>
      </c>
      <c r="O815" s="28" t="s">
        <v>2639</v>
      </c>
      <c r="P815" t="str">
        <f t="shared" si="49"/>
        <v>Sale813</v>
      </c>
      <c r="Q815" t="str">
        <f t="shared" si="50"/>
        <v>SALE813</v>
      </c>
      <c r="S815" s="31">
        <v>45890</v>
      </c>
      <c r="T815" t="str">
        <f t="shared" si="51"/>
        <v>21-08-2025</v>
      </c>
      <c r="X815" s="34">
        <v>4</v>
      </c>
      <c r="Y815" s="34">
        <v>250.64</v>
      </c>
      <c r="Z815" s="2">
        <f t="shared" si="48"/>
        <v>250.64</v>
      </c>
    </row>
    <row r="816" spans="1:26">
      <c r="A816" s="2" t="s">
        <v>2640</v>
      </c>
      <c r="B816" s="25">
        <v>45876</v>
      </c>
      <c r="C816" s="2" t="s">
        <v>911</v>
      </c>
      <c r="D816" s="2" t="s">
        <v>1686</v>
      </c>
      <c r="E816" s="2" t="s">
        <v>1813</v>
      </c>
      <c r="F816" s="2">
        <v>4</v>
      </c>
      <c r="G816" s="2">
        <v>373.49</v>
      </c>
      <c r="H816" s="2">
        <v>0.16</v>
      </c>
      <c r="I816" s="2" t="s">
        <v>1829</v>
      </c>
      <c r="J816" s="2">
        <v>1254.9264000000001</v>
      </c>
      <c r="K816" s="2">
        <f>IF(I816="", AVERAGEIF(Table6[Payment_Type],Table6[[#This Row],[Payment_Type]],Table6[Total_Amount]), J816)</f>
        <v>1254.9264000000001</v>
      </c>
      <c r="O816" s="27" t="s">
        <v>2640</v>
      </c>
      <c r="P816" t="str">
        <f t="shared" si="49"/>
        <v>Sale814</v>
      </c>
      <c r="Q816" t="str">
        <f t="shared" si="50"/>
        <v>SALE814</v>
      </c>
      <c r="S816" s="30">
        <v>45876</v>
      </c>
      <c r="T816" t="str">
        <f t="shared" si="51"/>
        <v>07-08-2025</v>
      </c>
      <c r="X816" s="33">
        <v>4</v>
      </c>
      <c r="Y816" s="33">
        <v>373.49</v>
      </c>
      <c r="Z816" s="2">
        <f t="shared" si="48"/>
        <v>373.49</v>
      </c>
    </row>
    <row r="817" spans="1:26">
      <c r="A817" s="2" t="s">
        <v>2641</v>
      </c>
      <c r="B817" s="25">
        <v>45398</v>
      </c>
      <c r="C817" s="2" t="s">
        <v>244</v>
      </c>
      <c r="D817" s="2" t="s">
        <v>1551</v>
      </c>
      <c r="E817" s="2" t="s">
        <v>1786</v>
      </c>
      <c r="F817" s="2">
        <v>4</v>
      </c>
      <c r="G817" s="2">
        <v>348.91</v>
      </c>
      <c r="H817" s="2">
        <v>0.18</v>
      </c>
      <c r="I817" s="2" t="s">
        <v>1826</v>
      </c>
      <c r="J817" s="2">
        <v>1144.4248</v>
      </c>
      <c r="K817" s="2">
        <f>IF(I817="", AVERAGEIF(Table6[Payment_Type],Table6[[#This Row],[Payment_Type]],Table6[Total_Amount]), J817)</f>
        <v>1144.4248</v>
      </c>
      <c r="O817" s="28" t="s">
        <v>2641</v>
      </c>
      <c r="P817" t="str">
        <f t="shared" si="49"/>
        <v>Sale815</v>
      </c>
      <c r="Q817" t="str">
        <f t="shared" si="50"/>
        <v>SALE815</v>
      </c>
      <c r="S817" s="31">
        <v>45398</v>
      </c>
      <c r="T817" t="str">
        <f t="shared" si="51"/>
        <v>16-04-2024</v>
      </c>
      <c r="X817" s="34">
        <v>4</v>
      </c>
      <c r="Y817" s="34">
        <v>348.91</v>
      </c>
      <c r="Z817" s="2">
        <f t="shared" si="48"/>
        <v>348.91</v>
      </c>
    </row>
    <row r="818" spans="1:26">
      <c r="A818" s="2" t="s">
        <v>2642</v>
      </c>
      <c r="B818" s="25">
        <v>45390</v>
      </c>
      <c r="C818" s="2" t="s">
        <v>387</v>
      </c>
      <c r="D818" s="2" t="s">
        <v>1736</v>
      </c>
      <c r="E818" s="2" t="s">
        <v>1807</v>
      </c>
      <c r="F818" s="2">
        <v>4</v>
      </c>
      <c r="G818" s="2">
        <v>212.96</v>
      </c>
      <c r="H818" s="2">
        <v>0.17</v>
      </c>
      <c r="I818" s="2" t="s">
        <v>1824</v>
      </c>
      <c r="J818" s="2">
        <v>707.02719999999999</v>
      </c>
      <c r="K818" s="2">
        <f>IF(I818="", AVERAGEIF(Table6[Payment_Type],Table6[[#This Row],[Payment_Type]],Table6[Total_Amount]), J818)</f>
        <v>707.02719999999999</v>
      </c>
      <c r="O818" s="27" t="s">
        <v>2642</v>
      </c>
      <c r="P818" t="str">
        <f t="shared" si="49"/>
        <v>Sale816</v>
      </c>
      <c r="Q818" t="str">
        <f t="shared" si="50"/>
        <v>SALE816</v>
      </c>
      <c r="S818" s="30">
        <v>45390</v>
      </c>
      <c r="T818" t="str">
        <f t="shared" si="51"/>
        <v>08-04-2024</v>
      </c>
      <c r="X818" s="33">
        <v>4</v>
      </c>
      <c r="Y818" s="33">
        <v>212.96</v>
      </c>
      <c r="Z818" s="2">
        <f t="shared" si="48"/>
        <v>212.96</v>
      </c>
    </row>
    <row r="819" spans="1:26">
      <c r="A819" s="2" t="s">
        <v>2643</v>
      </c>
      <c r="B819" s="25">
        <v>45406</v>
      </c>
      <c r="C819" s="2" t="s">
        <v>625</v>
      </c>
      <c r="D819" s="2" t="s">
        <v>1602</v>
      </c>
      <c r="E819" s="2" t="s">
        <v>1813</v>
      </c>
      <c r="F819" s="2">
        <v>3</v>
      </c>
      <c r="G819" s="2">
        <v>871.34</v>
      </c>
      <c r="H819" s="2">
        <v>0.11</v>
      </c>
      <c r="I819" s="2" t="s">
        <v>1829</v>
      </c>
      <c r="J819" s="2">
        <v>2326.4778000000001</v>
      </c>
      <c r="K819" s="2">
        <f>IF(I819="", AVERAGEIF(Table6[Payment_Type],Table6[[#This Row],[Payment_Type]],Table6[Total_Amount]), J819)</f>
        <v>2326.4778000000001</v>
      </c>
      <c r="O819" s="28" t="s">
        <v>2643</v>
      </c>
      <c r="P819" t="str">
        <f t="shared" si="49"/>
        <v>Sale817</v>
      </c>
      <c r="Q819" t="str">
        <f t="shared" si="50"/>
        <v>SALE817</v>
      </c>
      <c r="S819" s="31">
        <v>45406</v>
      </c>
      <c r="T819" t="str">
        <f t="shared" si="51"/>
        <v>24-04-2024</v>
      </c>
      <c r="X819" s="34">
        <v>3</v>
      </c>
      <c r="Y819" s="34">
        <v>871.34</v>
      </c>
      <c r="Z819" s="2">
        <f t="shared" si="48"/>
        <v>871.34</v>
      </c>
    </row>
    <row r="820" spans="1:26">
      <c r="A820" s="2" t="s">
        <v>2644</v>
      </c>
      <c r="B820" s="25">
        <v>45844</v>
      </c>
      <c r="C820" s="2" t="s">
        <v>356</v>
      </c>
      <c r="D820" s="2" t="s">
        <v>1736</v>
      </c>
      <c r="E820" s="2" t="s">
        <v>1752</v>
      </c>
      <c r="F820" s="2">
        <v>2</v>
      </c>
      <c r="G820" s="2">
        <v>698.94</v>
      </c>
      <c r="H820" s="2">
        <v>0.06</v>
      </c>
      <c r="I820" s="2" t="s">
        <v>1824</v>
      </c>
      <c r="J820" s="2">
        <v>1314.0072</v>
      </c>
      <c r="K820" s="2">
        <f>IF(I820="", AVERAGEIF(Table6[Payment_Type],Table6[[#This Row],[Payment_Type]],Table6[Total_Amount]), J820)</f>
        <v>1314.0072</v>
      </c>
      <c r="O820" s="27" t="s">
        <v>2644</v>
      </c>
      <c r="P820" t="str">
        <f t="shared" si="49"/>
        <v>Sale818</v>
      </c>
      <c r="Q820" t="str">
        <f t="shared" si="50"/>
        <v>SALE818</v>
      </c>
      <c r="S820" s="30">
        <v>45844</v>
      </c>
      <c r="T820" t="str">
        <f t="shared" si="51"/>
        <v>06-07-2025</v>
      </c>
      <c r="X820" s="33">
        <v>2</v>
      </c>
      <c r="Y820" s="33">
        <v>698.94</v>
      </c>
      <c r="Z820" s="2">
        <f t="shared" si="48"/>
        <v>698.94</v>
      </c>
    </row>
    <row r="821" spans="1:26">
      <c r="A821" s="2" t="s">
        <v>2645</v>
      </c>
      <c r="B821" s="25">
        <v>45697</v>
      </c>
      <c r="C821" s="2" t="s">
        <v>996</v>
      </c>
      <c r="D821" s="2" t="s">
        <v>1696</v>
      </c>
      <c r="E821" s="2" t="s">
        <v>1752</v>
      </c>
      <c r="F821" s="2">
        <v>1</v>
      </c>
      <c r="G821" s="2">
        <v>719.94</v>
      </c>
      <c r="H821" s="2">
        <v>0.23</v>
      </c>
      <c r="I821" s="2" t="s">
        <v>1829</v>
      </c>
      <c r="J821" s="2">
        <v>554.35380000000009</v>
      </c>
      <c r="K821" s="2">
        <f>IF(I821="", AVERAGEIF(Table6[Payment_Type],Table6[[#This Row],[Payment_Type]],Table6[Total_Amount]), J821)</f>
        <v>554.35380000000009</v>
      </c>
      <c r="O821" s="28" t="s">
        <v>2645</v>
      </c>
      <c r="P821" t="str">
        <f t="shared" si="49"/>
        <v>Sale819</v>
      </c>
      <c r="Q821" t="str">
        <f t="shared" si="50"/>
        <v>SALE819</v>
      </c>
      <c r="S821" s="31">
        <v>45697</v>
      </c>
      <c r="T821" t="str">
        <f t="shared" si="51"/>
        <v>09-02-2025</v>
      </c>
      <c r="X821" s="34">
        <v>1</v>
      </c>
      <c r="Y821" s="34">
        <v>719.94</v>
      </c>
      <c r="Z821" s="2">
        <f t="shared" si="48"/>
        <v>719.94</v>
      </c>
    </row>
    <row r="822" spans="1:26">
      <c r="A822" s="2" t="s">
        <v>2646</v>
      </c>
      <c r="B822" s="25">
        <v>45607</v>
      </c>
      <c r="C822" s="2" t="s">
        <v>36</v>
      </c>
      <c r="D822" s="2" t="s">
        <v>1604</v>
      </c>
      <c r="E822" s="2" t="s">
        <v>1769</v>
      </c>
      <c r="F822" s="2">
        <v>2</v>
      </c>
      <c r="G822" s="2">
        <v>278.16000000000003</v>
      </c>
      <c r="H822" s="2">
        <v>0.22</v>
      </c>
      <c r="I822" s="2" t="s">
        <v>1826</v>
      </c>
      <c r="J822" s="2">
        <v>433.92960000000011</v>
      </c>
      <c r="K822" s="2">
        <f>IF(I822="", AVERAGEIF(Table6[Payment_Type],Table6[[#This Row],[Payment_Type]],Table6[Total_Amount]), J822)</f>
        <v>433.92960000000011</v>
      </c>
      <c r="O822" s="27" t="s">
        <v>2646</v>
      </c>
      <c r="P822" t="str">
        <f t="shared" si="49"/>
        <v>Sale820</v>
      </c>
      <c r="Q822" t="str">
        <f t="shared" si="50"/>
        <v>SALE820</v>
      </c>
      <c r="S822" s="30">
        <v>45607</v>
      </c>
      <c r="T822" t="str">
        <f t="shared" si="51"/>
        <v>11-11-2024</v>
      </c>
      <c r="X822" s="33">
        <v>2</v>
      </c>
      <c r="Y822" s="33">
        <v>278.16000000000003</v>
      </c>
      <c r="Z822" s="2">
        <f t="shared" si="48"/>
        <v>278.16000000000003</v>
      </c>
    </row>
    <row r="823" spans="1:26">
      <c r="A823" s="2" t="s">
        <v>2647</v>
      </c>
      <c r="B823" s="25">
        <v>45307</v>
      </c>
      <c r="C823" s="2" t="s">
        <v>202</v>
      </c>
      <c r="D823" s="2" t="s">
        <v>1646</v>
      </c>
      <c r="E823" s="2" t="s">
        <v>1773</v>
      </c>
      <c r="F823" s="2">
        <v>1</v>
      </c>
      <c r="G823" s="2">
        <v>678.9</v>
      </c>
      <c r="H823" s="2">
        <v>0.17</v>
      </c>
      <c r="I823" s="2" t="s">
        <v>1824</v>
      </c>
      <c r="J823" s="2">
        <v>563.48699999999997</v>
      </c>
      <c r="K823" s="2">
        <f>IF(I823="", AVERAGEIF(Table6[Payment_Type],Table6[[#This Row],[Payment_Type]],Table6[Total_Amount]), J823)</f>
        <v>563.48699999999997</v>
      </c>
      <c r="O823" s="28" t="s">
        <v>2647</v>
      </c>
      <c r="P823" t="str">
        <f t="shared" si="49"/>
        <v>Sale821</v>
      </c>
      <c r="Q823" t="str">
        <f t="shared" si="50"/>
        <v>SALE821</v>
      </c>
      <c r="S823" s="31">
        <v>45307</v>
      </c>
      <c r="T823" t="str">
        <f t="shared" si="51"/>
        <v>16-01-2024</v>
      </c>
      <c r="X823" s="34">
        <v>1</v>
      </c>
      <c r="Y823" s="34">
        <v>678.9</v>
      </c>
      <c r="Z823" s="2">
        <f t="shared" si="48"/>
        <v>678.9</v>
      </c>
    </row>
    <row r="824" spans="1:26">
      <c r="A824" s="2" t="s">
        <v>2648</v>
      </c>
      <c r="B824" s="25">
        <v>45520</v>
      </c>
      <c r="C824" s="2" t="s">
        <v>71</v>
      </c>
      <c r="D824" s="2" t="s">
        <v>1598</v>
      </c>
      <c r="E824" s="2" t="s">
        <v>1801</v>
      </c>
      <c r="F824" s="2">
        <v>4</v>
      </c>
      <c r="G824" s="2">
        <v>94.13</v>
      </c>
      <c r="H824" s="2">
        <v>0.15</v>
      </c>
      <c r="I824" s="2" t="s">
        <v>1824</v>
      </c>
      <c r="J824" s="2">
        <v>320.04199999999997</v>
      </c>
      <c r="K824" s="2">
        <f>IF(I824="", AVERAGEIF(Table6[Payment_Type],Table6[[#This Row],[Payment_Type]],Table6[Total_Amount]), J824)</f>
        <v>320.04199999999997</v>
      </c>
      <c r="O824" s="27" t="s">
        <v>2648</v>
      </c>
      <c r="P824" t="str">
        <f t="shared" si="49"/>
        <v>Sale822</v>
      </c>
      <c r="Q824" t="str">
        <f t="shared" si="50"/>
        <v>SALE822</v>
      </c>
      <c r="S824" s="30">
        <v>45520</v>
      </c>
      <c r="T824" t="str">
        <f t="shared" si="51"/>
        <v>16-08-2024</v>
      </c>
      <c r="X824" s="33">
        <v>4</v>
      </c>
      <c r="Y824" s="33">
        <v>94.13</v>
      </c>
      <c r="Z824" s="2">
        <f t="shared" si="48"/>
        <v>94.13</v>
      </c>
    </row>
    <row r="825" spans="1:26">
      <c r="A825" s="2" t="s">
        <v>2649</v>
      </c>
      <c r="B825" s="25">
        <v>45933</v>
      </c>
      <c r="C825" s="2" t="s">
        <v>1365</v>
      </c>
      <c r="D825" s="2" t="s">
        <v>1636</v>
      </c>
      <c r="E825" s="2" t="s">
        <v>1757</v>
      </c>
      <c r="F825" s="2">
        <v>4</v>
      </c>
      <c r="G825" s="2">
        <v>415.02</v>
      </c>
      <c r="H825" s="2">
        <v>0.01</v>
      </c>
      <c r="I825" s="2" t="s">
        <v>1826</v>
      </c>
      <c r="J825" s="2">
        <v>1643.4792</v>
      </c>
      <c r="K825" s="2">
        <f>IF(I825="", AVERAGEIF(Table6[Payment_Type],Table6[[#This Row],[Payment_Type]],Table6[Total_Amount]), J825)</f>
        <v>1643.4792</v>
      </c>
      <c r="O825" s="28" t="s">
        <v>2649</v>
      </c>
      <c r="P825" t="str">
        <f t="shared" si="49"/>
        <v>Sale823</v>
      </c>
      <c r="Q825" t="str">
        <f t="shared" si="50"/>
        <v>SALE823</v>
      </c>
      <c r="S825" s="31">
        <v>45933</v>
      </c>
      <c r="T825" t="str">
        <f t="shared" si="51"/>
        <v>03-10-2025</v>
      </c>
      <c r="X825" s="34">
        <v>4</v>
      </c>
      <c r="Y825" s="34">
        <v>415.02</v>
      </c>
      <c r="Z825" s="2">
        <f t="shared" si="48"/>
        <v>415.02</v>
      </c>
    </row>
    <row r="826" spans="1:26">
      <c r="A826" s="2" t="s">
        <v>2650</v>
      </c>
      <c r="B826" s="25">
        <v>45841</v>
      </c>
      <c r="C826" s="2" t="s">
        <v>195</v>
      </c>
      <c r="D826" s="2" t="s">
        <v>1570</v>
      </c>
      <c r="E826" s="2" t="s">
        <v>1769</v>
      </c>
      <c r="F826" s="2">
        <v>4</v>
      </c>
      <c r="G826" s="2">
        <v>780.07</v>
      </c>
      <c r="H826" s="2">
        <v>0.03</v>
      </c>
      <c r="I826" s="2" t="s">
        <v>1824</v>
      </c>
      <c r="J826" s="2">
        <v>3026.6716000000001</v>
      </c>
      <c r="K826" s="2">
        <f>IF(I826="", AVERAGEIF(Table6[Payment_Type],Table6[[#This Row],[Payment_Type]],Table6[Total_Amount]), J826)</f>
        <v>3026.6716000000001</v>
      </c>
      <c r="O826" s="27" t="s">
        <v>2650</v>
      </c>
      <c r="P826" t="str">
        <f t="shared" si="49"/>
        <v>Sale824</v>
      </c>
      <c r="Q826" t="str">
        <f t="shared" si="50"/>
        <v>SALE824</v>
      </c>
      <c r="S826" s="30">
        <v>45841</v>
      </c>
      <c r="T826" t="str">
        <f t="shared" si="51"/>
        <v>03-07-2025</v>
      </c>
      <c r="X826" s="33">
        <v>4</v>
      </c>
      <c r="Y826" s="33">
        <v>780.07</v>
      </c>
      <c r="Z826" s="2">
        <f t="shared" si="48"/>
        <v>780.07</v>
      </c>
    </row>
    <row r="827" spans="1:26">
      <c r="A827" s="2" t="s">
        <v>2651</v>
      </c>
      <c r="B827" s="25">
        <v>45877</v>
      </c>
      <c r="C827" s="2" t="s">
        <v>1328</v>
      </c>
      <c r="D827" s="2" t="s">
        <v>1622</v>
      </c>
      <c r="E827" s="2" t="s">
        <v>1801</v>
      </c>
      <c r="F827" s="2">
        <v>4</v>
      </c>
      <c r="G827" s="2">
        <v>184.57</v>
      </c>
      <c r="H827" s="2">
        <v>0.28000000000000003</v>
      </c>
      <c r="I827" s="2" t="s">
        <v>1824</v>
      </c>
      <c r="J827" s="2">
        <v>531.5616</v>
      </c>
      <c r="K827" s="2">
        <f>IF(I827="", AVERAGEIF(Table6[Payment_Type],Table6[[#This Row],[Payment_Type]],Table6[Total_Amount]), J827)</f>
        <v>531.5616</v>
      </c>
      <c r="O827" s="28" t="s">
        <v>2651</v>
      </c>
      <c r="P827" t="str">
        <f t="shared" si="49"/>
        <v>Sale825</v>
      </c>
      <c r="Q827" t="str">
        <f t="shared" si="50"/>
        <v>SALE825</v>
      </c>
      <c r="S827" s="31">
        <v>45877</v>
      </c>
      <c r="T827" t="str">
        <f t="shared" si="51"/>
        <v>08-08-2025</v>
      </c>
      <c r="X827" s="34">
        <v>4</v>
      </c>
      <c r="Y827" s="34">
        <v>184.57</v>
      </c>
      <c r="Z827" s="2">
        <f t="shared" si="48"/>
        <v>184.57</v>
      </c>
    </row>
    <row r="828" spans="1:26">
      <c r="A828" s="2" t="s">
        <v>2652</v>
      </c>
      <c r="B828" s="25">
        <v>45532</v>
      </c>
      <c r="C828" s="2" t="s">
        <v>911</v>
      </c>
      <c r="D828" s="2" t="s">
        <v>1678</v>
      </c>
      <c r="E828" s="2" t="s">
        <v>1769</v>
      </c>
      <c r="F828" s="2">
        <v>4</v>
      </c>
      <c r="G828" s="2">
        <v>277.58</v>
      </c>
      <c r="H828" s="2">
        <v>0.22</v>
      </c>
      <c r="I828" s="2" t="s">
        <v>1826</v>
      </c>
      <c r="J828" s="2">
        <v>866.04959999999994</v>
      </c>
      <c r="K828" s="2">
        <f>IF(I828="", AVERAGEIF(Table6[Payment_Type],Table6[[#This Row],[Payment_Type]],Table6[Total_Amount]), J828)</f>
        <v>866.04959999999994</v>
      </c>
      <c r="O828" s="27" t="s">
        <v>2652</v>
      </c>
      <c r="P828" t="str">
        <f t="shared" si="49"/>
        <v>Sale826</v>
      </c>
      <c r="Q828" t="str">
        <f t="shared" si="50"/>
        <v>SALE826</v>
      </c>
      <c r="S828" s="30">
        <v>45532</v>
      </c>
      <c r="T828" t="str">
        <f t="shared" si="51"/>
        <v>28-08-2024</v>
      </c>
      <c r="X828" s="33">
        <v>4</v>
      </c>
      <c r="Y828" s="33">
        <v>277.58</v>
      </c>
      <c r="Z828" s="2">
        <f t="shared" si="48"/>
        <v>277.58</v>
      </c>
    </row>
    <row r="829" spans="1:26">
      <c r="A829" s="2" t="s">
        <v>2653</v>
      </c>
      <c r="B829" s="25">
        <v>45734</v>
      </c>
      <c r="C829" s="2" t="s">
        <v>369</v>
      </c>
      <c r="D829" s="2" t="s">
        <v>1610</v>
      </c>
      <c r="E829" s="2" t="s">
        <v>1766</v>
      </c>
      <c r="F829" s="2">
        <v>1</v>
      </c>
      <c r="G829" s="2">
        <v>36.799999999999997</v>
      </c>
      <c r="H829" s="2">
        <v>0.18</v>
      </c>
      <c r="I829" s="2" t="s">
        <v>1824</v>
      </c>
      <c r="J829" s="2">
        <v>30.175999999999998</v>
      </c>
      <c r="K829" s="2">
        <f>IF(I829="", AVERAGEIF(Table6[Payment_Type],Table6[[#This Row],[Payment_Type]],Table6[Total_Amount]), J829)</f>
        <v>30.175999999999998</v>
      </c>
      <c r="O829" s="28" t="s">
        <v>2653</v>
      </c>
      <c r="P829" t="str">
        <f t="shared" si="49"/>
        <v>Sale827</v>
      </c>
      <c r="Q829" t="str">
        <f t="shared" si="50"/>
        <v>SALE827</v>
      </c>
      <c r="S829" s="31">
        <v>45734</v>
      </c>
      <c r="T829" t="str">
        <f t="shared" si="51"/>
        <v>18-03-2025</v>
      </c>
      <c r="X829" s="34">
        <v>1</v>
      </c>
      <c r="Y829" s="34">
        <v>36.799999999999997</v>
      </c>
      <c r="Z829" s="2">
        <f t="shared" si="48"/>
        <v>36.799999999999997</v>
      </c>
    </row>
    <row r="830" spans="1:26">
      <c r="A830" s="2" t="s">
        <v>2654</v>
      </c>
      <c r="B830" s="25">
        <v>45809</v>
      </c>
      <c r="C830" s="2" t="s">
        <v>1115</v>
      </c>
      <c r="D830" s="2" t="s">
        <v>1724</v>
      </c>
      <c r="E830" s="2" t="s">
        <v>1776</v>
      </c>
      <c r="F830" s="2">
        <v>1</v>
      </c>
      <c r="G830" s="2">
        <v>539.37</v>
      </c>
      <c r="H830" s="2">
        <v>0.14000000000000001</v>
      </c>
      <c r="I830" s="2" t="s">
        <v>1824</v>
      </c>
      <c r="J830" s="2">
        <v>463.85820000000001</v>
      </c>
      <c r="K830" s="2">
        <f>IF(I830="", AVERAGEIF(Table6[Payment_Type],Table6[[#This Row],[Payment_Type]],Table6[Total_Amount]), J830)</f>
        <v>463.85820000000001</v>
      </c>
      <c r="O830" s="27" t="s">
        <v>2654</v>
      </c>
      <c r="P830" t="str">
        <f t="shared" si="49"/>
        <v>Sale828</v>
      </c>
      <c r="Q830" t="str">
        <f t="shared" si="50"/>
        <v>SALE828</v>
      </c>
      <c r="S830" s="30">
        <v>45809</v>
      </c>
      <c r="T830" t="str">
        <f t="shared" si="51"/>
        <v>01-06-2025</v>
      </c>
      <c r="X830" s="33">
        <v>1</v>
      </c>
      <c r="Y830" s="33">
        <v>539.37</v>
      </c>
      <c r="Z830" s="2">
        <f t="shared" si="48"/>
        <v>539.37</v>
      </c>
    </row>
    <row r="831" spans="1:26">
      <c r="A831" s="2" t="s">
        <v>2655</v>
      </c>
      <c r="B831" s="25">
        <v>45760</v>
      </c>
      <c r="C831" s="2" t="s">
        <v>321</v>
      </c>
      <c r="D831" s="2" t="s">
        <v>1588</v>
      </c>
      <c r="E831" s="2" t="s">
        <v>1810</v>
      </c>
      <c r="F831" s="2">
        <v>1</v>
      </c>
      <c r="G831" s="2">
        <v>27.83</v>
      </c>
      <c r="H831" s="2">
        <v>0.3</v>
      </c>
      <c r="I831" s="2" t="s">
        <v>1826</v>
      </c>
      <c r="J831" s="2">
        <v>19.481000000000002</v>
      </c>
      <c r="K831" s="2">
        <f>IF(I831="", AVERAGEIF(Table6[Payment_Type],Table6[[#This Row],[Payment_Type]],Table6[Total_Amount]), J831)</f>
        <v>19.481000000000002</v>
      </c>
      <c r="O831" s="28" t="s">
        <v>2655</v>
      </c>
      <c r="P831" t="str">
        <f t="shared" si="49"/>
        <v>Sale829</v>
      </c>
      <c r="Q831" t="str">
        <f t="shared" si="50"/>
        <v>SALE829</v>
      </c>
      <c r="S831" s="31">
        <v>45760</v>
      </c>
      <c r="T831" t="str">
        <f t="shared" si="51"/>
        <v>13-04-2025</v>
      </c>
      <c r="X831" s="34">
        <v>1</v>
      </c>
      <c r="Y831" s="34">
        <v>27.83</v>
      </c>
      <c r="Z831" s="2">
        <f t="shared" si="48"/>
        <v>27.83</v>
      </c>
    </row>
    <row r="832" spans="1:26">
      <c r="A832" s="2" t="s">
        <v>2656</v>
      </c>
      <c r="B832" s="25">
        <v>45456</v>
      </c>
      <c r="C832" s="2" t="s">
        <v>899</v>
      </c>
      <c r="D832" s="2" t="s">
        <v>1688</v>
      </c>
      <c r="E832" s="2" t="s">
        <v>1769</v>
      </c>
      <c r="F832" s="2">
        <v>3</v>
      </c>
      <c r="G832" s="2">
        <v>698.72</v>
      </c>
      <c r="H832" s="2">
        <v>0.28000000000000003</v>
      </c>
      <c r="I832" s="2" t="s">
        <v>1829</v>
      </c>
      <c r="J832" s="2">
        <v>1509.2352000000001</v>
      </c>
      <c r="K832" s="2">
        <f>IF(I832="", AVERAGEIF(Table6[Payment_Type],Table6[[#This Row],[Payment_Type]],Table6[Total_Amount]), J832)</f>
        <v>1509.2352000000001</v>
      </c>
      <c r="O832" s="27" t="s">
        <v>2656</v>
      </c>
      <c r="P832" t="str">
        <f t="shared" si="49"/>
        <v>Sale830</v>
      </c>
      <c r="Q832" t="str">
        <f t="shared" si="50"/>
        <v>SALE830</v>
      </c>
      <c r="S832" s="30">
        <v>45456</v>
      </c>
      <c r="T832" t="str">
        <f t="shared" si="51"/>
        <v>13-06-2024</v>
      </c>
      <c r="X832" s="33">
        <v>3</v>
      </c>
      <c r="Y832" s="33">
        <v>698.72</v>
      </c>
      <c r="Z832" s="2">
        <f t="shared" si="48"/>
        <v>698.72</v>
      </c>
    </row>
    <row r="833" spans="1:26">
      <c r="A833" s="2" t="s">
        <v>2657</v>
      </c>
      <c r="B833" s="25">
        <v>45698</v>
      </c>
      <c r="C833" s="2" t="s">
        <v>59</v>
      </c>
      <c r="D833" s="2" t="s">
        <v>1700</v>
      </c>
      <c r="E833" s="2" t="s">
        <v>1797</v>
      </c>
      <c r="F833" s="2">
        <v>4</v>
      </c>
      <c r="G833" s="2">
        <v>528.23</v>
      </c>
      <c r="H833" s="2">
        <v>0.15</v>
      </c>
      <c r="I833" s="2" t="s">
        <v>1829</v>
      </c>
      <c r="J833" s="2">
        <v>1795.982</v>
      </c>
      <c r="K833" s="2">
        <f>IF(I833="", AVERAGEIF(Table6[Payment_Type],Table6[[#This Row],[Payment_Type]],Table6[Total_Amount]), J833)</f>
        <v>1795.982</v>
      </c>
      <c r="O833" s="28" t="s">
        <v>2657</v>
      </c>
      <c r="P833" t="str">
        <f t="shared" si="49"/>
        <v>Sale831</v>
      </c>
      <c r="Q833" t="str">
        <f t="shared" si="50"/>
        <v>SALE831</v>
      </c>
      <c r="S833" s="31">
        <v>45698</v>
      </c>
      <c r="T833" t="str">
        <f t="shared" si="51"/>
        <v>10-02-2025</v>
      </c>
      <c r="X833" s="34">
        <v>4</v>
      </c>
      <c r="Y833" s="34">
        <v>528.23</v>
      </c>
      <c r="Z833" s="2">
        <f t="shared" si="48"/>
        <v>528.23</v>
      </c>
    </row>
    <row r="834" spans="1:26">
      <c r="A834" s="2" t="s">
        <v>2658</v>
      </c>
      <c r="B834" s="25">
        <v>45548</v>
      </c>
      <c r="C834" s="2" t="s">
        <v>1513</v>
      </c>
      <c r="D834" s="2" t="s">
        <v>1640</v>
      </c>
      <c r="E834" s="2" t="s">
        <v>1804</v>
      </c>
      <c r="F834" s="2">
        <v>2</v>
      </c>
      <c r="G834" s="2">
        <v>780.9</v>
      </c>
      <c r="H834" s="2">
        <v>0.24</v>
      </c>
      <c r="I834" s="2" t="s">
        <v>1826</v>
      </c>
      <c r="J834" s="2">
        <v>1186.9680000000001</v>
      </c>
      <c r="K834" s="2">
        <f>IF(I834="", AVERAGEIF(Table6[Payment_Type],Table6[[#This Row],[Payment_Type]],Table6[Total_Amount]), J834)</f>
        <v>1186.9680000000001</v>
      </c>
      <c r="O834" s="27" t="s">
        <v>2658</v>
      </c>
      <c r="P834" t="str">
        <f t="shared" si="49"/>
        <v>Sale832</v>
      </c>
      <c r="Q834" t="str">
        <f t="shared" si="50"/>
        <v>SALE832</v>
      </c>
      <c r="S834" s="30">
        <v>45548</v>
      </c>
      <c r="T834" t="str">
        <f t="shared" si="51"/>
        <v>13-09-2024</v>
      </c>
      <c r="X834" s="33">
        <v>2</v>
      </c>
      <c r="Y834" s="33">
        <v>780.9</v>
      </c>
      <c r="Z834" s="2">
        <f t="shared" ref="Z834:Z897" si="52">IF(ISBLANK(Y834), AVERAGE($Y$2:$Y$2001), Y834)</f>
        <v>780.9</v>
      </c>
    </row>
    <row r="835" spans="1:26">
      <c r="A835" s="2" t="s">
        <v>2659</v>
      </c>
      <c r="B835" s="25">
        <v>45236</v>
      </c>
      <c r="C835" s="2" t="s">
        <v>595</v>
      </c>
      <c r="D835" s="2" t="s">
        <v>1590</v>
      </c>
      <c r="E835" s="2" t="s">
        <v>1799</v>
      </c>
      <c r="F835" s="2">
        <v>1</v>
      </c>
      <c r="G835" s="2">
        <v>977.97</v>
      </c>
      <c r="H835" s="2">
        <v>0.06</v>
      </c>
      <c r="I835" s="2" t="s">
        <v>1829</v>
      </c>
      <c r="J835" s="2">
        <v>919.29179999999997</v>
      </c>
      <c r="K835" s="2">
        <f>IF(I835="", AVERAGEIF(Table6[Payment_Type],Table6[[#This Row],[Payment_Type]],Table6[Total_Amount]), J835)</f>
        <v>919.29179999999997</v>
      </c>
      <c r="O835" s="28" t="s">
        <v>2659</v>
      </c>
      <c r="P835" t="str">
        <f t="shared" ref="P835:P898" si="53">PROPER(O835)</f>
        <v>Sale833</v>
      </c>
      <c r="Q835" t="str">
        <f t="shared" ref="Q835:Q898" si="54">UPPER(O835)</f>
        <v>SALE833</v>
      </c>
      <c r="S835" s="31">
        <v>45236</v>
      </c>
      <c r="T835" t="str">
        <f t="shared" ref="T835:T898" si="55">TEXT(S835, "DD-MM-YYYY" )</f>
        <v>06-11-2023</v>
      </c>
      <c r="X835" s="34">
        <v>1</v>
      </c>
      <c r="Y835" s="34">
        <v>977.97</v>
      </c>
      <c r="Z835" s="2">
        <f t="shared" si="52"/>
        <v>977.97</v>
      </c>
    </row>
    <row r="836" spans="1:26">
      <c r="A836" s="2" t="s">
        <v>2660</v>
      </c>
      <c r="B836" s="25">
        <v>45310</v>
      </c>
      <c r="C836" s="2" t="s">
        <v>1154</v>
      </c>
      <c r="D836" s="2" t="s">
        <v>1714</v>
      </c>
      <c r="E836" s="2" t="s">
        <v>1794</v>
      </c>
      <c r="F836" s="2">
        <v>4</v>
      </c>
      <c r="G836" s="2">
        <v>354.65</v>
      </c>
      <c r="H836" s="2">
        <v>0.19</v>
      </c>
      <c r="I836" s="2" t="s">
        <v>1824</v>
      </c>
      <c r="J836" s="2">
        <v>1149.066</v>
      </c>
      <c r="K836" s="2">
        <f>IF(I836="", AVERAGEIF(Table6[Payment_Type],Table6[[#This Row],[Payment_Type]],Table6[Total_Amount]), J836)</f>
        <v>1149.066</v>
      </c>
      <c r="O836" s="27" t="s">
        <v>2660</v>
      </c>
      <c r="P836" t="str">
        <f t="shared" si="53"/>
        <v>Sale834</v>
      </c>
      <c r="Q836" t="str">
        <f t="shared" si="54"/>
        <v>SALE834</v>
      </c>
      <c r="S836" s="30">
        <v>45310</v>
      </c>
      <c r="T836" t="str">
        <f t="shared" si="55"/>
        <v>19-01-2024</v>
      </c>
      <c r="X836" s="33">
        <v>4</v>
      </c>
      <c r="Y836" s="33">
        <v>354.65</v>
      </c>
      <c r="Z836" s="2">
        <f t="shared" si="52"/>
        <v>354.65</v>
      </c>
    </row>
    <row r="837" spans="1:26">
      <c r="A837" s="2" t="s">
        <v>2661</v>
      </c>
      <c r="B837" s="25">
        <v>45376</v>
      </c>
      <c r="C837" s="2" t="s">
        <v>899</v>
      </c>
      <c r="D837" s="2" t="s">
        <v>1684</v>
      </c>
      <c r="E837" s="2" t="s">
        <v>1813</v>
      </c>
      <c r="F837" s="2">
        <v>1</v>
      </c>
      <c r="G837" s="2">
        <v>671.62</v>
      </c>
      <c r="H837" s="2">
        <v>0.09</v>
      </c>
      <c r="I837" s="2" t="s">
        <v>1829</v>
      </c>
      <c r="J837" s="2">
        <v>611.17420000000004</v>
      </c>
      <c r="K837" s="2">
        <f>IF(I837="", AVERAGEIF(Table6[Payment_Type],Table6[[#This Row],[Payment_Type]],Table6[Total_Amount]), J837)</f>
        <v>611.17420000000004</v>
      </c>
      <c r="O837" s="28" t="s">
        <v>2661</v>
      </c>
      <c r="P837" t="str">
        <f t="shared" si="53"/>
        <v>Sale835</v>
      </c>
      <c r="Q837" t="str">
        <f t="shared" si="54"/>
        <v>SALE835</v>
      </c>
      <c r="S837" s="31">
        <v>45376</v>
      </c>
      <c r="T837" t="str">
        <f t="shared" si="55"/>
        <v>25-03-2024</v>
      </c>
      <c r="X837" s="34">
        <v>1</v>
      </c>
      <c r="Y837" s="34">
        <v>671.62</v>
      </c>
      <c r="Z837" s="2">
        <f t="shared" si="52"/>
        <v>671.62</v>
      </c>
    </row>
    <row r="838" spans="1:26">
      <c r="A838" s="2" t="s">
        <v>2662</v>
      </c>
      <c r="B838" s="25">
        <v>45914</v>
      </c>
      <c r="C838" s="2" t="s">
        <v>999</v>
      </c>
      <c r="D838" s="2" t="s">
        <v>1712</v>
      </c>
      <c r="E838" s="2" t="s">
        <v>1766</v>
      </c>
      <c r="F838" s="2">
        <v>1</v>
      </c>
      <c r="G838" s="2">
        <v>867.32</v>
      </c>
      <c r="H838" s="2">
        <v>0.28999999999999998</v>
      </c>
      <c r="I838" s="2" t="s">
        <v>1826</v>
      </c>
      <c r="J838" s="2">
        <v>615.79719999999998</v>
      </c>
      <c r="K838" s="2">
        <f>IF(I838="", AVERAGEIF(Table6[Payment_Type],Table6[[#This Row],[Payment_Type]],Table6[Total_Amount]), J838)</f>
        <v>615.79719999999998</v>
      </c>
      <c r="O838" s="27" t="s">
        <v>2662</v>
      </c>
      <c r="P838" t="str">
        <f t="shared" si="53"/>
        <v>Sale836</v>
      </c>
      <c r="Q838" t="str">
        <f t="shared" si="54"/>
        <v>SALE836</v>
      </c>
      <c r="S838" s="30">
        <v>45914</v>
      </c>
      <c r="T838" t="str">
        <f t="shared" si="55"/>
        <v>14-09-2025</v>
      </c>
      <c r="X838" s="33">
        <v>1</v>
      </c>
      <c r="Y838" s="33">
        <v>867.32</v>
      </c>
      <c r="Z838" s="2">
        <f t="shared" si="52"/>
        <v>867.32</v>
      </c>
    </row>
    <row r="839" spans="1:26">
      <c r="A839" s="2" t="s">
        <v>2663</v>
      </c>
      <c r="B839" s="25">
        <v>45336</v>
      </c>
      <c r="C839" s="2" t="s">
        <v>295</v>
      </c>
      <c r="D839" s="2" t="s">
        <v>1568</v>
      </c>
      <c r="E839" s="2" t="s">
        <v>1794</v>
      </c>
      <c r="F839" s="2">
        <v>3</v>
      </c>
      <c r="G839" s="2">
        <v>240.27</v>
      </c>
      <c r="H839" s="2">
        <v>0.15</v>
      </c>
      <c r="I839" s="2" t="s">
        <v>1826</v>
      </c>
      <c r="J839" s="2">
        <v>612.68850000000009</v>
      </c>
      <c r="K839" s="2">
        <f>IF(I839="", AVERAGEIF(Table6[Payment_Type],Table6[[#This Row],[Payment_Type]],Table6[Total_Amount]), J839)</f>
        <v>612.68850000000009</v>
      </c>
      <c r="O839" s="28" t="s">
        <v>2663</v>
      </c>
      <c r="P839" t="str">
        <f t="shared" si="53"/>
        <v>Sale837</v>
      </c>
      <c r="Q839" t="str">
        <f t="shared" si="54"/>
        <v>SALE837</v>
      </c>
      <c r="S839" s="31">
        <v>45336</v>
      </c>
      <c r="T839" t="str">
        <f t="shared" si="55"/>
        <v>14-02-2024</v>
      </c>
      <c r="X839" s="34">
        <v>3</v>
      </c>
      <c r="Y839" s="34">
        <v>240.27</v>
      </c>
      <c r="Z839" s="2">
        <f t="shared" si="52"/>
        <v>240.27</v>
      </c>
    </row>
    <row r="840" spans="1:26">
      <c r="A840" s="2" t="s">
        <v>2664</v>
      </c>
      <c r="B840" s="25">
        <v>45728</v>
      </c>
      <c r="C840" s="2" t="s">
        <v>275</v>
      </c>
      <c r="D840" s="2" t="s">
        <v>1604</v>
      </c>
      <c r="E840" s="2" t="s">
        <v>1804</v>
      </c>
      <c r="F840" s="2">
        <v>2</v>
      </c>
      <c r="G840" s="2">
        <v>619.12</v>
      </c>
      <c r="H840" s="2">
        <v>0.28000000000000003</v>
      </c>
      <c r="I840" s="2" t="s">
        <v>1829</v>
      </c>
      <c r="J840" s="2">
        <v>891.53279999999995</v>
      </c>
      <c r="K840" s="2">
        <f>IF(I840="", AVERAGEIF(Table6[Payment_Type],Table6[[#This Row],[Payment_Type]],Table6[Total_Amount]), J840)</f>
        <v>891.53279999999995</v>
      </c>
      <c r="O840" s="27" t="s">
        <v>2664</v>
      </c>
      <c r="P840" t="str">
        <f t="shared" si="53"/>
        <v>Sale838</v>
      </c>
      <c r="Q840" t="str">
        <f t="shared" si="54"/>
        <v>SALE838</v>
      </c>
      <c r="S840" s="30">
        <v>45728</v>
      </c>
      <c r="T840" t="str">
        <f t="shared" si="55"/>
        <v>12-03-2025</v>
      </c>
      <c r="X840" s="33">
        <v>2</v>
      </c>
      <c r="Y840" s="33">
        <v>619.12</v>
      </c>
      <c r="Z840" s="2">
        <f t="shared" si="52"/>
        <v>619.12</v>
      </c>
    </row>
    <row r="841" spans="1:26">
      <c r="A841" s="2" t="s">
        <v>2665</v>
      </c>
      <c r="B841" s="25">
        <v>45755</v>
      </c>
      <c r="C841" s="2" t="s">
        <v>693</v>
      </c>
      <c r="D841" s="2" t="s">
        <v>1722</v>
      </c>
      <c r="E841" s="2" t="s">
        <v>1752</v>
      </c>
      <c r="F841" s="2">
        <v>3</v>
      </c>
      <c r="G841" s="2">
        <v>693.42</v>
      </c>
      <c r="H841" s="2">
        <v>0.08</v>
      </c>
      <c r="I841" s="2" t="s">
        <v>1826</v>
      </c>
      <c r="J841" s="2">
        <v>1913.8391999999999</v>
      </c>
      <c r="K841" s="2">
        <f>IF(I841="", AVERAGEIF(Table6[Payment_Type],Table6[[#This Row],[Payment_Type]],Table6[Total_Amount]), J841)</f>
        <v>1913.8391999999999</v>
      </c>
      <c r="O841" s="28" t="s">
        <v>2665</v>
      </c>
      <c r="P841" t="str">
        <f t="shared" si="53"/>
        <v>Sale839</v>
      </c>
      <c r="Q841" t="str">
        <f t="shared" si="54"/>
        <v>SALE839</v>
      </c>
      <c r="S841" s="31">
        <v>45755</v>
      </c>
      <c r="T841" t="str">
        <f t="shared" si="55"/>
        <v>08-04-2025</v>
      </c>
      <c r="X841" s="34">
        <v>3</v>
      </c>
      <c r="Y841" s="34">
        <v>693.42</v>
      </c>
      <c r="Z841" s="2">
        <f t="shared" si="52"/>
        <v>693.42</v>
      </c>
    </row>
    <row r="842" spans="1:26">
      <c r="A842" s="2" t="s">
        <v>2666</v>
      </c>
      <c r="B842" s="25">
        <v>45695</v>
      </c>
      <c r="C842" s="2" t="s">
        <v>381</v>
      </c>
      <c r="D842" s="2" t="s">
        <v>1644</v>
      </c>
      <c r="E842" s="2" t="s">
        <v>1789</v>
      </c>
      <c r="F842" s="2">
        <v>4</v>
      </c>
      <c r="G842" s="2">
        <v>751.63</v>
      </c>
      <c r="H842" s="2">
        <v>0.28000000000000003</v>
      </c>
      <c r="I842" s="2" t="s">
        <v>1829</v>
      </c>
      <c r="J842" s="2">
        <v>2164.6943999999999</v>
      </c>
      <c r="K842" s="2">
        <f>IF(I842="", AVERAGEIF(Table6[Payment_Type],Table6[[#This Row],[Payment_Type]],Table6[Total_Amount]), J842)</f>
        <v>2164.6943999999999</v>
      </c>
      <c r="O842" s="27" t="s">
        <v>2666</v>
      </c>
      <c r="P842" t="str">
        <f t="shared" si="53"/>
        <v>Sale840</v>
      </c>
      <c r="Q842" t="str">
        <f t="shared" si="54"/>
        <v>SALE840</v>
      </c>
      <c r="S842" s="30">
        <v>45695</v>
      </c>
      <c r="T842" t="str">
        <f t="shared" si="55"/>
        <v>07-02-2025</v>
      </c>
      <c r="X842" s="33">
        <v>4</v>
      </c>
      <c r="Y842" s="33">
        <v>751.63</v>
      </c>
      <c r="Z842" s="2">
        <f t="shared" si="52"/>
        <v>751.63</v>
      </c>
    </row>
    <row r="843" spans="1:26">
      <c r="A843" s="2" t="s">
        <v>2667</v>
      </c>
      <c r="B843" s="25">
        <v>45380</v>
      </c>
      <c r="C843" s="2" t="s">
        <v>387</v>
      </c>
      <c r="D843" s="2" t="s">
        <v>1610</v>
      </c>
      <c r="E843" s="2" t="s">
        <v>1801</v>
      </c>
      <c r="F843" s="2">
        <v>3</v>
      </c>
      <c r="G843" s="2">
        <v>108.14</v>
      </c>
      <c r="H843" s="2">
        <v>0.19</v>
      </c>
      <c r="I843" s="2" t="s">
        <v>1829</v>
      </c>
      <c r="J843" s="2">
        <v>262.78019999999998</v>
      </c>
      <c r="K843" s="2">
        <f>IF(I843="", AVERAGEIF(Table6[Payment_Type],Table6[[#This Row],[Payment_Type]],Table6[Total_Amount]), J843)</f>
        <v>262.78019999999998</v>
      </c>
      <c r="O843" s="28" t="s">
        <v>2667</v>
      </c>
      <c r="P843" t="str">
        <f t="shared" si="53"/>
        <v>Sale841</v>
      </c>
      <c r="Q843" t="str">
        <f t="shared" si="54"/>
        <v>SALE841</v>
      </c>
      <c r="S843" s="31">
        <v>45380</v>
      </c>
      <c r="T843" t="str">
        <f t="shared" si="55"/>
        <v>29-03-2024</v>
      </c>
      <c r="X843" s="34">
        <v>3</v>
      </c>
      <c r="Y843" s="34">
        <v>108.14</v>
      </c>
      <c r="Z843" s="2">
        <f t="shared" si="52"/>
        <v>108.14</v>
      </c>
    </row>
    <row r="844" spans="1:26">
      <c r="A844" s="2" t="s">
        <v>2668</v>
      </c>
      <c r="B844" s="25">
        <v>45446</v>
      </c>
      <c r="C844" s="2" t="s">
        <v>818</v>
      </c>
      <c r="D844" s="2" t="s">
        <v>1602</v>
      </c>
      <c r="E844" s="2" t="s">
        <v>1769</v>
      </c>
      <c r="F844" s="2">
        <v>1</v>
      </c>
      <c r="G844" s="2">
        <v>964.11</v>
      </c>
      <c r="H844" s="2">
        <v>0.17</v>
      </c>
      <c r="I844" s="2" t="s">
        <v>1829</v>
      </c>
      <c r="J844" s="2">
        <v>800.21129999999994</v>
      </c>
      <c r="K844" s="2">
        <f>IF(I844="", AVERAGEIF(Table6[Payment_Type],Table6[[#This Row],[Payment_Type]],Table6[Total_Amount]), J844)</f>
        <v>800.21129999999994</v>
      </c>
      <c r="O844" s="27" t="s">
        <v>2668</v>
      </c>
      <c r="P844" t="str">
        <f t="shared" si="53"/>
        <v>Sale842</v>
      </c>
      <c r="Q844" t="str">
        <f t="shared" si="54"/>
        <v>SALE842</v>
      </c>
      <c r="S844" s="30">
        <v>45446</v>
      </c>
      <c r="T844" t="str">
        <f t="shared" si="55"/>
        <v>03-06-2024</v>
      </c>
      <c r="X844" s="33">
        <v>1</v>
      </c>
      <c r="Y844" s="33">
        <v>964.11</v>
      </c>
      <c r="Z844" s="2">
        <f t="shared" si="52"/>
        <v>964.11</v>
      </c>
    </row>
    <row r="845" spans="1:26">
      <c r="A845" s="2" t="s">
        <v>2669</v>
      </c>
      <c r="B845" s="25">
        <v>45525</v>
      </c>
      <c r="C845" s="2" t="s">
        <v>449</v>
      </c>
      <c r="D845" s="2" t="s">
        <v>1586</v>
      </c>
      <c r="E845" s="2" t="s">
        <v>1752</v>
      </c>
      <c r="F845" s="2">
        <v>1</v>
      </c>
      <c r="G845" s="2">
        <v>346.2</v>
      </c>
      <c r="H845" s="2">
        <v>0.28999999999999998</v>
      </c>
      <c r="I845" s="2" t="s">
        <v>1824</v>
      </c>
      <c r="J845" s="2">
        <v>245.80199999999999</v>
      </c>
      <c r="K845" s="2">
        <f>IF(I845="", AVERAGEIF(Table6[Payment_Type],Table6[[#This Row],[Payment_Type]],Table6[Total_Amount]), J845)</f>
        <v>245.80199999999999</v>
      </c>
      <c r="O845" s="28" t="s">
        <v>2669</v>
      </c>
      <c r="P845" t="str">
        <f t="shared" si="53"/>
        <v>Sale843</v>
      </c>
      <c r="Q845" t="str">
        <f t="shared" si="54"/>
        <v>SALE843</v>
      </c>
      <c r="S845" s="31">
        <v>45525</v>
      </c>
      <c r="T845" t="str">
        <f t="shared" si="55"/>
        <v>21-08-2024</v>
      </c>
      <c r="X845" s="34">
        <v>1</v>
      </c>
      <c r="Y845" s="34">
        <v>346.2</v>
      </c>
      <c r="Z845" s="2">
        <f t="shared" si="52"/>
        <v>346.2</v>
      </c>
    </row>
    <row r="846" spans="1:26">
      <c r="A846" s="2" t="s">
        <v>2670</v>
      </c>
      <c r="B846" s="25">
        <v>45527</v>
      </c>
      <c r="C846" s="2" t="s">
        <v>1411</v>
      </c>
      <c r="D846" s="2" t="s">
        <v>1634</v>
      </c>
      <c r="E846" s="2" t="s">
        <v>1801</v>
      </c>
      <c r="F846" s="2">
        <v>3</v>
      </c>
      <c r="G846" s="2">
        <v>791.75</v>
      </c>
      <c r="H846" s="2">
        <v>0.28999999999999998</v>
      </c>
      <c r="I846" s="2" t="s">
        <v>1824</v>
      </c>
      <c r="J846" s="2">
        <v>1686.4275</v>
      </c>
      <c r="K846" s="2">
        <f>IF(I846="", AVERAGEIF(Table6[Payment_Type],Table6[[#This Row],[Payment_Type]],Table6[Total_Amount]), J846)</f>
        <v>1686.4275</v>
      </c>
      <c r="O846" s="27" t="s">
        <v>2670</v>
      </c>
      <c r="P846" t="str">
        <f t="shared" si="53"/>
        <v>Sale844</v>
      </c>
      <c r="Q846" t="str">
        <f t="shared" si="54"/>
        <v>SALE844</v>
      </c>
      <c r="S846" s="30">
        <v>45527</v>
      </c>
      <c r="T846" t="str">
        <f t="shared" si="55"/>
        <v>23-08-2024</v>
      </c>
      <c r="X846" s="33">
        <v>3</v>
      </c>
      <c r="Y846" s="33">
        <v>791.75</v>
      </c>
      <c r="Z846" s="2">
        <f t="shared" si="52"/>
        <v>791.75</v>
      </c>
    </row>
    <row r="847" spans="1:26">
      <c r="A847" s="2" t="s">
        <v>2671</v>
      </c>
      <c r="B847" s="25">
        <v>45265</v>
      </c>
      <c r="C847" s="2" t="s">
        <v>1005</v>
      </c>
      <c r="D847" s="2" t="s">
        <v>1626</v>
      </c>
      <c r="E847" s="2" t="s">
        <v>1797</v>
      </c>
      <c r="F847" s="2">
        <v>1</v>
      </c>
      <c r="G847" s="2">
        <v>529.84</v>
      </c>
      <c r="H847" s="2">
        <v>0.13</v>
      </c>
      <c r="I847" s="2" t="s">
        <v>1826</v>
      </c>
      <c r="J847" s="2">
        <v>460.96080000000001</v>
      </c>
      <c r="K847" s="2">
        <f>IF(I847="", AVERAGEIF(Table6[Payment_Type],Table6[[#This Row],[Payment_Type]],Table6[Total_Amount]), J847)</f>
        <v>460.96080000000001</v>
      </c>
      <c r="O847" s="28" t="s">
        <v>2671</v>
      </c>
      <c r="P847" t="str">
        <f t="shared" si="53"/>
        <v>Sale845</v>
      </c>
      <c r="Q847" t="str">
        <f t="shared" si="54"/>
        <v>SALE845</v>
      </c>
      <c r="S847" s="31">
        <v>45265</v>
      </c>
      <c r="T847" t="str">
        <f t="shared" si="55"/>
        <v>05-12-2023</v>
      </c>
      <c r="X847" s="34">
        <v>1</v>
      </c>
      <c r="Y847" s="34">
        <v>529.84</v>
      </c>
      <c r="Z847" s="2">
        <f t="shared" si="52"/>
        <v>529.84</v>
      </c>
    </row>
    <row r="848" spans="1:26">
      <c r="A848" s="2" t="s">
        <v>2672</v>
      </c>
      <c r="B848" s="25">
        <v>45936</v>
      </c>
      <c r="C848" s="2" t="s">
        <v>1452</v>
      </c>
      <c r="D848" s="2" t="s">
        <v>1656</v>
      </c>
      <c r="E848" s="2" t="s">
        <v>1766</v>
      </c>
      <c r="F848" s="2">
        <v>3</v>
      </c>
      <c r="G848" s="2">
        <v>582.57000000000005</v>
      </c>
      <c r="H848" s="2">
        <v>0.11</v>
      </c>
      <c r="I848" s="2" t="s">
        <v>1826</v>
      </c>
      <c r="J848" s="2">
        <v>1555.4619</v>
      </c>
      <c r="K848" s="2">
        <f>IF(I848="", AVERAGEIF(Table6[Payment_Type],Table6[[#This Row],[Payment_Type]],Table6[Total_Amount]), J848)</f>
        <v>1555.4619</v>
      </c>
      <c r="O848" s="27" t="s">
        <v>2672</v>
      </c>
      <c r="P848" t="str">
        <f t="shared" si="53"/>
        <v>Sale846</v>
      </c>
      <c r="Q848" t="str">
        <f t="shared" si="54"/>
        <v>SALE846</v>
      </c>
      <c r="S848" s="30">
        <v>45936</v>
      </c>
      <c r="T848" t="str">
        <f t="shared" si="55"/>
        <v>06-10-2025</v>
      </c>
      <c r="X848" s="33">
        <v>3</v>
      </c>
      <c r="Y848" s="33">
        <v>582.57000000000005</v>
      </c>
      <c r="Z848" s="2">
        <f t="shared" si="52"/>
        <v>582.57000000000005</v>
      </c>
    </row>
    <row r="849" spans="1:26">
      <c r="A849" s="2" t="s">
        <v>2673</v>
      </c>
      <c r="B849" s="25">
        <v>45242</v>
      </c>
      <c r="C849" s="2" t="s">
        <v>687</v>
      </c>
      <c r="D849" s="2" t="s">
        <v>1738</v>
      </c>
      <c r="E849" s="2" t="s">
        <v>1807</v>
      </c>
      <c r="F849" s="2">
        <v>1</v>
      </c>
      <c r="G849" s="2">
        <v>219.81</v>
      </c>
      <c r="H849" s="2">
        <v>0.22</v>
      </c>
      <c r="I849" s="2" t="s">
        <v>1829</v>
      </c>
      <c r="J849" s="2">
        <v>171.45179999999999</v>
      </c>
      <c r="K849" s="2">
        <f>IF(I849="", AVERAGEIF(Table6[Payment_Type],Table6[[#This Row],[Payment_Type]],Table6[Total_Amount]), J849)</f>
        <v>171.45179999999999</v>
      </c>
      <c r="O849" s="28" t="s">
        <v>2673</v>
      </c>
      <c r="P849" t="str">
        <f t="shared" si="53"/>
        <v>Sale847</v>
      </c>
      <c r="Q849" t="str">
        <f t="shared" si="54"/>
        <v>SALE847</v>
      </c>
      <c r="S849" s="31">
        <v>45242</v>
      </c>
      <c r="T849" t="str">
        <f t="shared" si="55"/>
        <v>12-11-2023</v>
      </c>
      <c r="X849" s="34">
        <v>1</v>
      </c>
      <c r="Y849" s="34">
        <v>219.81</v>
      </c>
      <c r="Z849" s="2">
        <f t="shared" si="52"/>
        <v>219.81</v>
      </c>
    </row>
    <row r="850" spans="1:26">
      <c r="A850" s="2" t="s">
        <v>2674</v>
      </c>
      <c r="B850" s="25">
        <v>45437</v>
      </c>
      <c r="C850" s="2" t="s">
        <v>1527</v>
      </c>
      <c r="D850" s="2" t="s">
        <v>1688</v>
      </c>
      <c r="E850" s="2" t="s">
        <v>1810</v>
      </c>
      <c r="F850" s="2">
        <v>4</v>
      </c>
      <c r="G850" s="2">
        <v>883.31</v>
      </c>
      <c r="H850" s="2">
        <v>0.27</v>
      </c>
      <c r="I850" s="2" t="s">
        <v>1824</v>
      </c>
      <c r="J850" s="2">
        <v>2579.2651999999998</v>
      </c>
      <c r="K850" s="2">
        <f>IF(I850="", AVERAGEIF(Table6[Payment_Type],Table6[[#This Row],[Payment_Type]],Table6[Total_Amount]), J850)</f>
        <v>2579.2651999999998</v>
      </c>
      <c r="O850" s="27" t="s">
        <v>2674</v>
      </c>
      <c r="P850" t="str">
        <f t="shared" si="53"/>
        <v>Sale848</v>
      </c>
      <c r="Q850" t="str">
        <f t="shared" si="54"/>
        <v>SALE848</v>
      </c>
      <c r="S850" s="30">
        <v>45437</v>
      </c>
      <c r="T850" t="str">
        <f t="shared" si="55"/>
        <v>25-05-2024</v>
      </c>
      <c r="X850" s="33">
        <v>4</v>
      </c>
      <c r="Y850" s="33">
        <v>883.31</v>
      </c>
      <c r="Z850" s="2">
        <f t="shared" si="52"/>
        <v>883.31</v>
      </c>
    </row>
    <row r="851" spans="1:26">
      <c r="A851" s="2" t="s">
        <v>2675</v>
      </c>
      <c r="B851" s="25">
        <v>45627</v>
      </c>
      <c r="C851" s="2" t="s">
        <v>752</v>
      </c>
      <c r="D851" s="2" t="s">
        <v>1582</v>
      </c>
      <c r="E851" s="2" t="s">
        <v>1799</v>
      </c>
      <c r="F851" s="2">
        <v>4</v>
      </c>
      <c r="G851" s="2">
        <v>329.06</v>
      </c>
      <c r="H851" s="2">
        <v>0.04</v>
      </c>
      <c r="I851" s="2" t="s">
        <v>1829</v>
      </c>
      <c r="J851" s="2">
        <v>1263.5904</v>
      </c>
      <c r="K851" s="2">
        <f>IF(I851="", AVERAGEIF(Table6[Payment_Type],Table6[[#This Row],[Payment_Type]],Table6[Total_Amount]), J851)</f>
        <v>1263.5904</v>
      </c>
      <c r="O851" s="28" t="s">
        <v>2675</v>
      </c>
      <c r="P851" t="str">
        <f t="shared" si="53"/>
        <v>Sale849</v>
      </c>
      <c r="Q851" t="str">
        <f t="shared" si="54"/>
        <v>SALE849</v>
      </c>
      <c r="S851" s="31">
        <v>45627</v>
      </c>
      <c r="T851" t="str">
        <f t="shared" si="55"/>
        <v>01-12-2024</v>
      </c>
      <c r="X851" s="34">
        <v>4</v>
      </c>
      <c r="Y851" s="34">
        <v>329.06</v>
      </c>
      <c r="Z851" s="2">
        <f t="shared" si="52"/>
        <v>329.06</v>
      </c>
    </row>
    <row r="852" spans="1:26">
      <c r="A852" s="2" t="s">
        <v>2676</v>
      </c>
      <c r="B852" s="25">
        <v>45678</v>
      </c>
      <c r="C852" s="2" t="s">
        <v>372</v>
      </c>
      <c r="D852" s="2" t="s">
        <v>1684</v>
      </c>
      <c r="E852" s="2" t="s">
        <v>1792</v>
      </c>
      <c r="F852" s="2">
        <v>1</v>
      </c>
      <c r="G852" s="2">
        <v>935.78</v>
      </c>
      <c r="H852" s="2">
        <v>0.03</v>
      </c>
      <c r="I852" s="2" t="s">
        <v>1826</v>
      </c>
      <c r="J852" s="2">
        <v>907.70659999999998</v>
      </c>
      <c r="K852" s="2">
        <f>IF(I852="", AVERAGEIF(Table6[Payment_Type],Table6[[#This Row],[Payment_Type]],Table6[Total_Amount]), J852)</f>
        <v>907.70659999999998</v>
      </c>
      <c r="O852" s="27" t="s">
        <v>2676</v>
      </c>
      <c r="P852" t="str">
        <f t="shared" si="53"/>
        <v>Sale850</v>
      </c>
      <c r="Q852" t="str">
        <f t="shared" si="54"/>
        <v>SALE850</v>
      </c>
      <c r="S852" s="30">
        <v>45678</v>
      </c>
      <c r="T852" t="str">
        <f t="shared" si="55"/>
        <v>21-01-2025</v>
      </c>
      <c r="X852" s="33">
        <v>1</v>
      </c>
      <c r="Y852" s="33">
        <v>935.78</v>
      </c>
      <c r="Z852" s="2">
        <f t="shared" si="52"/>
        <v>935.78</v>
      </c>
    </row>
    <row r="853" spans="1:26">
      <c r="A853" s="2" t="s">
        <v>2677</v>
      </c>
      <c r="B853" s="25">
        <v>45484</v>
      </c>
      <c r="C853" s="2" t="s">
        <v>1008</v>
      </c>
      <c r="D853" s="2" t="s">
        <v>1668</v>
      </c>
      <c r="E853" s="2" t="s">
        <v>1789</v>
      </c>
      <c r="F853" s="2">
        <v>4</v>
      </c>
      <c r="G853" s="2">
        <v>597.79999999999995</v>
      </c>
      <c r="H853" s="2">
        <v>0.2</v>
      </c>
      <c r="I853" s="2" t="s">
        <v>1824</v>
      </c>
      <c r="J853" s="2">
        <v>1912.96</v>
      </c>
      <c r="K853" s="2">
        <f>IF(I853="", AVERAGEIF(Table6[Payment_Type],Table6[[#This Row],[Payment_Type]],Table6[Total_Amount]), J853)</f>
        <v>1912.96</v>
      </c>
      <c r="O853" s="28" t="s">
        <v>2677</v>
      </c>
      <c r="P853" t="str">
        <f t="shared" si="53"/>
        <v>Sale851</v>
      </c>
      <c r="Q853" t="str">
        <f t="shared" si="54"/>
        <v>SALE851</v>
      </c>
      <c r="S853" s="31">
        <v>45484</v>
      </c>
      <c r="T853" t="str">
        <f t="shared" si="55"/>
        <v>11-07-2024</v>
      </c>
      <c r="X853" s="34">
        <v>4</v>
      </c>
      <c r="Y853" s="34">
        <v>597.79999999999995</v>
      </c>
      <c r="Z853" s="2">
        <f t="shared" si="52"/>
        <v>597.79999999999995</v>
      </c>
    </row>
    <row r="854" spans="1:26">
      <c r="A854" s="2" t="s">
        <v>2678</v>
      </c>
      <c r="B854" s="25">
        <v>45700</v>
      </c>
      <c r="C854" s="2" t="s">
        <v>827</v>
      </c>
      <c r="D854" s="2" t="s">
        <v>1574</v>
      </c>
      <c r="E854" s="2" t="s">
        <v>1810</v>
      </c>
      <c r="F854" s="2">
        <v>4</v>
      </c>
      <c r="G854" s="2">
        <v>266.98</v>
      </c>
      <c r="H854" s="2">
        <v>0.16</v>
      </c>
      <c r="I854" s="2" t="s">
        <v>1824</v>
      </c>
      <c r="J854" s="2">
        <v>897.05280000000005</v>
      </c>
      <c r="K854" s="2">
        <f>IF(I854="", AVERAGEIF(Table6[Payment_Type],Table6[[#This Row],[Payment_Type]],Table6[Total_Amount]), J854)</f>
        <v>897.05280000000005</v>
      </c>
      <c r="O854" s="27" t="s">
        <v>2678</v>
      </c>
      <c r="P854" t="str">
        <f t="shared" si="53"/>
        <v>Sale852</v>
      </c>
      <c r="Q854" t="str">
        <f t="shared" si="54"/>
        <v>SALE852</v>
      </c>
      <c r="S854" s="30">
        <v>45700</v>
      </c>
      <c r="T854" t="str">
        <f t="shared" si="55"/>
        <v>12-02-2025</v>
      </c>
      <c r="X854" s="33">
        <v>4</v>
      </c>
      <c r="Y854" s="33">
        <v>266.98</v>
      </c>
      <c r="Z854" s="2">
        <f t="shared" si="52"/>
        <v>266.98</v>
      </c>
    </row>
    <row r="855" spans="1:26">
      <c r="A855" s="2" t="s">
        <v>2679</v>
      </c>
      <c r="B855" s="25">
        <v>45873</v>
      </c>
      <c r="C855" s="2" t="s">
        <v>1266</v>
      </c>
      <c r="D855" s="2" t="s">
        <v>1688</v>
      </c>
      <c r="E855" s="2" t="s">
        <v>1801</v>
      </c>
      <c r="F855" s="2">
        <v>3</v>
      </c>
      <c r="G855" s="2">
        <v>360.18</v>
      </c>
      <c r="H855" s="2">
        <v>0.03</v>
      </c>
      <c r="I855" s="2" t="s">
        <v>1824</v>
      </c>
      <c r="J855" s="2">
        <v>1048.1238000000001</v>
      </c>
      <c r="K855" s="2">
        <f>IF(I855="", AVERAGEIF(Table6[Payment_Type],Table6[[#This Row],[Payment_Type]],Table6[Total_Amount]), J855)</f>
        <v>1048.1238000000001</v>
      </c>
      <c r="O855" s="28" t="s">
        <v>2679</v>
      </c>
      <c r="P855" t="str">
        <f t="shared" si="53"/>
        <v>Sale853</v>
      </c>
      <c r="Q855" t="str">
        <f t="shared" si="54"/>
        <v>SALE853</v>
      </c>
      <c r="S855" s="31">
        <v>45873</v>
      </c>
      <c r="T855" t="str">
        <f t="shared" si="55"/>
        <v>04-08-2025</v>
      </c>
      <c r="X855" s="34">
        <v>3</v>
      </c>
      <c r="Y855" s="34">
        <v>360.18</v>
      </c>
      <c r="Z855" s="2">
        <f t="shared" si="52"/>
        <v>360.18</v>
      </c>
    </row>
    <row r="856" spans="1:26">
      <c r="A856" s="2" t="s">
        <v>2680</v>
      </c>
      <c r="B856" s="25">
        <v>45860</v>
      </c>
      <c r="C856" s="2" t="s">
        <v>1136</v>
      </c>
      <c r="D856" s="2" t="s">
        <v>1660</v>
      </c>
      <c r="E856" s="2" t="s">
        <v>1752</v>
      </c>
      <c r="F856" s="2">
        <v>3</v>
      </c>
      <c r="G856" s="2">
        <v>247.41</v>
      </c>
      <c r="H856" s="2">
        <v>0.05</v>
      </c>
      <c r="I856" s="2" t="s">
        <v>1829</v>
      </c>
      <c r="J856" s="2">
        <v>705.11850000000004</v>
      </c>
      <c r="K856" s="2">
        <f>IF(I856="", AVERAGEIF(Table6[Payment_Type],Table6[[#This Row],[Payment_Type]],Table6[Total_Amount]), J856)</f>
        <v>705.11850000000004</v>
      </c>
      <c r="O856" s="27" t="s">
        <v>2680</v>
      </c>
      <c r="P856" t="str">
        <f t="shared" si="53"/>
        <v>Sale854</v>
      </c>
      <c r="Q856" t="str">
        <f t="shared" si="54"/>
        <v>SALE854</v>
      </c>
      <c r="S856" s="30">
        <v>45860</v>
      </c>
      <c r="T856" t="str">
        <f t="shared" si="55"/>
        <v>22-07-2025</v>
      </c>
      <c r="X856" s="33">
        <v>3</v>
      </c>
      <c r="Y856" s="33">
        <v>247.41</v>
      </c>
      <c r="Z856" s="2">
        <f t="shared" si="52"/>
        <v>247.41</v>
      </c>
    </row>
    <row r="857" spans="1:26">
      <c r="A857" s="2" t="s">
        <v>2681</v>
      </c>
      <c r="B857" s="25">
        <v>45235</v>
      </c>
      <c r="C857" s="2" t="s">
        <v>284</v>
      </c>
      <c r="D857" s="2" t="s">
        <v>1638</v>
      </c>
      <c r="E857" s="2" t="s">
        <v>1801</v>
      </c>
      <c r="F857" s="2">
        <v>3</v>
      </c>
      <c r="G857" s="2">
        <v>674.66</v>
      </c>
      <c r="H857" s="2">
        <v>0.23</v>
      </c>
      <c r="I857" s="2" t="s">
        <v>1824</v>
      </c>
      <c r="J857" s="2">
        <v>1558.4646</v>
      </c>
      <c r="K857" s="2">
        <f>IF(I857="", AVERAGEIF(Table6[Payment_Type],Table6[[#This Row],[Payment_Type]],Table6[Total_Amount]), J857)</f>
        <v>1558.4646</v>
      </c>
      <c r="O857" s="28" t="s">
        <v>2681</v>
      </c>
      <c r="P857" t="str">
        <f t="shared" si="53"/>
        <v>Sale855</v>
      </c>
      <c r="Q857" t="str">
        <f t="shared" si="54"/>
        <v>SALE855</v>
      </c>
      <c r="S857" s="31">
        <v>45235</v>
      </c>
      <c r="T857" t="str">
        <f t="shared" si="55"/>
        <v>05-11-2023</v>
      </c>
      <c r="X857" s="34">
        <v>3</v>
      </c>
      <c r="Y857" s="34">
        <v>674.66</v>
      </c>
      <c r="Z857" s="2">
        <f t="shared" si="52"/>
        <v>674.66</v>
      </c>
    </row>
    <row r="858" spans="1:26">
      <c r="A858" s="2" t="s">
        <v>2682</v>
      </c>
      <c r="B858" s="25">
        <v>45874</v>
      </c>
      <c r="C858" s="2" t="s">
        <v>1289</v>
      </c>
      <c r="D858" s="2" t="s">
        <v>1632</v>
      </c>
      <c r="E858" s="2" t="s">
        <v>1769</v>
      </c>
      <c r="F858" s="2">
        <v>1</v>
      </c>
      <c r="G858" s="2">
        <v>913.98</v>
      </c>
      <c r="H858" s="2">
        <v>0.27</v>
      </c>
      <c r="I858" s="2" t="s">
        <v>1826</v>
      </c>
      <c r="J858" s="2">
        <v>667.20539999999994</v>
      </c>
      <c r="K858" s="2">
        <f>IF(I858="", AVERAGEIF(Table6[Payment_Type],Table6[[#This Row],[Payment_Type]],Table6[Total_Amount]), J858)</f>
        <v>667.20539999999994</v>
      </c>
      <c r="O858" s="27" t="s">
        <v>2682</v>
      </c>
      <c r="P858" t="str">
        <f t="shared" si="53"/>
        <v>Sale856</v>
      </c>
      <c r="Q858" t="str">
        <f t="shared" si="54"/>
        <v>SALE856</v>
      </c>
      <c r="S858" s="30">
        <v>45874</v>
      </c>
      <c r="T858" t="str">
        <f t="shared" si="55"/>
        <v>05-08-2025</v>
      </c>
      <c r="X858" s="33">
        <v>1</v>
      </c>
      <c r="Y858" s="33">
        <v>913.98</v>
      </c>
      <c r="Z858" s="2">
        <f t="shared" si="52"/>
        <v>913.98</v>
      </c>
    </row>
    <row r="859" spans="1:26">
      <c r="A859" s="2" t="s">
        <v>2683</v>
      </c>
      <c r="B859" s="25">
        <v>45769</v>
      </c>
      <c r="C859" s="2" t="s">
        <v>990</v>
      </c>
      <c r="D859" s="2" t="s">
        <v>1734</v>
      </c>
      <c r="E859" s="2" t="s">
        <v>1789</v>
      </c>
      <c r="F859" s="2">
        <v>4</v>
      </c>
      <c r="G859" s="2">
        <v>370.5</v>
      </c>
      <c r="H859" s="2">
        <v>0.13</v>
      </c>
      <c r="I859" s="2" t="s">
        <v>1826</v>
      </c>
      <c r="J859" s="2">
        <v>1289.3399999999999</v>
      </c>
      <c r="K859" s="2">
        <f>IF(I859="", AVERAGEIF(Table6[Payment_Type],Table6[[#This Row],[Payment_Type]],Table6[Total_Amount]), J859)</f>
        <v>1289.3399999999999</v>
      </c>
      <c r="O859" s="28" t="s">
        <v>2683</v>
      </c>
      <c r="P859" t="str">
        <f t="shared" si="53"/>
        <v>Sale857</v>
      </c>
      <c r="Q859" t="str">
        <f t="shared" si="54"/>
        <v>SALE857</v>
      </c>
      <c r="S859" s="31">
        <v>45769</v>
      </c>
      <c r="T859" t="str">
        <f t="shared" si="55"/>
        <v>22-04-2025</v>
      </c>
      <c r="X859" s="34">
        <v>4</v>
      </c>
      <c r="Y859" s="34">
        <v>370.5</v>
      </c>
      <c r="Z859" s="2">
        <f t="shared" si="52"/>
        <v>370.5</v>
      </c>
    </row>
    <row r="860" spans="1:26">
      <c r="A860" s="2" t="s">
        <v>2684</v>
      </c>
      <c r="B860" s="25">
        <v>45619</v>
      </c>
      <c r="C860" s="2" t="s">
        <v>1121</v>
      </c>
      <c r="D860" s="2" t="s">
        <v>1692</v>
      </c>
      <c r="E860" s="2" t="s">
        <v>1797</v>
      </c>
      <c r="F860" s="2">
        <v>1</v>
      </c>
      <c r="G860" s="2">
        <v>735.1</v>
      </c>
      <c r="H860" s="2">
        <v>0.1</v>
      </c>
      <c r="I860" s="2" t="s">
        <v>1826</v>
      </c>
      <c r="J860" s="2">
        <v>661.59</v>
      </c>
      <c r="K860" s="2">
        <f>IF(I860="", AVERAGEIF(Table6[Payment_Type],Table6[[#This Row],[Payment_Type]],Table6[Total_Amount]), J860)</f>
        <v>661.59</v>
      </c>
      <c r="O860" s="27" t="s">
        <v>2684</v>
      </c>
      <c r="P860" t="str">
        <f t="shared" si="53"/>
        <v>Sale858</v>
      </c>
      <c r="Q860" t="str">
        <f t="shared" si="54"/>
        <v>SALE858</v>
      </c>
      <c r="S860" s="30">
        <v>45619</v>
      </c>
      <c r="T860" t="str">
        <f t="shared" si="55"/>
        <v>23-11-2024</v>
      </c>
      <c r="X860" s="33">
        <v>1</v>
      </c>
      <c r="Y860" s="33">
        <v>735.1</v>
      </c>
      <c r="Z860" s="2">
        <f t="shared" si="52"/>
        <v>735.1</v>
      </c>
    </row>
    <row r="861" spans="1:26">
      <c r="A861" s="2" t="s">
        <v>2685</v>
      </c>
      <c r="B861" s="25">
        <v>45614</v>
      </c>
      <c r="C861" s="2" t="s">
        <v>461</v>
      </c>
      <c r="D861" s="2" t="s">
        <v>1706</v>
      </c>
      <c r="E861" s="2" t="s">
        <v>1761</v>
      </c>
      <c r="F861" s="2">
        <v>3</v>
      </c>
      <c r="G861" s="2">
        <v>448.55</v>
      </c>
      <c r="H861" s="2">
        <v>0.05</v>
      </c>
      <c r="I861" s="2" t="s">
        <v>1824</v>
      </c>
      <c r="J861" s="2">
        <v>1278.3675000000001</v>
      </c>
      <c r="K861" s="2">
        <f>IF(I861="", AVERAGEIF(Table6[Payment_Type],Table6[[#This Row],[Payment_Type]],Table6[Total_Amount]), J861)</f>
        <v>1278.3675000000001</v>
      </c>
      <c r="O861" s="28" t="s">
        <v>2685</v>
      </c>
      <c r="P861" t="str">
        <f t="shared" si="53"/>
        <v>Sale859</v>
      </c>
      <c r="Q861" t="str">
        <f t="shared" si="54"/>
        <v>SALE859</v>
      </c>
      <c r="S861" s="31">
        <v>45614</v>
      </c>
      <c r="T861" t="str">
        <f t="shared" si="55"/>
        <v>18-11-2024</v>
      </c>
      <c r="X861" s="34">
        <v>3</v>
      </c>
      <c r="Y861" s="34">
        <v>448.55</v>
      </c>
      <c r="Z861" s="2">
        <f t="shared" si="52"/>
        <v>448.55</v>
      </c>
    </row>
    <row r="862" spans="1:26">
      <c r="A862" s="2" t="s">
        <v>2686</v>
      </c>
      <c r="B862" s="25">
        <v>45691</v>
      </c>
      <c r="C862" s="2" t="s">
        <v>221</v>
      </c>
      <c r="D862" s="2" t="s">
        <v>1716</v>
      </c>
      <c r="E862" s="2" t="s">
        <v>1797</v>
      </c>
      <c r="F862" s="2">
        <v>3</v>
      </c>
      <c r="G862" s="2">
        <v>904.96</v>
      </c>
      <c r="H862" s="2">
        <v>7.0000000000000007E-2</v>
      </c>
      <c r="I862" s="2" t="s">
        <v>1829</v>
      </c>
      <c r="J862" s="2">
        <v>2524.8384000000001</v>
      </c>
      <c r="K862" s="2">
        <f>IF(I862="", AVERAGEIF(Table6[Payment_Type],Table6[[#This Row],[Payment_Type]],Table6[Total_Amount]), J862)</f>
        <v>2524.8384000000001</v>
      </c>
      <c r="O862" s="27" t="s">
        <v>2686</v>
      </c>
      <c r="P862" t="str">
        <f t="shared" si="53"/>
        <v>Sale860</v>
      </c>
      <c r="Q862" t="str">
        <f t="shared" si="54"/>
        <v>SALE860</v>
      </c>
      <c r="S862" s="30">
        <v>45691</v>
      </c>
      <c r="T862" t="str">
        <f t="shared" si="55"/>
        <v>03-02-2025</v>
      </c>
      <c r="X862" s="33">
        <v>3</v>
      </c>
      <c r="Y862" s="33">
        <v>904.96</v>
      </c>
      <c r="Z862" s="2">
        <f t="shared" si="52"/>
        <v>904.96</v>
      </c>
    </row>
    <row r="863" spans="1:26">
      <c r="A863" s="2" t="s">
        <v>2687</v>
      </c>
      <c r="B863" s="25">
        <v>45608</v>
      </c>
      <c r="C863" s="2" t="s">
        <v>1187</v>
      </c>
      <c r="D863" s="2" t="s">
        <v>1684</v>
      </c>
      <c r="E863" s="2" t="s">
        <v>1797</v>
      </c>
      <c r="F863" s="2">
        <v>4</v>
      </c>
      <c r="G863" s="2">
        <v>408.72</v>
      </c>
      <c r="H863" s="2">
        <v>0.16</v>
      </c>
      <c r="I863" s="2" t="s">
        <v>1829</v>
      </c>
      <c r="J863" s="2">
        <v>1373.2991999999999</v>
      </c>
      <c r="K863" s="2">
        <f>IF(I863="", AVERAGEIF(Table6[Payment_Type],Table6[[#This Row],[Payment_Type]],Table6[Total_Amount]), J863)</f>
        <v>1373.2991999999999</v>
      </c>
      <c r="O863" s="28" t="s">
        <v>2687</v>
      </c>
      <c r="P863" t="str">
        <f t="shared" si="53"/>
        <v>Sale861</v>
      </c>
      <c r="Q863" t="str">
        <f t="shared" si="54"/>
        <v>SALE861</v>
      </c>
      <c r="S863" s="31">
        <v>45608</v>
      </c>
      <c r="T863" t="str">
        <f t="shared" si="55"/>
        <v>12-11-2024</v>
      </c>
      <c r="X863" s="34">
        <v>4</v>
      </c>
      <c r="Y863" s="34">
        <v>408.72</v>
      </c>
      <c r="Z863" s="2">
        <f t="shared" si="52"/>
        <v>408.72</v>
      </c>
    </row>
    <row r="864" spans="1:26">
      <c r="A864" s="2" t="s">
        <v>2688</v>
      </c>
      <c r="B864" s="25">
        <v>45412</v>
      </c>
      <c r="C864" s="2" t="s">
        <v>896</v>
      </c>
      <c r="D864" s="2" t="s">
        <v>1690</v>
      </c>
      <c r="E864" s="2" t="s">
        <v>1766</v>
      </c>
      <c r="F864" s="2">
        <v>4</v>
      </c>
      <c r="G864" s="2">
        <v>770.65</v>
      </c>
      <c r="H864" s="2">
        <v>0.27</v>
      </c>
      <c r="I864" s="2" t="s">
        <v>1824</v>
      </c>
      <c r="J864" s="2">
        <v>2250.2979999999998</v>
      </c>
      <c r="K864" s="2">
        <f>IF(I864="", AVERAGEIF(Table6[Payment_Type],Table6[[#This Row],[Payment_Type]],Table6[Total_Amount]), J864)</f>
        <v>2250.2979999999998</v>
      </c>
      <c r="O864" s="27" t="s">
        <v>2688</v>
      </c>
      <c r="P864" t="str">
        <f t="shared" si="53"/>
        <v>Sale862</v>
      </c>
      <c r="Q864" t="str">
        <f t="shared" si="54"/>
        <v>SALE862</v>
      </c>
      <c r="S864" s="30">
        <v>45412</v>
      </c>
      <c r="T864" t="str">
        <f t="shared" si="55"/>
        <v>30-04-2024</v>
      </c>
      <c r="X864" s="33">
        <v>4</v>
      </c>
      <c r="Y864" s="33">
        <v>770.65</v>
      </c>
      <c r="Z864" s="2">
        <f t="shared" si="52"/>
        <v>770.65</v>
      </c>
    </row>
    <row r="865" spans="1:26">
      <c r="A865" s="2" t="s">
        <v>2689</v>
      </c>
      <c r="B865" s="25">
        <v>45767</v>
      </c>
      <c r="C865" s="2" t="s">
        <v>663</v>
      </c>
      <c r="D865" s="2" t="s">
        <v>1608</v>
      </c>
      <c r="E865" s="2" t="s">
        <v>1776</v>
      </c>
      <c r="F865" s="2">
        <v>1</v>
      </c>
      <c r="G865" s="2">
        <v>649.22</v>
      </c>
      <c r="H865" s="2">
        <v>0.03</v>
      </c>
      <c r="I865" s="2" t="s">
        <v>1829</v>
      </c>
      <c r="J865" s="2">
        <v>629.74340000000007</v>
      </c>
      <c r="K865" s="2">
        <f>IF(I865="", AVERAGEIF(Table6[Payment_Type],Table6[[#This Row],[Payment_Type]],Table6[Total_Amount]), J865)</f>
        <v>629.74340000000007</v>
      </c>
      <c r="O865" s="28" t="s">
        <v>2689</v>
      </c>
      <c r="P865" t="str">
        <f t="shared" si="53"/>
        <v>Sale863</v>
      </c>
      <c r="Q865" t="str">
        <f t="shared" si="54"/>
        <v>SALE863</v>
      </c>
      <c r="S865" s="31">
        <v>45767</v>
      </c>
      <c r="T865" t="str">
        <f t="shared" si="55"/>
        <v>20-04-2025</v>
      </c>
      <c r="X865" s="34">
        <v>1</v>
      </c>
      <c r="Y865" s="34">
        <v>649.22</v>
      </c>
      <c r="Z865" s="2">
        <f t="shared" si="52"/>
        <v>649.22</v>
      </c>
    </row>
    <row r="866" spans="1:26">
      <c r="A866" s="2" t="s">
        <v>2690</v>
      </c>
      <c r="B866" s="25">
        <v>45428</v>
      </c>
      <c r="C866" s="2" t="s">
        <v>1092</v>
      </c>
      <c r="D866" s="2" t="s">
        <v>1614</v>
      </c>
      <c r="E866" s="2" t="s">
        <v>1789</v>
      </c>
      <c r="F866" s="2">
        <v>2</v>
      </c>
      <c r="G866" s="2">
        <v>379.78</v>
      </c>
      <c r="H866" s="2">
        <v>0.2</v>
      </c>
      <c r="I866" s="2" t="s">
        <v>1824</v>
      </c>
      <c r="J866" s="2">
        <v>607.64800000000002</v>
      </c>
      <c r="K866" s="2">
        <f>IF(I866="", AVERAGEIF(Table6[Payment_Type],Table6[[#This Row],[Payment_Type]],Table6[Total_Amount]), J866)</f>
        <v>607.64800000000002</v>
      </c>
      <c r="O866" s="27" t="s">
        <v>2690</v>
      </c>
      <c r="P866" t="str">
        <f t="shared" si="53"/>
        <v>Sale864</v>
      </c>
      <c r="Q866" t="str">
        <f t="shared" si="54"/>
        <v>SALE864</v>
      </c>
      <c r="S866" s="30">
        <v>45428</v>
      </c>
      <c r="T866" t="str">
        <f t="shared" si="55"/>
        <v>16-05-2024</v>
      </c>
      <c r="X866" s="33">
        <v>2</v>
      </c>
      <c r="Y866" s="33">
        <v>379.78</v>
      </c>
      <c r="Z866" s="2">
        <f t="shared" si="52"/>
        <v>379.78</v>
      </c>
    </row>
    <row r="867" spans="1:26">
      <c r="A867" s="2" t="s">
        <v>2691</v>
      </c>
      <c r="B867" s="25">
        <v>45770</v>
      </c>
      <c r="C867" s="2" t="s">
        <v>794</v>
      </c>
      <c r="D867" s="2" t="s">
        <v>1634</v>
      </c>
      <c r="E867" s="2" t="s">
        <v>1782</v>
      </c>
      <c r="F867" s="2">
        <v>3</v>
      </c>
      <c r="G867" s="2">
        <v>924.15</v>
      </c>
      <c r="H867" s="2">
        <v>0.1</v>
      </c>
      <c r="I867" s="2" t="s">
        <v>1826</v>
      </c>
      <c r="J867" s="2">
        <v>2495.2049999999999</v>
      </c>
      <c r="K867" s="2">
        <f>IF(I867="", AVERAGEIF(Table6[Payment_Type],Table6[[#This Row],[Payment_Type]],Table6[Total_Amount]), J867)</f>
        <v>2495.2049999999999</v>
      </c>
      <c r="O867" s="28" t="s">
        <v>2691</v>
      </c>
      <c r="P867" t="str">
        <f t="shared" si="53"/>
        <v>Sale865</v>
      </c>
      <c r="Q867" t="str">
        <f t="shared" si="54"/>
        <v>SALE865</v>
      </c>
      <c r="S867" s="31">
        <v>45770</v>
      </c>
      <c r="T867" t="str">
        <f t="shared" si="55"/>
        <v>23-04-2025</v>
      </c>
      <c r="X867" s="34">
        <v>3</v>
      </c>
      <c r="Y867" s="34">
        <v>924.15</v>
      </c>
      <c r="Z867" s="2">
        <f t="shared" si="52"/>
        <v>924.15</v>
      </c>
    </row>
    <row r="868" spans="1:26">
      <c r="A868" s="2" t="s">
        <v>2692</v>
      </c>
      <c r="B868" s="25">
        <v>45571</v>
      </c>
      <c r="C868" s="2" t="s">
        <v>1446</v>
      </c>
      <c r="D868" s="2" t="s">
        <v>1638</v>
      </c>
      <c r="E868" s="2" t="s">
        <v>1807</v>
      </c>
      <c r="F868" s="2">
        <v>3</v>
      </c>
      <c r="G868" s="2">
        <v>144.66999999999999</v>
      </c>
      <c r="H868" s="2">
        <v>0.28999999999999998</v>
      </c>
      <c r="I868" s="2" t="s">
        <v>1829</v>
      </c>
      <c r="J868" s="2">
        <v>308.14710000000002</v>
      </c>
      <c r="K868" s="2">
        <f>IF(I868="", AVERAGEIF(Table6[Payment_Type],Table6[[#This Row],[Payment_Type]],Table6[Total_Amount]), J868)</f>
        <v>308.14710000000002</v>
      </c>
      <c r="O868" s="27" t="s">
        <v>2692</v>
      </c>
      <c r="P868" t="str">
        <f t="shared" si="53"/>
        <v>Sale866</v>
      </c>
      <c r="Q868" t="str">
        <f t="shared" si="54"/>
        <v>SALE866</v>
      </c>
      <c r="S868" s="30">
        <v>45571</v>
      </c>
      <c r="T868" t="str">
        <f t="shared" si="55"/>
        <v>06-10-2024</v>
      </c>
      <c r="X868" s="33">
        <v>3</v>
      </c>
      <c r="Y868" s="33">
        <v>144.66999999999999</v>
      </c>
      <c r="Z868" s="2">
        <f t="shared" si="52"/>
        <v>144.66999999999999</v>
      </c>
    </row>
    <row r="869" spans="1:26">
      <c r="A869" s="2" t="s">
        <v>2693</v>
      </c>
      <c r="B869" s="25">
        <v>45700</v>
      </c>
      <c r="C869" s="2" t="s">
        <v>419</v>
      </c>
      <c r="D869" s="2" t="s">
        <v>1614</v>
      </c>
      <c r="E869" s="2" t="s">
        <v>1801</v>
      </c>
      <c r="F869" s="2">
        <v>2</v>
      </c>
      <c r="G869" s="2">
        <v>667.17</v>
      </c>
      <c r="H869" s="2">
        <v>0.1</v>
      </c>
      <c r="I869" s="2" t="s">
        <v>1826</v>
      </c>
      <c r="J869" s="2">
        <v>1200.9059999999999</v>
      </c>
      <c r="K869" s="2">
        <f>IF(I869="", AVERAGEIF(Table6[Payment_Type],Table6[[#This Row],[Payment_Type]],Table6[Total_Amount]), J869)</f>
        <v>1200.9059999999999</v>
      </c>
      <c r="O869" s="28" t="s">
        <v>2693</v>
      </c>
      <c r="P869" t="str">
        <f t="shared" si="53"/>
        <v>Sale867</v>
      </c>
      <c r="Q869" t="str">
        <f t="shared" si="54"/>
        <v>SALE867</v>
      </c>
      <c r="S869" s="31">
        <v>45700</v>
      </c>
      <c r="T869" t="str">
        <f t="shared" si="55"/>
        <v>12-02-2025</v>
      </c>
      <c r="X869" s="34">
        <v>2</v>
      </c>
      <c r="Y869" s="34">
        <v>667.17</v>
      </c>
      <c r="Z869" s="2">
        <f t="shared" si="52"/>
        <v>667.17</v>
      </c>
    </row>
    <row r="870" spans="1:26">
      <c r="A870" s="2" t="s">
        <v>2694</v>
      </c>
      <c r="B870" s="25">
        <v>45382</v>
      </c>
      <c r="C870" s="2" t="s">
        <v>1252</v>
      </c>
      <c r="D870" s="2" t="s">
        <v>1680</v>
      </c>
      <c r="E870" s="2" t="s">
        <v>1766</v>
      </c>
      <c r="F870" s="2">
        <v>1</v>
      </c>
      <c r="G870" s="2">
        <v>984.6</v>
      </c>
      <c r="H870" s="2">
        <v>0.22</v>
      </c>
      <c r="I870" s="2" t="s">
        <v>1824</v>
      </c>
      <c r="J870" s="2">
        <v>767.98800000000006</v>
      </c>
      <c r="K870" s="2">
        <f>IF(I870="", AVERAGEIF(Table6[Payment_Type],Table6[[#This Row],[Payment_Type]],Table6[Total_Amount]), J870)</f>
        <v>767.98800000000006</v>
      </c>
      <c r="O870" s="27" t="s">
        <v>2694</v>
      </c>
      <c r="P870" t="str">
        <f t="shared" si="53"/>
        <v>Sale868</v>
      </c>
      <c r="Q870" t="str">
        <f t="shared" si="54"/>
        <v>SALE868</v>
      </c>
      <c r="S870" s="30">
        <v>45382</v>
      </c>
      <c r="T870" t="str">
        <f t="shared" si="55"/>
        <v>31-03-2024</v>
      </c>
      <c r="X870" s="33">
        <v>1</v>
      </c>
      <c r="Y870" s="33">
        <v>984.6</v>
      </c>
      <c r="Z870" s="2">
        <f t="shared" si="52"/>
        <v>984.6</v>
      </c>
    </row>
    <row r="871" spans="1:26">
      <c r="A871" s="2" t="s">
        <v>2695</v>
      </c>
      <c r="B871" s="25">
        <v>45260</v>
      </c>
      <c r="C871" s="2" t="s">
        <v>887</v>
      </c>
      <c r="D871" s="2" t="s">
        <v>1574</v>
      </c>
      <c r="E871" s="2" t="s">
        <v>1782</v>
      </c>
      <c r="F871" s="2">
        <v>1</v>
      </c>
      <c r="G871" s="2">
        <v>139.29</v>
      </c>
      <c r="H871" s="2">
        <v>0</v>
      </c>
      <c r="I871" s="2" t="s">
        <v>1824</v>
      </c>
      <c r="J871" s="2">
        <v>139.29</v>
      </c>
      <c r="K871" s="2">
        <f>IF(I871="", AVERAGEIF(Table6[Payment_Type],Table6[[#This Row],[Payment_Type]],Table6[Total_Amount]), J871)</f>
        <v>139.29</v>
      </c>
      <c r="O871" s="28" t="s">
        <v>2695</v>
      </c>
      <c r="P871" t="str">
        <f t="shared" si="53"/>
        <v>Sale869</v>
      </c>
      <c r="Q871" t="str">
        <f t="shared" si="54"/>
        <v>SALE869</v>
      </c>
      <c r="S871" s="31">
        <v>45260</v>
      </c>
      <c r="T871" t="str">
        <f t="shared" si="55"/>
        <v>30-11-2023</v>
      </c>
      <c r="X871" s="34">
        <v>1</v>
      </c>
      <c r="Y871" s="34">
        <v>139.29</v>
      </c>
      <c r="Z871" s="2">
        <f t="shared" si="52"/>
        <v>139.29</v>
      </c>
    </row>
    <row r="872" spans="1:26">
      <c r="A872" s="2" t="s">
        <v>2696</v>
      </c>
      <c r="B872" s="25">
        <v>45702</v>
      </c>
      <c r="C872" s="2" t="s">
        <v>134</v>
      </c>
      <c r="D872" s="2" t="s">
        <v>1580</v>
      </c>
      <c r="E872" s="2" t="s">
        <v>1782</v>
      </c>
      <c r="F872" s="2">
        <v>3</v>
      </c>
      <c r="G872" s="2">
        <v>459.57</v>
      </c>
      <c r="H872" s="2">
        <v>0.1</v>
      </c>
      <c r="I872" s="2" t="s">
        <v>1829</v>
      </c>
      <c r="J872" s="2">
        <v>1240.8389999999999</v>
      </c>
      <c r="K872" s="2">
        <f>IF(I872="", AVERAGEIF(Table6[Payment_Type],Table6[[#This Row],[Payment_Type]],Table6[Total_Amount]), J872)</f>
        <v>1240.8389999999999</v>
      </c>
      <c r="O872" s="27" t="s">
        <v>2696</v>
      </c>
      <c r="P872" t="str">
        <f t="shared" si="53"/>
        <v>Sale870</v>
      </c>
      <c r="Q872" t="str">
        <f t="shared" si="54"/>
        <v>SALE870</v>
      </c>
      <c r="S872" s="30">
        <v>45702</v>
      </c>
      <c r="T872" t="str">
        <f t="shared" si="55"/>
        <v>14-02-2025</v>
      </c>
      <c r="X872" s="33">
        <v>3</v>
      </c>
      <c r="Y872" s="33">
        <v>459.57</v>
      </c>
      <c r="Z872" s="2">
        <f t="shared" si="52"/>
        <v>459.57</v>
      </c>
    </row>
    <row r="873" spans="1:26">
      <c r="A873" s="2" t="s">
        <v>2697</v>
      </c>
      <c r="B873" s="25">
        <v>45302</v>
      </c>
      <c r="C873" s="2" t="s">
        <v>244</v>
      </c>
      <c r="D873" s="2" t="s">
        <v>1628</v>
      </c>
      <c r="E873" s="2" t="s">
        <v>1801</v>
      </c>
      <c r="F873" s="2">
        <v>1</v>
      </c>
      <c r="G873" s="2">
        <v>517.82000000000005</v>
      </c>
      <c r="H873" s="2">
        <v>0.28999999999999998</v>
      </c>
      <c r="I873" s="2" t="s">
        <v>1824</v>
      </c>
      <c r="J873" s="2">
        <v>367.65219999999999</v>
      </c>
      <c r="K873" s="2">
        <f>IF(I873="", AVERAGEIF(Table6[Payment_Type],Table6[[#This Row],[Payment_Type]],Table6[Total_Amount]), J873)</f>
        <v>367.65219999999999</v>
      </c>
      <c r="O873" s="28" t="s">
        <v>2697</v>
      </c>
      <c r="P873" t="str">
        <f t="shared" si="53"/>
        <v>Sale871</v>
      </c>
      <c r="Q873" t="str">
        <f t="shared" si="54"/>
        <v>SALE871</v>
      </c>
      <c r="S873" s="31">
        <v>45302</v>
      </c>
      <c r="T873" t="str">
        <f t="shared" si="55"/>
        <v>11-01-2024</v>
      </c>
      <c r="X873" s="34">
        <v>1</v>
      </c>
      <c r="Y873" s="34">
        <v>517.82000000000005</v>
      </c>
      <c r="Z873" s="2">
        <f t="shared" si="52"/>
        <v>517.82000000000005</v>
      </c>
    </row>
    <row r="874" spans="1:26">
      <c r="A874" s="2" t="s">
        <v>2698</v>
      </c>
      <c r="B874" s="25">
        <v>45653</v>
      </c>
      <c r="C874" s="2" t="s">
        <v>1184</v>
      </c>
      <c r="D874" s="2" t="s">
        <v>1700</v>
      </c>
      <c r="E874" s="2" t="s">
        <v>1776</v>
      </c>
      <c r="F874" s="2">
        <v>4</v>
      </c>
      <c r="G874" s="2">
        <v>282.45</v>
      </c>
      <c r="H874" s="2">
        <v>0.28999999999999998</v>
      </c>
      <c r="I874" s="2" t="s">
        <v>1829</v>
      </c>
      <c r="J874" s="2">
        <v>802.1579999999999</v>
      </c>
      <c r="K874" s="2">
        <f>IF(I874="", AVERAGEIF(Table6[Payment_Type],Table6[[#This Row],[Payment_Type]],Table6[Total_Amount]), J874)</f>
        <v>802.1579999999999</v>
      </c>
      <c r="O874" s="27" t="s">
        <v>2698</v>
      </c>
      <c r="P874" t="str">
        <f t="shared" si="53"/>
        <v>Sale872</v>
      </c>
      <c r="Q874" t="str">
        <f t="shared" si="54"/>
        <v>SALE872</v>
      </c>
      <c r="S874" s="30">
        <v>45653</v>
      </c>
      <c r="T874" t="str">
        <f t="shared" si="55"/>
        <v>27-12-2024</v>
      </c>
      <c r="X874" s="33">
        <v>4</v>
      </c>
      <c r="Y874" s="33">
        <v>282.45</v>
      </c>
      <c r="Z874" s="2">
        <f t="shared" si="52"/>
        <v>282.45</v>
      </c>
    </row>
    <row r="875" spans="1:26">
      <c r="A875" s="2" t="s">
        <v>2699</v>
      </c>
      <c r="B875" s="25">
        <v>45250</v>
      </c>
      <c r="C875" s="2" t="s">
        <v>1405</v>
      </c>
      <c r="D875" s="2" t="s">
        <v>1722</v>
      </c>
      <c r="E875" s="2" t="s">
        <v>1779</v>
      </c>
      <c r="F875" s="2">
        <v>2</v>
      </c>
      <c r="G875" s="2">
        <v>386.46</v>
      </c>
      <c r="H875" s="2">
        <v>0.23</v>
      </c>
      <c r="I875" s="2" t="s">
        <v>1829</v>
      </c>
      <c r="J875" s="2">
        <v>595.14840000000004</v>
      </c>
      <c r="K875" s="2">
        <f>IF(I875="", AVERAGEIF(Table6[Payment_Type],Table6[[#This Row],[Payment_Type]],Table6[Total_Amount]), J875)</f>
        <v>595.14840000000004</v>
      </c>
      <c r="O875" s="28" t="s">
        <v>2699</v>
      </c>
      <c r="P875" t="str">
        <f t="shared" si="53"/>
        <v>Sale873</v>
      </c>
      <c r="Q875" t="str">
        <f t="shared" si="54"/>
        <v>SALE873</v>
      </c>
      <c r="S875" s="31">
        <v>45250</v>
      </c>
      <c r="T875" t="str">
        <f t="shared" si="55"/>
        <v>20-11-2023</v>
      </c>
      <c r="X875" s="34">
        <v>2</v>
      </c>
      <c r="Y875" s="34">
        <v>386.46</v>
      </c>
      <c r="Z875" s="2">
        <f t="shared" si="52"/>
        <v>386.46</v>
      </c>
    </row>
    <row r="876" spans="1:26">
      <c r="A876" s="2" t="s">
        <v>2700</v>
      </c>
      <c r="B876" s="25">
        <v>45661</v>
      </c>
      <c r="C876" s="2" t="s">
        <v>640</v>
      </c>
      <c r="D876" s="2" t="s">
        <v>1586</v>
      </c>
      <c r="E876" s="2" t="s">
        <v>1766</v>
      </c>
      <c r="F876" s="2">
        <v>1</v>
      </c>
      <c r="G876" s="2">
        <v>270.45</v>
      </c>
      <c r="H876" s="2">
        <v>0.15</v>
      </c>
      <c r="I876" s="2" t="s">
        <v>1829</v>
      </c>
      <c r="J876" s="2">
        <v>229.88249999999999</v>
      </c>
      <c r="K876" s="2">
        <f>IF(I876="", AVERAGEIF(Table6[Payment_Type],Table6[[#This Row],[Payment_Type]],Table6[Total_Amount]), J876)</f>
        <v>229.88249999999999</v>
      </c>
      <c r="O876" s="27" t="s">
        <v>2700</v>
      </c>
      <c r="P876" t="str">
        <f t="shared" si="53"/>
        <v>Sale874</v>
      </c>
      <c r="Q876" t="str">
        <f t="shared" si="54"/>
        <v>SALE874</v>
      </c>
      <c r="S876" s="30">
        <v>45661</v>
      </c>
      <c r="T876" t="str">
        <f t="shared" si="55"/>
        <v>04-01-2025</v>
      </c>
      <c r="X876" s="33">
        <v>1</v>
      </c>
      <c r="Y876" s="33">
        <v>270.45</v>
      </c>
      <c r="Z876" s="2">
        <f t="shared" si="52"/>
        <v>270.45</v>
      </c>
    </row>
    <row r="877" spans="1:26">
      <c r="A877" s="2" t="s">
        <v>2701</v>
      </c>
      <c r="B877" s="25">
        <v>45493</v>
      </c>
      <c r="C877" s="2" t="s">
        <v>160</v>
      </c>
      <c r="D877" s="2" t="s">
        <v>1700</v>
      </c>
      <c r="E877" s="2" t="s">
        <v>1789</v>
      </c>
      <c r="F877" s="2">
        <v>4</v>
      </c>
      <c r="G877" s="2">
        <v>762.94</v>
      </c>
      <c r="H877" s="2">
        <v>0.09</v>
      </c>
      <c r="I877" s="2" t="s">
        <v>1829</v>
      </c>
      <c r="J877" s="2">
        <v>2777.1016</v>
      </c>
      <c r="K877" s="2">
        <f>IF(I877="", AVERAGEIF(Table6[Payment_Type],Table6[[#This Row],[Payment_Type]],Table6[Total_Amount]), J877)</f>
        <v>2777.1016</v>
      </c>
      <c r="O877" s="28" t="s">
        <v>2701</v>
      </c>
      <c r="P877" t="str">
        <f t="shared" si="53"/>
        <v>Sale875</v>
      </c>
      <c r="Q877" t="str">
        <f t="shared" si="54"/>
        <v>SALE875</v>
      </c>
      <c r="S877" s="31">
        <v>45493</v>
      </c>
      <c r="T877" t="str">
        <f t="shared" si="55"/>
        <v>20-07-2024</v>
      </c>
      <c r="X877" s="34">
        <v>4</v>
      </c>
      <c r="Y877" s="34">
        <v>762.94</v>
      </c>
      <c r="Z877" s="2">
        <f t="shared" si="52"/>
        <v>762.94</v>
      </c>
    </row>
    <row r="878" spans="1:26">
      <c r="A878" s="2" t="s">
        <v>2702</v>
      </c>
      <c r="B878" s="25">
        <v>45242</v>
      </c>
      <c r="C878" s="2" t="s">
        <v>1518</v>
      </c>
      <c r="D878" s="2" t="s">
        <v>1630</v>
      </c>
      <c r="E878" s="2" t="s">
        <v>1797</v>
      </c>
      <c r="F878" s="2">
        <v>1</v>
      </c>
      <c r="G878" s="2">
        <v>409.03</v>
      </c>
      <c r="H878" s="2">
        <v>0.25</v>
      </c>
      <c r="I878" s="2" t="s">
        <v>1829</v>
      </c>
      <c r="J878" s="2">
        <v>306.77249999999998</v>
      </c>
      <c r="K878" s="2">
        <f>IF(I878="", AVERAGEIF(Table6[Payment_Type],Table6[[#This Row],[Payment_Type]],Table6[Total_Amount]), J878)</f>
        <v>306.77249999999998</v>
      </c>
      <c r="O878" s="27" t="s">
        <v>2702</v>
      </c>
      <c r="P878" t="str">
        <f t="shared" si="53"/>
        <v>Sale876</v>
      </c>
      <c r="Q878" t="str">
        <f t="shared" si="54"/>
        <v>SALE876</v>
      </c>
      <c r="S878" s="30">
        <v>45242</v>
      </c>
      <c r="T878" t="str">
        <f t="shared" si="55"/>
        <v>12-11-2023</v>
      </c>
      <c r="X878" s="33">
        <v>1</v>
      </c>
      <c r="Y878" s="33">
        <v>409.03</v>
      </c>
      <c r="Z878" s="2">
        <f t="shared" si="52"/>
        <v>409.03</v>
      </c>
    </row>
    <row r="879" spans="1:26">
      <c r="A879" s="2" t="s">
        <v>2703</v>
      </c>
      <c r="B879" s="25">
        <v>45411</v>
      </c>
      <c r="C879" s="2" t="s">
        <v>711</v>
      </c>
      <c r="D879" s="2" t="s">
        <v>1740</v>
      </c>
      <c r="E879" s="2" t="s">
        <v>1810</v>
      </c>
      <c r="F879" s="2">
        <v>2</v>
      </c>
      <c r="G879" s="2">
        <v>891.13</v>
      </c>
      <c r="H879" s="2">
        <v>0.13</v>
      </c>
      <c r="I879" s="2" t="s">
        <v>1824</v>
      </c>
      <c r="J879" s="2">
        <v>1550.5662</v>
      </c>
      <c r="K879" s="2">
        <f>IF(I879="", AVERAGEIF(Table6[Payment_Type],Table6[[#This Row],[Payment_Type]],Table6[Total_Amount]), J879)</f>
        <v>1550.5662</v>
      </c>
      <c r="O879" s="28" t="s">
        <v>2703</v>
      </c>
      <c r="P879" t="str">
        <f t="shared" si="53"/>
        <v>Sale877</v>
      </c>
      <c r="Q879" t="str">
        <f t="shared" si="54"/>
        <v>SALE877</v>
      </c>
      <c r="S879" s="31">
        <v>45411</v>
      </c>
      <c r="T879" t="str">
        <f t="shared" si="55"/>
        <v>29-04-2024</v>
      </c>
      <c r="X879" s="34">
        <v>2</v>
      </c>
      <c r="Y879" s="34">
        <v>891.13</v>
      </c>
      <c r="Z879" s="2">
        <f t="shared" si="52"/>
        <v>891.13</v>
      </c>
    </row>
    <row r="880" spans="1:26">
      <c r="A880" s="2" t="s">
        <v>2704</v>
      </c>
      <c r="B880" s="25">
        <v>45593</v>
      </c>
      <c r="C880" s="2" t="s">
        <v>130</v>
      </c>
      <c r="D880" s="2" t="s">
        <v>1732</v>
      </c>
      <c r="E880" s="2" t="s">
        <v>1804</v>
      </c>
      <c r="F880" s="2">
        <v>1</v>
      </c>
      <c r="G880" s="2">
        <v>553.38</v>
      </c>
      <c r="H880" s="2">
        <v>0.21</v>
      </c>
      <c r="I880" s="2" t="s">
        <v>1826</v>
      </c>
      <c r="J880" s="2">
        <v>437.17020000000002</v>
      </c>
      <c r="K880" s="2">
        <f>IF(I880="", AVERAGEIF(Table6[Payment_Type],Table6[[#This Row],[Payment_Type]],Table6[Total_Amount]), J880)</f>
        <v>437.17020000000002</v>
      </c>
      <c r="O880" s="27" t="s">
        <v>2704</v>
      </c>
      <c r="P880" t="str">
        <f t="shared" si="53"/>
        <v>Sale878</v>
      </c>
      <c r="Q880" t="str">
        <f t="shared" si="54"/>
        <v>SALE878</v>
      </c>
      <c r="S880" s="30">
        <v>45593</v>
      </c>
      <c r="T880" t="str">
        <f t="shared" si="55"/>
        <v>28-10-2024</v>
      </c>
      <c r="X880" s="33">
        <v>1</v>
      </c>
      <c r="Y880" s="33">
        <v>553.38</v>
      </c>
      <c r="Z880" s="2">
        <f t="shared" si="52"/>
        <v>553.38</v>
      </c>
    </row>
    <row r="881" spans="1:26">
      <c r="A881" s="2" t="s">
        <v>2705</v>
      </c>
      <c r="B881" s="25">
        <v>45281</v>
      </c>
      <c r="C881" s="2" t="s">
        <v>535</v>
      </c>
      <c r="D881" s="2" t="s">
        <v>1718</v>
      </c>
      <c r="E881" s="2" t="s">
        <v>1797</v>
      </c>
      <c r="F881" s="2">
        <v>2</v>
      </c>
      <c r="G881" s="2">
        <v>652.29999999999995</v>
      </c>
      <c r="H881" s="2">
        <v>0.16</v>
      </c>
      <c r="I881" s="2" t="s">
        <v>1829</v>
      </c>
      <c r="J881" s="2">
        <v>1095.864</v>
      </c>
      <c r="K881" s="2">
        <f>IF(I881="", AVERAGEIF(Table6[Payment_Type],Table6[[#This Row],[Payment_Type]],Table6[Total_Amount]), J881)</f>
        <v>1095.864</v>
      </c>
      <c r="O881" s="28" t="s">
        <v>2705</v>
      </c>
      <c r="P881" t="str">
        <f t="shared" si="53"/>
        <v>Sale879</v>
      </c>
      <c r="Q881" t="str">
        <f t="shared" si="54"/>
        <v>SALE879</v>
      </c>
      <c r="S881" s="31">
        <v>45281</v>
      </c>
      <c r="T881" t="str">
        <f t="shared" si="55"/>
        <v>21-12-2023</v>
      </c>
      <c r="X881" s="34">
        <v>2</v>
      </c>
      <c r="Y881" s="34">
        <v>652.29999999999995</v>
      </c>
      <c r="Z881" s="2">
        <f t="shared" si="52"/>
        <v>652.29999999999995</v>
      </c>
    </row>
    <row r="882" spans="1:26">
      <c r="A882" s="2" t="s">
        <v>2706</v>
      </c>
      <c r="B882" s="25">
        <v>45575</v>
      </c>
      <c r="C882" s="2" t="s">
        <v>422</v>
      </c>
      <c r="D882" s="2" t="s">
        <v>1632</v>
      </c>
      <c r="E882" s="2" t="s">
        <v>1786</v>
      </c>
      <c r="F882" s="2">
        <v>4</v>
      </c>
      <c r="G882" s="2">
        <v>194.36</v>
      </c>
      <c r="H882" s="2">
        <v>0.18</v>
      </c>
      <c r="I882" s="2" t="s">
        <v>1829</v>
      </c>
      <c r="J882" s="2">
        <v>637.50080000000014</v>
      </c>
      <c r="K882" s="2">
        <f>IF(I882="", AVERAGEIF(Table6[Payment_Type],Table6[[#This Row],[Payment_Type]],Table6[Total_Amount]), J882)</f>
        <v>637.50080000000014</v>
      </c>
      <c r="O882" s="27" t="s">
        <v>2706</v>
      </c>
      <c r="P882" t="str">
        <f t="shared" si="53"/>
        <v>Sale880</v>
      </c>
      <c r="Q882" t="str">
        <f t="shared" si="54"/>
        <v>SALE880</v>
      </c>
      <c r="S882" s="30">
        <v>45575</v>
      </c>
      <c r="T882" t="str">
        <f t="shared" si="55"/>
        <v>10-10-2024</v>
      </c>
      <c r="X882" s="33">
        <v>4</v>
      </c>
      <c r="Y882" s="33">
        <v>194.36</v>
      </c>
      <c r="Z882" s="2">
        <f t="shared" si="52"/>
        <v>194.36</v>
      </c>
    </row>
    <row r="883" spans="1:26">
      <c r="A883" s="2" t="s">
        <v>2707</v>
      </c>
      <c r="B883" s="25">
        <v>45660</v>
      </c>
      <c r="C883" s="2" t="s">
        <v>514</v>
      </c>
      <c r="D883" s="2" t="s">
        <v>1732</v>
      </c>
      <c r="E883" s="2" t="s">
        <v>1757</v>
      </c>
      <c r="F883" s="2">
        <v>3</v>
      </c>
      <c r="G883" s="2">
        <v>476.37</v>
      </c>
      <c r="H883" s="2">
        <v>0.21</v>
      </c>
      <c r="I883" s="2" t="s">
        <v>1829</v>
      </c>
      <c r="J883" s="2">
        <v>1128.9969000000001</v>
      </c>
      <c r="K883" s="2">
        <f>IF(I883="", AVERAGEIF(Table6[Payment_Type],Table6[[#This Row],[Payment_Type]],Table6[Total_Amount]), J883)</f>
        <v>1128.9969000000001</v>
      </c>
      <c r="O883" s="28" t="s">
        <v>2707</v>
      </c>
      <c r="P883" t="str">
        <f t="shared" si="53"/>
        <v>Sale881</v>
      </c>
      <c r="Q883" t="str">
        <f t="shared" si="54"/>
        <v>SALE881</v>
      </c>
      <c r="S883" s="31">
        <v>45660</v>
      </c>
      <c r="T883" t="str">
        <f t="shared" si="55"/>
        <v>03-01-2025</v>
      </c>
      <c r="X883" s="34">
        <v>3</v>
      </c>
      <c r="Y883" s="34">
        <v>476.37</v>
      </c>
      <c r="Z883" s="2">
        <f t="shared" si="52"/>
        <v>476.37</v>
      </c>
    </row>
    <row r="884" spans="1:26">
      <c r="A884" s="2" t="s">
        <v>2708</v>
      </c>
      <c r="B884" s="25">
        <v>45360</v>
      </c>
      <c r="C884" s="2" t="s">
        <v>1142</v>
      </c>
      <c r="D884" s="2" t="s">
        <v>1628</v>
      </c>
      <c r="E884" s="2" t="s">
        <v>1773</v>
      </c>
      <c r="F884" s="2">
        <v>3</v>
      </c>
      <c r="G884" s="2">
        <v>174.57</v>
      </c>
      <c r="H884" s="2">
        <v>0</v>
      </c>
      <c r="I884" s="2" t="s">
        <v>1826</v>
      </c>
      <c r="J884" s="2">
        <v>523.71</v>
      </c>
      <c r="K884" s="2">
        <f>IF(I884="", AVERAGEIF(Table6[Payment_Type],Table6[[#This Row],[Payment_Type]],Table6[Total_Amount]), J884)</f>
        <v>523.71</v>
      </c>
      <c r="O884" s="27" t="s">
        <v>2708</v>
      </c>
      <c r="P884" t="str">
        <f t="shared" si="53"/>
        <v>Sale882</v>
      </c>
      <c r="Q884" t="str">
        <f t="shared" si="54"/>
        <v>SALE882</v>
      </c>
      <c r="S884" s="30">
        <v>45360</v>
      </c>
      <c r="T884" t="str">
        <f t="shared" si="55"/>
        <v>09-03-2024</v>
      </c>
      <c r="X884" s="33">
        <v>3</v>
      </c>
      <c r="Y884" s="33">
        <v>174.57</v>
      </c>
      <c r="Z884" s="2">
        <f t="shared" si="52"/>
        <v>174.57</v>
      </c>
    </row>
    <row r="885" spans="1:26">
      <c r="A885" s="2" t="s">
        <v>2709</v>
      </c>
      <c r="B885" s="25">
        <v>45526</v>
      </c>
      <c r="C885" s="2" t="s">
        <v>414</v>
      </c>
      <c r="D885" s="2" t="s">
        <v>1718</v>
      </c>
      <c r="E885" s="2" t="s">
        <v>1752</v>
      </c>
      <c r="F885" s="2">
        <v>3</v>
      </c>
      <c r="G885" s="2">
        <v>762</v>
      </c>
      <c r="H885" s="2">
        <v>0.02</v>
      </c>
      <c r="I885" s="2" t="s">
        <v>1826</v>
      </c>
      <c r="J885" s="2">
        <v>2240.2800000000002</v>
      </c>
      <c r="K885" s="2">
        <f>IF(I885="", AVERAGEIF(Table6[Payment_Type],Table6[[#This Row],[Payment_Type]],Table6[Total_Amount]), J885)</f>
        <v>2240.2800000000002</v>
      </c>
      <c r="O885" s="28" t="s">
        <v>2709</v>
      </c>
      <c r="P885" t="str">
        <f t="shared" si="53"/>
        <v>Sale883</v>
      </c>
      <c r="Q885" t="str">
        <f t="shared" si="54"/>
        <v>SALE883</v>
      </c>
      <c r="S885" s="31">
        <v>45526</v>
      </c>
      <c r="T885" t="str">
        <f t="shared" si="55"/>
        <v>22-08-2024</v>
      </c>
      <c r="X885" s="34">
        <v>3</v>
      </c>
      <c r="Y885" s="34">
        <v>762</v>
      </c>
      <c r="Z885" s="2">
        <f t="shared" si="52"/>
        <v>762</v>
      </c>
    </row>
    <row r="886" spans="1:26">
      <c r="A886" s="2" t="s">
        <v>2710</v>
      </c>
      <c r="B886" s="25">
        <v>45395</v>
      </c>
      <c r="C886" s="2" t="s">
        <v>1319</v>
      </c>
      <c r="D886" s="2" t="s">
        <v>1692</v>
      </c>
      <c r="E886" s="2" t="s">
        <v>1813</v>
      </c>
      <c r="F886" s="2">
        <v>1</v>
      </c>
      <c r="G886" s="2">
        <v>44.08</v>
      </c>
      <c r="H886" s="2">
        <v>0.05</v>
      </c>
      <c r="I886" s="2" t="s">
        <v>1824</v>
      </c>
      <c r="J886" s="2">
        <v>41.875999999999998</v>
      </c>
      <c r="K886" s="2">
        <f>IF(I886="", AVERAGEIF(Table6[Payment_Type],Table6[[#This Row],[Payment_Type]],Table6[Total_Amount]), J886)</f>
        <v>41.875999999999998</v>
      </c>
      <c r="O886" s="27" t="s">
        <v>2710</v>
      </c>
      <c r="P886" t="str">
        <f t="shared" si="53"/>
        <v>Sale884</v>
      </c>
      <c r="Q886" t="str">
        <f t="shared" si="54"/>
        <v>SALE884</v>
      </c>
      <c r="S886" s="30">
        <v>45395</v>
      </c>
      <c r="T886" t="str">
        <f t="shared" si="55"/>
        <v>13-04-2024</v>
      </c>
      <c r="X886" s="33">
        <v>1</v>
      </c>
      <c r="Y886" s="33">
        <v>44.08</v>
      </c>
      <c r="Z886" s="2">
        <f t="shared" si="52"/>
        <v>44.08</v>
      </c>
    </row>
    <row r="887" spans="1:26">
      <c r="A887" s="2" t="s">
        <v>2711</v>
      </c>
      <c r="B887" s="25">
        <v>45466</v>
      </c>
      <c r="C887" s="2" t="s">
        <v>1521</v>
      </c>
      <c r="D887" s="2" t="s">
        <v>1666</v>
      </c>
      <c r="E887" s="2" t="s">
        <v>1797</v>
      </c>
      <c r="F887" s="2">
        <v>1</v>
      </c>
      <c r="G887" s="2">
        <v>992.37</v>
      </c>
      <c r="H887" s="2">
        <v>0.24</v>
      </c>
      <c r="I887" s="2" t="s">
        <v>1829</v>
      </c>
      <c r="J887" s="2">
        <v>754.20119999999997</v>
      </c>
      <c r="K887" s="2">
        <f>IF(I887="", AVERAGEIF(Table6[Payment_Type],Table6[[#This Row],[Payment_Type]],Table6[Total_Amount]), J887)</f>
        <v>754.20119999999997</v>
      </c>
      <c r="O887" s="28" t="s">
        <v>2711</v>
      </c>
      <c r="P887" t="str">
        <f t="shared" si="53"/>
        <v>Sale885</v>
      </c>
      <c r="Q887" t="str">
        <f t="shared" si="54"/>
        <v>SALE885</v>
      </c>
      <c r="S887" s="31">
        <v>45466</v>
      </c>
      <c r="T887" t="str">
        <f t="shared" si="55"/>
        <v>23-06-2024</v>
      </c>
      <c r="X887" s="34">
        <v>1</v>
      </c>
      <c r="Y887" s="34">
        <v>992.37</v>
      </c>
      <c r="Z887" s="2">
        <f t="shared" si="52"/>
        <v>992.37</v>
      </c>
    </row>
    <row r="888" spans="1:26">
      <c r="A888" s="2" t="s">
        <v>2712</v>
      </c>
      <c r="B888" s="25">
        <v>45876</v>
      </c>
      <c r="C888" s="2" t="s">
        <v>657</v>
      </c>
      <c r="D888" s="2" t="s">
        <v>1610</v>
      </c>
      <c r="E888" s="2" t="s">
        <v>1789</v>
      </c>
      <c r="F888" s="2">
        <v>3</v>
      </c>
      <c r="G888" s="2">
        <v>465.4</v>
      </c>
      <c r="H888" s="2">
        <v>0.28999999999999998</v>
      </c>
      <c r="I888" s="2" t="s">
        <v>1829</v>
      </c>
      <c r="J888" s="2">
        <v>991.30199999999979</v>
      </c>
      <c r="K888" s="2">
        <f>IF(I888="", AVERAGEIF(Table6[Payment_Type],Table6[[#This Row],[Payment_Type]],Table6[Total_Amount]), J888)</f>
        <v>991.30199999999979</v>
      </c>
      <c r="O888" s="27" t="s">
        <v>2712</v>
      </c>
      <c r="P888" t="str">
        <f t="shared" si="53"/>
        <v>Sale886</v>
      </c>
      <c r="Q888" t="str">
        <f t="shared" si="54"/>
        <v>SALE886</v>
      </c>
      <c r="S888" s="30">
        <v>45876</v>
      </c>
      <c r="T888" t="str">
        <f t="shared" si="55"/>
        <v>07-08-2025</v>
      </c>
      <c r="X888" s="33">
        <v>3</v>
      </c>
      <c r="Y888" s="33">
        <v>465.4</v>
      </c>
      <c r="Z888" s="2">
        <f t="shared" si="52"/>
        <v>465.4</v>
      </c>
    </row>
    <row r="889" spans="1:26">
      <c r="A889" s="2" t="s">
        <v>2713</v>
      </c>
      <c r="B889" s="25">
        <v>45724</v>
      </c>
      <c r="C889" s="2" t="s">
        <v>1059</v>
      </c>
      <c r="D889" s="2" t="s">
        <v>1580</v>
      </c>
      <c r="E889" s="2" t="s">
        <v>1789</v>
      </c>
      <c r="F889" s="2">
        <v>2</v>
      </c>
      <c r="G889" s="2">
        <v>693.61</v>
      </c>
      <c r="H889" s="2">
        <v>0.15</v>
      </c>
      <c r="I889" s="2" t="s">
        <v>1826</v>
      </c>
      <c r="J889" s="2">
        <v>1179.1369999999999</v>
      </c>
      <c r="K889" s="2">
        <f>IF(I889="", AVERAGEIF(Table6[Payment_Type],Table6[[#This Row],[Payment_Type]],Table6[Total_Amount]), J889)</f>
        <v>1179.1369999999999</v>
      </c>
      <c r="O889" s="28" t="s">
        <v>2713</v>
      </c>
      <c r="P889" t="str">
        <f t="shared" si="53"/>
        <v>Sale887</v>
      </c>
      <c r="Q889" t="str">
        <f t="shared" si="54"/>
        <v>SALE887</v>
      </c>
      <c r="S889" s="31">
        <v>45724</v>
      </c>
      <c r="T889" t="str">
        <f t="shared" si="55"/>
        <v>08-03-2025</v>
      </c>
      <c r="X889" s="34">
        <v>2</v>
      </c>
      <c r="Y889" s="34">
        <v>693.61</v>
      </c>
      <c r="Z889" s="2">
        <f t="shared" si="52"/>
        <v>693.61</v>
      </c>
    </row>
    <row r="890" spans="1:26">
      <c r="A890" s="2" t="s">
        <v>2714</v>
      </c>
      <c r="B890" s="25">
        <v>45801</v>
      </c>
      <c r="C890" s="2" t="s">
        <v>1434</v>
      </c>
      <c r="D890" s="2" t="s">
        <v>1682</v>
      </c>
      <c r="E890" s="2" t="s">
        <v>1782</v>
      </c>
      <c r="F890" s="2">
        <v>2</v>
      </c>
      <c r="G890" s="2">
        <v>995.11</v>
      </c>
      <c r="H890" s="2">
        <v>0.13</v>
      </c>
      <c r="I890" s="2" t="s">
        <v>1826</v>
      </c>
      <c r="J890" s="2">
        <v>1731.4914000000001</v>
      </c>
      <c r="K890" s="2">
        <f>IF(I890="", AVERAGEIF(Table6[Payment_Type],Table6[[#This Row],[Payment_Type]],Table6[Total_Amount]), J890)</f>
        <v>1731.4914000000001</v>
      </c>
      <c r="O890" s="27" t="s">
        <v>2714</v>
      </c>
      <c r="P890" t="str">
        <f t="shared" si="53"/>
        <v>Sale888</v>
      </c>
      <c r="Q890" t="str">
        <f t="shared" si="54"/>
        <v>SALE888</v>
      </c>
      <c r="S890" s="30">
        <v>45801</v>
      </c>
      <c r="T890" t="str">
        <f t="shared" si="55"/>
        <v>24-05-2025</v>
      </c>
      <c r="X890" s="33">
        <v>2</v>
      </c>
      <c r="Y890" s="33">
        <v>995.11</v>
      </c>
      <c r="Z890" s="2">
        <f t="shared" si="52"/>
        <v>995.11</v>
      </c>
    </row>
    <row r="891" spans="1:26">
      <c r="A891" s="2" t="s">
        <v>2715</v>
      </c>
      <c r="B891" s="25">
        <v>45749</v>
      </c>
      <c r="C891" s="2" t="s">
        <v>1190</v>
      </c>
      <c r="D891" s="2" t="s">
        <v>1594</v>
      </c>
      <c r="E891" s="2" t="s">
        <v>1769</v>
      </c>
      <c r="F891" s="2">
        <v>3</v>
      </c>
      <c r="G891" s="2">
        <v>70.97</v>
      </c>
      <c r="H891" s="2">
        <v>0.06</v>
      </c>
      <c r="I891" s="2" t="s">
        <v>1829</v>
      </c>
      <c r="J891" s="2">
        <v>200.1354</v>
      </c>
      <c r="K891" s="2">
        <f>IF(I891="", AVERAGEIF(Table6[Payment_Type],Table6[[#This Row],[Payment_Type]],Table6[Total_Amount]), J891)</f>
        <v>200.1354</v>
      </c>
      <c r="O891" s="28" t="s">
        <v>2715</v>
      </c>
      <c r="P891" t="str">
        <f t="shared" si="53"/>
        <v>Sale889</v>
      </c>
      <c r="Q891" t="str">
        <f t="shared" si="54"/>
        <v>SALE889</v>
      </c>
      <c r="S891" s="31">
        <v>45749</v>
      </c>
      <c r="T891" t="str">
        <f t="shared" si="55"/>
        <v>02-04-2025</v>
      </c>
      <c r="X891" s="34">
        <v>3</v>
      </c>
      <c r="Y891" s="34">
        <v>70.97</v>
      </c>
      <c r="Z891" s="2">
        <f t="shared" si="52"/>
        <v>70.97</v>
      </c>
    </row>
    <row r="892" spans="1:26">
      <c r="A892" s="2" t="s">
        <v>2716</v>
      </c>
      <c r="B892" s="25">
        <v>45325</v>
      </c>
      <c r="C892" s="2" t="s">
        <v>396</v>
      </c>
      <c r="D892" s="2" t="s">
        <v>1714</v>
      </c>
      <c r="E892" s="2" t="s">
        <v>1786</v>
      </c>
      <c r="F892" s="2">
        <v>3</v>
      </c>
      <c r="G892" s="2">
        <v>470.42</v>
      </c>
      <c r="H892" s="2">
        <v>0.16</v>
      </c>
      <c r="I892" s="2" t="s">
        <v>1824</v>
      </c>
      <c r="J892" s="2">
        <v>1185.4584</v>
      </c>
      <c r="K892" s="2">
        <f>IF(I892="", AVERAGEIF(Table6[Payment_Type],Table6[[#This Row],[Payment_Type]],Table6[Total_Amount]), J892)</f>
        <v>1185.4584</v>
      </c>
      <c r="O892" s="27" t="s">
        <v>2716</v>
      </c>
      <c r="P892" t="str">
        <f t="shared" si="53"/>
        <v>Sale890</v>
      </c>
      <c r="Q892" t="str">
        <f t="shared" si="54"/>
        <v>SALE890</v>
      </c>
      <c r="S892" s="30">
        <v>45325</v>
      </c>
      <c r="T892" t="str">
        <f t="shared" si="55"/>
        <v>03-02-2024</v>
      </c>
      <c r="X892" s="33">
        <v>3</v>
      </c>
      <c r="Y892" s="33">
        <v>470.42</v>
      </c>
      <c r="Z892" s="2">
        <f t="shared" si="52"/>
        <v>470.42</v>
      </c>
    </row>
    <row r="893" spans="1:26">
      <c r="A893" s="2" t="s">
        <v>2717</v>
      </c>
      <c r="B893" s="25">
        <v>45932</v>
      </c>
      <c r="C893" s="2" t="s">
        <v>990</v>
      </c>
      <c r="D893" s="2" t="s">
        <v>1720</v>
      </c>
      <c r="E893" s="2" t="s">
        <v>1804</v>
      </c>
      <c r="F893" s="2">
        <v>2</v>
      </c>
      <c r="G893" s="2">
        <v>215.59</v>
      </c>
      <c r="H893" s="2">
        <v>0.18</v>
      </c>
      <c r="I893" s="2" t="s">
        <v>1824</v>
      </c>
      <c r="J893" s="2">
        <v>353.56760000000003</v>
      </c>
      <c r="K893" s="2">
        <f>IF(I893="", AVERAGEIF(Table6[Payment_Type],Table6[[#This Row],[Payment_Type]],Table6[Total_Amount]), J893)</f>
        <v>353.56760000000003</v>
      </c>
      <c r="O893" s="28" t="s">
        <v>2717</v>
      </c>
      <c r="P893" t="str">
        <f t="shared" si="53"/>
        <v>Sale891</v>
      </c>
      <c r="Q893" t="str">
        <f t="shared" si="54"/>
        <v>SALE891</v>
      </c>
      <c r="S893" s="31">
        <v>45932</v>
      </c>
      <c r="T893" t="str">
        <f t="shared" si="55"/>
        <v>02-10-2025</v>
      </c>
      <c r="X893" s="34">
        <v>2</v>
      </c>
      <c r="Y893" s="34">
        <v>215.59</v>
      </c>
      <c r="Z893" s="2">
        <f t="shared" si="52"/>
        <v>215.59</v>
      </c>
    </row>
    <row r="894" spans="1:26">
      <c r="A894" s="2" t="s">
        <v>2718</v>
      </c>
      <c r="B894" s="25">
        <v>45895</v>
      </c>
      <c r="C894" s="2" t="s">
        <v>767</v>
      </c>
      <c r="D894" s="2" t="s">
        <v>1732</v>
      </c>
      <c r="E894" s="2" t="s">
        <v>1752</v>
      </c>
      <c r="F894" s="2">
        <v>1</v>
      </c>
      <c r="G894" s="2">
        <v>533.79999999999995</v>
      </c>
      <c r="H894" s="2">
        <v>0.27</v>
      </c>
      <c r="I894" s="2" t="s">
        <v>1829</v>
      </c>
      <c r="J894" s="2">
        <v>389.67399999999998</v>
      </c>
      <c r="K894" s="2">
        <f>IF(I894="", AVERAGEIF(Table6[Payment_Type],Table6[[#This Row],[Payment_Type]],Table6[Total_Amount]), J894)</f>
        <v>389.67399999999998</v>
      </c>
      <c r="O894" s="27" t="s">
        <v>2718</v>
      </c>
      <c r="P894" t="str">
        <f t="shared" si="53"/>
        <v>Sale892</v>
      </c>
      <c r="Q894" t="str">
        <f t="shared" si="54"/>
        <v>SALE892</v>
      </c>
      <c r="S894" s="30">
        <v>45895</v>
      </c>
      <c r="T894" t="str">
        <f t="shared" si="55"/>
        <v>26-08-2025</v>
      </c>
      <c r="X894" s="33">
        <v>1</v>
      </c>
      <c r="Y894" s="33">
        <v>533.79999999999995</v>
      </c>
      <c r="Z894" s="2">
        <f t="shared" si="52"/>
        <v>533.79999999999995</v>
      </c>
    </row>
    <row r="895" spans="1:26">
      <c r="A895" s="2" t="s">
        <v>2719</v>
      </c>
      <c r="B895" s="25">
        <v>45614</v>
      </c>
      <c r="C895" s="2" t="s">
        <v>335</v>
      </c>
      <c r="D895" s="2" t="s">
        <v>1612</v>
      </c>
      <c r="E895" s="2" t="s">
        <v>1766</v>
      </c>
      <c r="F895" s="2">
        <v>2</v>
      </c>
      <c r="G895" s="2">
        <v>732.67</v>
      </c>
      <c r="H895" s="2">
        <v>0.24</v>
      </c>
      <c r="I895" s="2" t="s">
        <v>1826</v>
      </c>
      <c r="J895" s="2">
        <v>1113.6584</v>
      </c>
      <c r="K895" s="2">
        <f>IF(I895="", AVERAGEIF(Table6[Payment_Type],Table6[[#This Row],[Payment_Type]],Table6[Total_Amount]), J895)</f>
        <v>1113.6584</v>
      </c>
      <c r="O895" s="28" t="s">
        <v>2719</v>
      </c>
      <c r="P895" t="str">
        <f t="shared" si="53"/>
        <v>Sale893</v>
      </c>
      <c r="Q895" t="str">
        <f t="shared" si="54"/>
        <v>SALE893</v>
      </c>
      <c r="S895" s="31">
        <v>45614</v>
      </c>
      <c r="T895" t="str">
        <f t="shared" si="55"/>
        <v>18-11-2024</v>
      </c>
      <c r="X895" s="34">
        <v>2</v>
      </c>
      <c r="Y895" s="34">
        <v>732.67</v>
      </c>
      <c r="Z895" s="2">
        <f t="shared" si="52"/>
        <v>732.67</v>
      </c>
    </row>
    <row r="896" spans="1:26">
      <c r="A896" s="2" t="s">
        <v>2720</v>
      </c>
      <c r="B896" s="25">
        <v>45247</v>
      </c>
      <c r="C896" s="2" t="s">
        <v>1504</v>
      </c>
      <c r="D896" s="2" t="s">
        <v>1668</v>
      </c>
      <c r="E896" s="2" t="s">
        <v>1797</v>
      </c>
      <c r="F896" s="2">
        <v>4</v>
      </c>
      <c r="G896" s="2">
        <v>106.48</v>
      </c>
      <c r="H896" s="2">
        <v>0.1</v>
      </c>
      <c r="I896" s="2" t="s">
        <v>1829</v>
      </c>
      <c r="J896" s="2">
        <v>383.32799999999997</v>
      </c>
      <c r="K896" s="2">
        <f>IF(I896="", AVERAGEIF(Table6[Payment_Type],Table6[[#This Row],[Payment_Type]],Table6[Total_Amount]), J896)</f>
        <v>383.32799999999997</v>
      </c>
      <c r="O896" s="27" t="s">
        <v>2720</v>
      </c>
      <c r="P896" t="str">
        <f t="shared" si="53"/>
        <v>Sale894</v>
      </c>
      <c r="Q896" t="str">
        <f t="shared" si="54"/>
        <v>SALE894</v>
      </c>
      <c r="S896" s="30">
        <v>45247</v>
      </c>
      <c r="T896" t="str">
        <f t="shared" si="55"/>
        <v>17-11-2023</v>
      </c>
      <c r="X896" s="33">
        <v>4</v>
      </c>
      <c r="Y896" s="33">
        <v>106.48</v>
      </c>
      <c r="Z896" s="2">
        <f t="shared" si="52"/>
        <v>106.48</v>
      </c>
    </row>
    <row r="897" spans="1:26">
      <c r="A897" s="2" t="s">
        <v>2721</v>
      </c>
      <c r="B897" s="25">
        <v>45696</v>
      </c>
      <c r="C897" s="2" t="s">
        <v>372</v>
      </c>
      <c r="D897" s="2" t="s">
        <v>1662</v>
      </c>
      <c r="E897" s="2" t="s">
        <v>1766</v>
      </c>
      <c r="F897" s="2">
        <v>1</v>
      </c>
      <c r="G897" s="2">
        <v>38.950000000000003</v>
      </c>
      <c r="H897" s="2">
        <v>0.28000000000000003</v>
      </c>
      <c r="I897" s="2" t="s">
        <v>1824</v>
      </c>
      <c r="J897" s="2">
        <v>28.044</v>
      </c>
      <c r="K897" s="2">
        <f>IF(I897="", AVERAGEIF(Table6[Payment_Type],Table6[[#This Row],[Payment_Type]],Table6[Total_Amount]), J897)</f>
        <v>28.044</v>
      </c>
      <c r="O897" s="28" t="s">
        <v>2721</v>
      </c>
      <c r="P897" t="str">
        <f t="shared" si="53"/>
        <v>Sale895</v>
      </c>
      <c r="Q897" t="str">
        <f t="shared" si="54"/>
        <v>SALE895</v>
      </c>
      <c r="S897" s="31">
        <v>45696</v>
      </c>
      <c r="T897" t="str">
        <f t="shared" si="55"/>
        <v>08-02-2025</v>
      </c>
      <c r="X897" s="34">
        <v>1</v>
      </c>
      <c r="Y897" s="34">
        <v>38.950000000000003</v>
      </c>
      <c r="Z897" s="2">
        <f t="shared" si="52"/>
        <v>38.950000000000003</v>
      </c>
    </row>
    <row r="898" spans="1:26">
      <c r="A898" s="2" t="s">
        <v>2722</v>
      </c>
      <c r="B898" s="25">
        <v>45294</v>
      </c>
      <c r="C898" s="2" t="s">
        <v>1337</v>
      </c>
      <c r="D898" s="2" t="s">
        <v>1740</v>
      </c>
      <c r="E898" s="2" t="s">
        <v>1804</v>
      </c>
      <c r="F898" s="2">
        <v>1</v>
      </c>
      <c r="G898" s="2">
        <v>835.17</v>
      </c>
      <c r="H898" s="2">
        <v>0.02</v>
      </c>
      <c r="I898" s="2" t="s">
        <v>1829</v>
      </c>
      <c r="J898" s="2">
        <v>818.46659999999997</v>
      </c>
      <c r="K898" s="2">
        <f>IF(I898="", AVERAGEIF(Table6[Payment_Type],Table6[[#This Row],[Payment_Type]],Table6[Total_Amount]), J898)</f>
        <v>818.46659999999997</v>
      </c>
      <c r="O898" s="27" t="s">
        <v>2722</v>
      </c>
      <c r="P898" t="str">
        <f t="shared" si="53"/>
        <v>Sale896</v>
      </c>
      <c r="Q898" t="str">
        <f t="shared" si="54"/>
        <v>SALE896</v>
      </c>
      <c r="S898" s="30">
        <v>45294</v>
      </c>
      <c r="T898" t="str">
        <f t="shared" si="55"/>
        <v>03-01-2024</v>
      </c>
      <c r="X898" s="33">
        <v>1</v>
      </c>
      <c r="Y898" s="33">
        <v>835.17</v>
      </c>
      <c r="Z898" s="2">
        <f t="shared" ref="Z898:Z961" si="56">IF(ISBLANK(Y898), AVERAGE($Y$2:$Y$2001), Y898)</f>
        <v>835.17</v>
      </c>
    </row>
    <row r="899" spans="1:26">
      <c r="A899" s="2" t="s">
        <v>2723</v>
      </c>
      <c r="B899" s="25">
        <v>45389</v>
      </c>
      <c r="C899" s="2" t="s">
        <v>458</v>
      </c>
      <c r="D899" s="2" t="s">
        <v>1714</v>
      </c>
      <c r="E899" s="2" t="s">
        <v>1766</v>
      </c>
      <c r="F899" s="2">
        <v>1</v>
      </c>
      <c r="G899" s="2">
        <v>113.07</v>
      </c>
      <c r="H899" s="2">
        <v>0.24</v>
      </c>
      <c r="I899" s="2" t="s">
        <v>1824</v>
      </c>
      <c r="J899" s="2">
        <v>85.933199999999999</v>
      </c>
      <c r="K899" s="2">
        <f>IF(I899="", AVERAGEIF(Table6[Payment_Type],Table6[[#This Row],[Payment_Type]],Table6[Total_Amount]), J899)</f>
        <v>85.933199999999999</v>
      </c>
      <c r="O899" s="28" t="s">
        <v>2723</v>
      </c>
      <c r="P899" t="str">
        <f t="shared" ref="P899:P962" si="57">PROPER(O899)</f>
        <v>Sale897</v>
      </c>
      <c r="Q899" t="str">
        <f t="shared" ref="Q899:Q962" si="58">UPPER(O899)</f>
        <v>SALE897</v>
      </c>
      <c r="S899" s="31">
        <v>45389</v>
      </c>
      <c r="T899" t="str">
        <f t="shared" ref="T899:T962" si="59">TEXT(S899, "DD-MM-YYYY" )</f>
        <v>07-04-2024</v>
      </c>
      <c r="X899" s="34">
        <v>1</v>
      </c>
      <c r="Y899" s="34">
        <v>113.07</v>
      </c>
      <c r="Z899" s="2">
        <f t="shared" si="56"/>
        <v>113.07</v>
      </c>
    </row>
    <row r="900" spans="1:26">
      <c r="A900" s="2" t="s">
        <v>2724</v>
      </c>
      <c r="B900" s="25">
        <v>45930</v>
      </c>
      <c r="C900" s="2" t="s">
        <v>1437</v>
      </c>
      <c r="D900" s="2" t="s">
        <v>1736</v>
      </c>
      <c r="E900" s="2" t="s">
        <v>1794</v>
      </c>
      <c r="F900" s="2">
        <v>2</v>
      </c>
      <c r="G900" s="2">
        <v>451.33</v>
      </c>
      <c r="H900" s="2">
        <v>0.23</v>
      </c>
      <c r="I900" s="2" t="s">
        <v>1829</v>
      </c>
      <c r="J900" s="2">
        <v>695.04819999999995</v>
      </c>
      <c r="K900" s="2">
        <f>IF(I900="", AVERAGEIF(Table6[Payment_Type],Table6[[#This Row],[Payment_Type]],Table6[Total_Amount]), J900)</f>
        <v>695.04819999999995</v>
      </c>
      <c r="O900" s="27" t="s">
        <v>2724</v>
      </c>
      <c r="P900" t="str">
        <f t="shared" si="57"/>
        <v>Sale898</v>
      </c>
      <c r="Q900" t="str">
        <f t="shared" si="58"/>
        <v>SALE898</v>
      </c>
      <c r="S900" s="30">
        <v>45930</v>
      </c>
      <c r="T900" t="str">
        <f t="shared" si="59"/>
        <v>30-09-2025</v>
      </c>
      <c r="X900" s="33">
        <v>2</v>
      </c>
      <c r="Y900" s="33">
        <v>451.33</v>
      </c>
      <c r="Z900" s="2">
        <f t="shared" si="56"/>
        <v>451.33</v>
      </c>
    </row>
    <row r="901" spans="1:26">
      <c r="A901" s="2" t="s">
        <v>2725</v>
      </c>
      <c r="B901" s="25">
        <v>45456</v>
      </c>
      <c r="C901" s="2" t="s">
        <v>1163</v>
      </c>
      <c r="D901" s="2" t="s">
        <v>1720</v>
      </c>
      <c r="E901" s="2" t="s">
        <v>1776</v>
      </c>
      <c r="F901" s="2">
        <v>3</v>
      </c>
      <c r="G901" s="2">
        <v>619.80999999999995</v>
      </c>
      <c r="H901" s="2">
        <v>0.16</v>
      </c>
      <c r="I901" s="2" t="s">
        <v>1829</v>
      </c>
      <c r="J901" s="2">
        <v>1561.9212</v>
      </c>
      <c r="K901" s="2">
        <f>IF(I901="", AVERAGEIF(Table6[Payment_Type],Table6[[#This Row],[Payment_Type]],Table6[Total_Amount]), J901)</f>
        <v>1561.9212</v>
      </c>
      <c r="O901" s="28" t="s">
        <v>2725</v>
      </c>
      <c r="P901" t="str">
        <f t="shared" si="57"/>
        <v>Sale899</v>
      </c>
      <c r="Q901" t="str">
        <f t="shared" si="58"/>
        <v>SALE899</v>
      </c>
      <c r="S901" s="31">
        <v>45456</v>
      </c>
      <c r="T901" t="str">
        <f t="shared" si="59"/>
        <v>13-06-2024</v>
      </c>
      <c r="X901" s="34">
        <v>3</v>
      </c>
      <c r="Y901" s="34">
        <v>619.80999999999995</v>
      </c>
      <c r="Z901" s="2">
        <f t="shared" si="56"/>
        <v>619.80999999999995</v>
      </c>
    </row>
    <row r="902" spans="1:26">
      <c r="A902" s="2" t="s">
        <v>2726</v>
      </c>
      <c r="B902" s="25">
        <v>45713</v>
      </c>
      <c r="C902" s="2" t="s">
        <v>381</v>
      </c>
      <c r="D902" s="2" t="s">
        <v>1672</v>
      </c>
      <c r="E902" s="2" t="s">
        <v>1779</v>
      </c>
      <c r="F902" s="2">
        <v>4</v>
      </c>
      <c r="G902" s="2">
        <v>46.97</v>
      </c>
      <c r="H902" s="2">
        <v>0.26</v>
      </c>
      <c r="I902" s="2" t="s">
        <v>1826</v>
      </c>
      <c r="J902" s="2">
        <v>139.03120000000001</v>
      </c>
      <c r="K902" s="2">
        <f>IF(I902="", AVERAGEIF(Table6[Payment_Type],Table6[[#This Row],[Payment_Type]],Table6[Total_Amount]), J902)</f>
        <v>139.03120000000001</v>
      </c>
      <c r="O902" s="27" t="s">
        <v>2726</v>
      </c>
      <c r="P902" t="str">
        <f t="shared" si="57"/>
        <v>Sale900</v>
      </c>
      <c r="Q902" t="str">
        <f t="shared" si="58"/>
        <v>SALE900</v>
      </c>
      <c r="S902" s="30">
        <v>45713</v>
      </c>
      <c r="T902" t="str">
        <f t="shared" si="59"/>
        <v>25-02-2025</v>
      </c>
      <c r="X902" s="33">
        <v>4</v>
      </c>
      <c r="Y902" s="33">
        <v>46.97</v>
      </c>
      <c r="Z902" s="2">
        <f t="shared" si="56"/>
        <v>46.97</v>
      </c>
    </row>
    <row r="903" spans="1:26">
      <c r="A903" s="2" t="s">
        <v>2727</v>
      </c>
      <c r="B903" s="25">
        <v>45784</v>
      </c>
      <c r="C903" s="2" t="s">
        <v>607</v>
      </c>
      <c r="D903" s="2" t="s">
        <v>1640</v>
      </c>
      <c r="E903" s="2" t="s">
        <v>1761</v>
      </c>
      <c r="F903" s="2">
        <v>2</v>
      </c>
      <c r="G903" s="2">
        <v>71.48</v>
      </c>
      <c r="H903" s="2">
        <v>0.14000000000000001</v>
      </c>
      <c r="I903" s="2" t="s">
        <v>1829</v>
      </c>
      <c r="J903" s="2">
        <v>122.9456</v>
      </c>
      <c r="K903" s="2">
        <f>IF(I903="", AVERAGEIF(Table6[Payment_Type],Table6[[#This Row],[Payment_Type]],Table6[Total_Amount]), J903)</f>
        <v>122.9456</v>
      </c>
      <c r="O903" s="28" t="s">
        <v>2727</v>
      </c>
      <c r="P903" t="str">
        <f t="shared" si="57"/>
        <v>Sale901</v>
      </c>
      <c r="Q903" t="str">
        <f t="shared" si="58"/>
        <v>SALE901</v>
      </c>
      <c r="S903" s="31">
        <v>45784</v>
      </c>
      <c r="T903" t="str">
        <f t="shared" si="59"/>
        <v>07-05-2025</v>
      </c>
      <c r="X903" s="34">
        <v>2</v>
      </c>
      <c r="Y903" s="34">
        <v>71.48</v>
      </c>
      <c r="Z903" s="2">
        <f t="shared" si="56"/>
        <v>71.48</v>
      </c>
    </row>
    <row r="904" spans="1:26">
      <c r="A904" s="2" t="s">
        <v>2728</v>
      </c>
      <c r="B904" s="25">
        <v>45812</v>
      </c>
      <c r="C904" s="2" t="s">
        <v>8</v>
      </c>
      <c r="D904" s="2" t="s">
        <v>1660</v>
      </c>
      <c r="E904" s="2" t="s">
        <v>1813</v>
      </c>
      <c r="F904" s="2">
        <v>2</v>
      </c>
      <c r="G904" s="2">
        <v>404.08</v>
      </c>
      <c r="H904" s="2">
        <v>7.0000000000000007E-2</v>
      </c>
      <c r="I904" s="2" t="s">
        <v>1824</v>
      </c>
      <c r="J904" s="2">
        <v>751.58879999999988</v>
      </c>
      <c r="K904" s="2">
        <f>IF(I904="", AVERAGEIF(Table6[Payment_Type],Table6[[#This Row],[Payment_Type]],Table6[Total_Amount]), J904)</f>
        <v>751.58879999999988</v>
      </c>
      <c r="O904" s="27" t="s">
        <v>2728</v>
      </c>
      <c r="P904" t="str">
        <f t="shared" si="57"/>
        <v>Sale902</v>
      </c>
      <c r="Q904" t="str">
        <f t="shared" si="58"/>
        <v>SALE902</v>
      </c>
      <c r="S904" s="30">
        <v>45812</v>
      </c>
      <c r="T904" t="str">
        <f t="shared" si="59"/>
        <v>04-06-2025</v>
      </c>
      <c r="X904" s="33">
        <v>2</v>
      </c>
      <c r="Y904" s="33">
        <v>404.08</v>
      </c>
      <c r="Z904" s="2">
        <f t="shared" si="56"/>
        <v>404.08</v>
      </c>
    </row>
    <row r="905" spans="1:26">
      <c r="A905" s="2" t="s">
        <v>2729</v>
      </c>
      <c r="B905" s="25">
        <v>45653</v>
      </c>
      <c r="C905" s="2" t="s">
        <v>842</v>
      </c>
      <c r="D905" s="2" t="s">
        <v>1582</v>
      </c>
      <c r="E905" s="2" t="s">
        <v>1804</v>
      </c>
      <c r="F905" s="2">
        <v>1</v>
      </c>
      <c r="G905" s="2">
        <v>519.91</v>
      </c>
      <c r="H905" s="2">
        <v>0.05</v>
      </c>
      <c r="I905" s="2" t="s">
        <v>1829</v>
      </c>
      <c r="J905" s="2">
        <v>493.91449999999992</v>
      </c>
      <c r="K905" s="2">
        <f>IF(I905="", AVERAGEIF(Table6[Payment_Type],Table6[[#This Row],[Payment_Type]],Table6[Total_Amount]), J905)</f>
        <v>493.91449999999992</v>
      </c>
      <c r="O905" s="28" t="s">
        <v>2729</v>
      </c>
      <c r="P905" t="str">
        <f t="shared" si="57"/>
        <v>Sale903</v>
      </c>
      <c r="Q905" t="str">
        <f t="shared" si="58"/>
        <v>SALE903</v>
      </c>
      <c r="S905" s="31">
        <v>45653</v>
      </c>
      <c r="T905" t="str">
        <f t="shared" si="59"/>
        <v>27-12-2024</v>
      </c>
      <c r="X905" s="34">
        <v>1</v>
      </c>
      <c r="Y905" s="34">
        <v>519.91</v>
      </c>
      <c r="Z905" s="2">
        <f t="shared" si="56"/>
        <v>519.91</v>
      </c>
    </row>
    <row r="906" spans="1:26">
      <c r="A906" s="2" t="s">
        <v>2730</v>
      </c>
      <c r="B906" s="25">
        <v>45672</v>
      </c>
      <c r="C906" s="2" t="s">
        <v>490</v>
      </c>
      <c r="D906" s="2" t="s">
        <v>1644</v>
      </c>
      <c r="E906" s="2" t="s">
        <v>1797</v>
      </c>
      <c r="F906" s="2">
        <v>3</v>
      </c>
      <c r="G906" s="2">
        <v>566.16</v>
      </c>
      <c r="H906" s="2">
        <v>0.05</v>
      </c>
      <c r="I906" s="2" t="s">
        <v>1826</v>
      </c>
      <c r="J906" s="2">
        <v>1613.556</v>
      </c>
      <c r="K906" s="2">
        <f>IF(I906="", AVERAGEIF(Table6[Payment_Type],Table6[[#This Row],[Payment_Type]],Table6[Total_Amount]), J906)</f>
        <v>1613.556</v>
      </c>
      <c r="O906" s="27" t="s">
        <v>2730</v>
      </c>
      <c r="P906" t="str">
        <f t="shared" si="57"/>
        <v>Sale904</v>
      </c>
      <c r="Q906" t="str">
        <f t="shared" si="58"/>
        <v>SALE904</v>
      </c>
      <c r="S906" s="30">
        <v>45672</v>
      </c>
      <c r="T906" t="str">
        <f t="shared" si="59"/>
        <v>15-01-2025</v>
      </c>
      <c r="X906" s="33">
        <v>3</v>
      </c>
      <c r="Y906" s="33">
        <v>566.16</v>
      </c>
      <c r="Z906" s="2">
        <f t="shared" si="56"/>
        <v>566.16</v>
      </c>
    </row>
    <row r="907" spans="1:26">
      <c r="A907" s="2" t="s">
        <v>2731</v>
      </c>
      <c r="B907" s="25">
        <v>45799</v>
      </c>
      <c r="C907" s="2" t="s">
        <v>1223</v>
      </c>
      <c r="D907" s="2" t="s">
        <v>1652</v>
      </c>
      <c r="E907" s="2" t="s">
        <v>1789</v>
      </c>
      <c r="F907" s="2">
        <v>2</v>
      </c>
      <c r="G907" s="2">
        <v>295.12</v>
      </c>
      <c r="H907" s="2">
        <v>0.09</v>
      </c>
      <c r="I907" s="2" t="s">
        <v>1829</v>
      </c>
      <c r="J907" s="2">
        <v>537.11840000000007</v>
      </c>
      <c r="K907" s="2">
        <f>IF(I907="", AVERAGEIF(Table6[Payment_Type],Table6[[#This Row],[Payment_Type]],Table6[Total_Amount]), J907)</f>
        <v>537.11840000000007</v>
      </c>
      <c r="O907" s="28" t="s">
        <v>2731</v>
      </c>
      <c r="P907" t="str">
        <f t="shared" si="57"/>
        <v>Sale905</v>
      </c>
      <c r="Q907" t="str">
        <f t="shared" si="58"/>
        <v>SALE905</v>
      </c>
      <c r="S907" s="31">
        <v>45799</v>
      </c>
      <c r="T907" t="str">
        <f t="shared" si="59"/>
        <v>22-05-2025</v>
      </c>
      <c r="X907" s="34">
        <v>2</v>
      </c>
      <c r="Y907" s="34">
        <v>295.12</v>
      </c>
      <c r="Z907" s="2">
        <f t="shared" si="56"/>
        <v>295.12</v>
      </c>
    </row>
    <row r="908" spans="1:26">
      <c r="A908" s="2" t="s">
        <v>2732</v>
      </c>
      <c r="B908" s="25">
        <v>45848</v>
      </c>
      <c r="C908" s="2" t="s">
        <v>384</v>
      </c>
      <c r="D908" s="2" t="s">
        <v>1616</v>
      </c>
      <c r="E908" s="2" t="s">
        <v>1792</v>
      </c>
      <c r="F908" s="2">
        <v>2</v>
      </c>
      <c r="G908" s="2">
        <v>414.18</v>
      </c>
      <c r="H908" s="2">
        <v>0.25</v>
      </c>
      <c r="I908" s="2" t="s">
        <v>1826</v>
      </c>
      <c r="J908" s="2">
        <v>621.27</v>
      </c>
      <c r="K908" s="2">
        <f>IF(I908="", AVERAGEIF(Table6[Payment_Type],Table6[[#This Row],[Payment_Type]],Table6[Total_Amount]), J908)</f>
        <v>621.27</v>
      </c>
      <c r="O908" s="27" t="s">
        <v>2732</v>
      </c>
      <c r="P908" t="str">
        <f t="shared" si="57"/>
        <v>Sale906</v>
      </c>
      <c r="Q908" t="str">
        <f t="shared" si="58"/>
        <v>SALE906</v>
      </c>
      <c r="S908" s="30">
        <v>45848</v>
      </c>
      <c r="T908" t="str">
        <f t="shared" si="59"/>
        <v>10-07-2025</v>
      </c>
      <c r="X908" s="33">
        <v>2</v>
      </c>
      <c r="Y908" s="33">
        <v>414.18</v>
      </c>
      <c r="Z908" s="2">
        <f t="shared" si="56"/>
        <v>414.18</v>
      </c>
    </row>
    <row r="909" spans="1:26">
      <c r="A909" s="2" t="s">
        <v>2733</v>
      </c>
      <c r="B909" s="25">
        <v>45918</v>
      </c>
      <c r="C909" s="2" t="s">
        <v>854</v>
      </c>
      <c r="D909" s="2" t="s">
        <v>1664</v>
      </c>
      <c r="E909" s="2" t="s">
        <v>1782</v>
      </c>
      <c r="F909" s="2">
        <v>2</v>
      </c>
      <c r="G909" s="2">
        <v>433.75</v>
      </c>
      <c r="H909" s="2">
        <v>0</v>
      </c>
      <c r="I909" s="2" t="s">
        <v>1824</v>
      </c>
      <c r="J909" s="2">
        <v>867.5</v>
      </c>
      <c r="K909" s="2">
        <f>IF(I909="", AVERAGEIF(Table6[Payment_Type],Table6[[#This Row],[Payment_Type]],Table6[Total_Amount]), J909)</f>
        <v>867.5</v>
      </c>
      <c r="O909" s="28" t="s">
        <v>2733</v>
      </c>
      <c r="P909" t="str">
        <f t="shared" si="57"/>
        <v>Sale907</v>
      </c>
      <c r="Q909" t="str">
        <f t="shared" si="58"/>
        <v>SALE907</v>
      </c>
      <c r="S909" s="31">
        <v>45918</v>
      </c>
      <c r="T909" t="str">
        <f t="shared" si="59"/>
        <v>18-09-2025</v>
      </c>
      <c r="X909" s="34">
        <v>2</v>
      </c>
      <c r="Y909" s="34">
        <v>433.75</v>
      </c>
      <c r="Z909" s="2">
        <f t="shared" si="56"/>
        <v>433.75</v>
      </c>
    </row>
    <row r="910" spans="1:26">
      <c r="A910" s="2" t="s">
        <v>2734</v>
      </c>
      <c r="B910" s="25">
        <v>45288</v>
      </c>
      <c r="C910" s="2" t="s">
        <v>893</v>
      </c>
      <c r="D910" s="2" t="s">
        <v>1718</v>
      </c>
      <c r="E910" s="2" t="s">
        <v>1813</v>
      </c>
      <c r="F910" s="2">
        <v>3</v>
      </c>
      <c r="G910" s="2">
        <v>104.33</v>
      </c>
      <c r="H910" s="2">
        <v>0.13</v>
      </c>
      <c r="I910" s="2" t="s">
        <v>1829</v>
      </c>
      <c r="J910" s="2">
        <v>272.30130000000003</v>
      </c>
      <c r="K910" s="2">
        <f>IF(I910="", AVERAGEIF(Table6[Payment_Type],Table6[[#This Row],[Payment_Type]],Table6[Total_Amount]), J910)</f>
        <v>272.30130000000003</v>
      </c>
      <c r="O910" s="27" t="s">
        <v>2734</v>
      </c>
      <c r="P910" t="str">
        <f t="shared" si="57"/>
        <v>Sale908</v>
      </c>
      <c r="Q910" t="str">
        <f t="shared" si="58"/>
        <v>SALE908</v>
      </c>
      <c r="S910" s="30">
        <v>45288</v>
      </c>
      <c r="T910" t="str">
        <f t="shared" si="59"/>
        <v>28-12-2023</v>
      </c>
      <c r="X910" s="33">
        <v>3</v>
      </c>
      <c r="Y910" s="33">
        <v>104.33</v>
      </c>
      <c r="Z910" s="2">
        <f t="shared" si="56"/>
        <v>104.33</v>
      </c>
    </row>
    <row r="911" spans="1:26">
      <c r="A911" s="2" t="s">
        <v>2735</v>
      </c>
      <c r="B911" s="25">
        <v>45477</v>
      </c>
      <c r="C911" s="2" t="s">
        <v>1431</v>
      </c>
      <c r="D911" s="2" t="s">
        <v>1553</v>
      </c>
      <c r="E911" s="2" t="s">
        <v>1794</v>
      </c>
      <c r="F911" s="2">
        <v>1</v>
      </c>
      <c r="G911" s="2">
        <v>221.7</v>
      </c>
      <c r="H911" s="2">
        <v>0.04</v>
      </c>
      <c r="I911" s="2" t="s">
        <v>1824</v>
      </c>
      <c r="J911" s="2">
        <v>212.83199999999999</v>
      </c>
      <c r="K911" s="2">
        <f>IF(I911="", AVERAGEIF(Table6[Payment_Type],Table6[[#This Row],[Payment_Type]],Table6[Total_Amount]), J911)</f>
        <v>212.83199999999999</v>
      </c>
      <c r="O911" s="28" t="s">
        <v>2735</v>
      </c>
      <c r="P911" t="str">
        <f t="shared" si="57"/>
        <v>Sale909</v>
      </c>
      <c r="Q911" t="str">
        <f t="shared" si="58"/>
        <v>SALE909</v>
      </c>
      <c r="S911" s="31">
        <v>45477</v>
      </c>
      <c r="T911" t="str">
        <f t="shared" si="59"/>
        <v>04-07-2024</v>
      </c>
      <c r="X911" s="34">
        <v>1</v>
      </c>
      <c r="Y911" s="34">
        <v>221.7</v>
      </c>
      <c r="Z911" s="2">
        <f t="shared" si="56"/>
        <v>221.7</v>
      </c>
    </row>
    <row r="912" spans="1:26">
      <c r="A912" s="2" t="s">
        <v>2736</v>
      </c>
      <c r="B912" s="25">
        <v>45796</v>
      </c>
      <c r="C912" s="2" t="s">
        <v>687</v>
      </c>
      <c r="D912" s="2" t="s">
        <v>1682</v>
      </c>
      <c r="E912" s="2" t="s">
        <v>1773</v>
      </c>
      <c r="F912" s="2">
        <v>2</v>
      </c>
      <c r="G912" s="2">
        <v>491.26</v>
      </c>
      <c r="H912" s="2">
        <v>0.14000000000000001</v>
      </c>
      <c r="I912" s="2" t="s">
        <v>1829</v>
      </c>
      <c r="J912" s="2">
        <v>844.96719999999993</v>
      </c>
      <c r="K912" s="2">
        <f>IF(I912="", AVERAGEIF(Table6[Payment_Type],Table6[[#This Row],[Payment_Type]],Table6[Total_Amount]), J912)</f>
        <v>844.96719999999993</v>
      </c>
      <c r="O912" s="27" t="s">
        <v>2736</v>
      </c>
      <c r="P912" t="str">
        <f t="shared" si="57"/>
        <v>Sale910</v>
      </c>
      <c r="Q912" t="str">
        <f t="shared" si="58"/>
        <v>SALE910</v>
      </c>
      <c r="S912" s="30">
        <v>45796</v>
      </c>
      <c r="T912" t="str">
        <f t="shared" si="59"/>
        <v>19-05-2025</v>
      </c>
      <c r="X912" s="33">
        <v>2</v>
      </c>
      <c r="Y912" s="33">
        <v>491.26</v>
      </c>
      <c r="Z912" s="2">
        <f t="shared" si="56"/>
        <v>491.26</v>
      </c>
    </row>
    <row r="913" spans="1:26">
      <c r="A913" s="2" t="s">
        <v>2737</v>
      </c>
      <c r="B913" s="25">
        <v>45630</v>
      </c>
      <c r="C913" s="2" t="s">
        <v>598</v>
      </c>
      <c r="D913" s="2" t="s">
        <v>1622</v>
      </c>
      <c r="E913" s="2" t="s">
        <v>1782</v>
      </c>
      <c r="F913" s="2">
        <v>4</v>
      </c>
      <c r="G913" s="2">
        <v>923.14</v>
      </c>
      <c r="H913" s="2">
        <v>0.15</v>
      </c>
      <c r="I913" s="2" t="s">
        <v>1824</v>
      </c>
      <c r="J913" s="2">
        <v>3138.6759999999999</v>
      </c>
      <c r="K913" s="2">
        <f>IF(I913="", AVERAGEIF(Table6[Payment_Type],Table6[[#This Row],[Payment_Type]],Table6[Total_Amount]), J913)</f>
        <v>3138.6759999999999</v>
      </c>
      <c r="O913" s="28" t="s">
        <v>2737</v>
      </c>
      <c r="P913" t="str">
        <f t="shared" si="57"/>
        <v>Sale911</v>
      </c>
      <c r="Q913" t="str">
        <f t="shared" si="58"/>
        <v>SALE911</v>
      </c>
      <c r="S913" s="31">
        <v>45630</v>
      </c>
      <c r="T913" t="str">
        <f t="shared" si="59"/>
        <v>04-12-2024</v>
      </c>
      <c r="X913" s="34">
        <v>4</v>
      </c>
      <c r="Y913" s="34">
        <v>923.14</v>
      </c>
      <c r="Z913" s="2">
        <f t="shared" si="56"/>
        <v>923.14</v>
      </c>
    </row>
    <row r="914" spans="1:26">
      <c r="A914" s="2" t="s">
        <v>2738</v>
      </c>
      <c r="B914" s="25">
        <v>45625</v>
      </c>
      <c r="C914" s="2" t="s">
        <v>634</v>
      </c>
      <c r="D914" s="2" t="s">
        <v>1676</v>
      </c>
      <c r="E914" s="2" t="s">
        <v>1779</v>
      </c>
      <c r="F914" s="2">
        <v>2</v>
      </c>
      <c r="G914" s="2">
        <v>747.65</v>
      </c>
      <c r="H914" s="2">
        <v>0.08</v>
      </c>
      <c r="I914" s="2" t="s">
        <v>1824</v>
      </c>
      <c r="J914" s="2">
        <v>1375.6759999999999</v>
      </c>
      <c r="K914" s="2">
        <f>IF(I914="", AVERAGEIF(Table6[Payment_Type],Table6[[#This Row],[Payment_Type]],Table6[Total_Amount]), J914)</f>
        <v>1375.6759999999999</v>
      </c>
      <c r="O914" s="27" t="s">
        <v>2738</v>
      </c>
      <c r="P914" t="str">
        <f t="shared" si="57"/>
        <v>Sale912</v>
      </c>
      <c r="Q914" t="str">
        <f t="shared" si="58"/>
        <v>SALE912</v>
      </c>
      <c r="S914" s="30">
        <v>45625</v>
      </c>
      <c r="T914" t="str">
        <f t="shared" si="59"/>
        <v>29-11-2024</v>
      </c>
      <c r="X914" s="33">
        <v>2</v>
      </c>
      <c r="Y914" s="33">
        <v>747.65</v>
      </c>
      <c r="Z914" s="2">
        <f t="shared" si="56"/>
        <v>747.65</v>
      </c>
    </row>
    <row r="915" spans="1:26">
      <c r="A915" s="2" t="s">
        <v>2739</v>
      </c>
      <c r="B915" s="25">
        <v>45773</v>
      </c>
      <c r="C915" s="2" t="s">
        <v>384</v>
      </c>
      <c r="D915" s="2" t="s">
        <v>1632</v>
      </c>
      <c r="E915" s="2" t="s">
        <v>1779</v>
      </c>
      <c r="F915" s="2">
        <v>3</v>
      </c>
      <c r="G915" s="2">
        <v>94.55</v>
      </c>
      <c r="H915" s="2">
        <v>0.13</v>
      </c>
      <c r="I915" s="2" t="s">
        <v>1829</v>
      </c>
      <c r="J915" s="2">
        <v>246.77549999999999</v>
      </c>
      <c r="K915" s="2">
        <f>IF(I915="", AVERAGEIF(Table6[Payment_Type],Table6[[#This Row],[Payment_Type]],Table6[Total_Amount]), J915)</f>
        <v>246.77549999999999</v>
      </c>
      <c r="O915" s="28" t="s">
        <v>2739</v>
      </c>
      <c r="P915" t="str">
        <f t="shared" si="57"/>
        <v>Sale913</v>
      </c>
      <c r="Q915" t="str">
        <f t="shared" si="58"/>
        <v>SALE913</v>
      </c>
      <c r="S915" s="31">
        <v>45773</v>
      </c>
      <c r="T915" t="str">
        <f t="shared" si="59"/>
        <v>26-04-2025</v>
      </c>
      <c r="X915" s="34">
        <v>3</v>
      </c>
      <c r="Y915" s="34">
        <v>94.55</v>
      </c>
      <c r="Z915" s="2">
        <f t="shared" si="56"/>
        <v>94.55</v>
      </c>
    </row>
    <row r="916" spans="1:26">
      <c r="A916" s="2" t="s">
        <v>2740</v>
      </c>
      <c r="B916" s="25">
        <v>45308</v>
      </c>
      <c r="C916" s="2" t="s">
        <v>153</v>
      </c>
      <c r="D916" s="2" t="s">
        <v>1578</v>
      </c>
      <c r="E916" s="2" t="s">
        <v>1813</v>
      </c>
      <c r="F916" s="2">
        <v>3</v>
      </c>
      <c r="G916" s="2">
        <v>620.12</v>
      </c>
      <c r="H916" s="2">
        <v>0.06</v>
      </c>
      <c r="I916" s="2" t="s">
        <v>1824</v>
      </c>
      <c r="J916" s="2">
        <v>1748.7384</v>
      </c>
      <c r="K916" s="2">
        <f>IF(I916="", AVERAGEIF(Table6[Payment_Type],Table6[[#This Row],[Payment_Type]],Table6[Total_Amount]), J916)</f>
        <v>1748.7384</v>
      </c>
      <c r="O916" s="27" t="s">
        <v>2740</v>
      </c>
      <c r="P916" t="str">
        <f t="shared" si="57"/>
        <v>Sale914</v>
      </c>
      <c r="Q916" t="str">
        <f t="shared" si="58"/>
        <v>SALE914</v>
      </c>
      <c r="S916" s="30">
        <v>45308</v>
      </c>
      <c r="T916" t="str">
        <f t="shared" si="59"/>
        <v>17-01-2024</v>
      </c>
      <c r="X916" s="33">
        <v>3</v>
      </c>
      <c r="Y916" s="33">
        <v>620.12</v>
      </c>
      <c r="Z916" s="2">
        <f t="shared" si="56"/>
        <v>620.12</v>
      </c>
    </row>
    <row r="917" spans="1:26">
      <c r="A917" s="2" t="s">
        <v>2741</v>
      </c>
      <c r="B917" s="25">
        <v>45869</v>
      </c>
      <c r="C917" s="2" t="s">
        <v>1495</v>
      </c>
      <c r="D917" s="2" t="s">
        <v>1686</v>
      </c>
      <c r="E917" s="2" t="s">
        <v>1776</v>
      </c>
      <c r="F917" s="2">
        <v>2</v>
      </c>
      <c r="G917" s="2">
        <v>354.09</v>
      </c>
      <c r="H917" s="2">
        <v>0.12</v>
      </c>
      <c r="I917" s="2" t="s">
        <v>1829</v>
      </c>
      <c r="J917" s="2">
        <v>623.19839999999999</v>
      </c>
      <c r="K917" s="2">
        <f>IF(I917="", AVERAGEIF(Table6[Payment_Type],Table6[[#This Row],[Payment_Type]],Table6[Total_Amount]), J917)</f>
        <v>623.19839999999999</v>
      </c>
      <c r="O917" s="28" t="s">
        <v>2741</v>
      </c>
      <c r="P917" t="str">
        <f t="shared" si="57"/>
        <v>Sale915</v>
      </c>
      <c r="Q917" t="str">
        <f t="shared" si="58"/>
        <v>SALE915</v>
      </c>
      <c r="S917" s="31">
        <v>45869</v>
      </c>
      <c r="T917" t="str">
        <f t="shared" si="59"/>
        <v>31-07-2025</v>
      </c>
      <c r="X917" s="34">
        <v>2</v>
      </c>
      <c r="Y917" s="34">
        <v>354.09</v>
      </c>
      <c r="Z917" s="2">
        <f t="shared" si="56"/>
        <v>354.09</v>
      </c>
    </row>
    <row r="918" spans="1:26">
      <c r="A918" s="2" t="s">
        <v>2742</v>
      </c>
      <c r="B918" s="25">
        <v>45621</v>
      </c>
      <c r="C918" s="2" t="s">
        <v>447</v>
      </c>
      <c r="D918" s="2" t="s">
        <v>1654</v>
      </c>
      <c r="E918" s="2" t="s">
        <v>1773</v>
      </c>
      <c r="F918" s="2">
        <v>3</v>
      </c>
      <c r="G918" s="2">
        <v>214.94</v>
      </c>
      <c r="H918" s="2">
        <v>0.22</v>
      </c>
      <c r="I918" s="2" t="s">
        <v>1829</v>
      </c>
      <c r="J918" s="2">
        <v>502.95960000000002</v>
      </c>
      <c r="K918" s="2">
        <f>IF(I918="", AVERAGEIF(Table6[Payment_Type],Table6[[#This Row],[Payment_Type]],Table6[Total_Amount]), J918)</f>
        <v>502.95960000000002</v>
      </c>
      <c r="O918" s="27" t="s">
        <v>2742</v>
      </c>
      <c r="P918" t="str">
        <f t="shared" si="57"/>
        <v>Sale916</v>
      </c>
      <c r="Q918" t="str">
        <f t="shared" si="58"/>
        <v>SALE916</v>
      </c>
      <c r="S918" s="30">
        <v>45621</v>
      </c>
      <c r="T918" t="str">
        <f t="shared" si="59"/>
        <v>25-11-2024</v>
      </c>
      <c r="X918" s="33">
        <v>3</v>
      </c>
      <c r="Y918" s="33">
        <v>214.94</v>
      </c>
      <c r="Z918" s="2">
        <f t="shared" si="56"/>
        <v>214.94</v>
      </c>
    </row>
    <row r="919" spans="1:26">
      <c r="A919" s="2" t="s">
        <v>2743</v>
      </c>
      <c r="B919" s="25">
        <v>45428</v>
      </c>
      <c r="C919" s="2" t="s">
        <v>651</v>
      </c>
      <c r="D919" s="2" t="s">
        <v>1565</v>
      </c>
      <c r="E919" s="2" t="s">
        <v>1794</v>
      </c>
      <c r="F919" s="2">
        <v>2</v>
      </c>
      <c r="G919" s="2">
        <v>309.77999999999997</v>
      </c>
      <c r="H919" s="2">
        <v>0.16</v>
      </c>
      <c r="I919" s="2" t="s">
        <v>1824</v>
      </c>
      <c r="J919" s="2">
        <v>520.43039999999996</v>
      </c>
      <c r="K919" s="2">
        <f>IF(I919="", AVERAGEIF(Table6[Payment_Type],Table6[[#This Row],[Payment_Type]],Table6[Total_Amount]), J919)</f>
        <v>520.43039999999996</v>
      </c>
      <c r="O919" s="28" t="s">
        <v>2743</v>
      </c>
      <c r="P919" t="str">
        <f t="shared" si="57"/>
        <v>Sale917</v>
      </c>
      <c r="Q919" t="str">
        <f t="shared" si="58"/>
        <v>SALE917</v>
      </c>
      <c r="S919" s="31">
        <v>45428</v>
      </c>
      <c r="T919" t="str">
        <f t="shared" si="59"/>
        <v>16-05-2024</v>
      </c>
      <c r="X919" s="34">
        <v>2</v>
      </c>
      <c r="Y919" s="34">
        <v>309.77999999999997</v>
      </c>
      <c r="Z919" s="2">
        <f t="shared" si="56"/>
        <v>309.77999999999997</v>
      </c>
    </row>
    <row r="920" spans="1:26">
      <c r="A920" s="2" t="s">
        <v>2744</v>
      </c>
      <c r="B920" s="25">
        <v>45807</v>
      </c>
      <c r="C920" s="2" t="s">
        <v>255</v>
      </c>
      <c r="D920" s="2" t="s">
        <v>1574</v>
      </c>
      <c r="E920" s="2" t="s">
        <v>1766</v>
      </c>
      <c r="F920" s="2">
        <v>2</v>
      </c>
      <c r="G920" s="2">
        <v>183.85</v>
      </c>
      <c r="H920" s="2">
        <v>0.14000000000000001</v>
      </c>
      <c r="I920" s="2" t="s">
        <v>1826</v>
      </c>
      <c r="J920" s="2">
        <v>316.22199999999998</v>
      </c>
      <c r="K920" s="2">
        <f>IF(I920="", AVERAGEIF(Table6[Payment_Type],Table6[[#This Row],[Payment_Type]],Table6[Total_Amount]), J920)</f>
        <v>316.22199999999998</v>
      </c>
      <c r="O920" s="27" t="s">
        <v>2744</v>
      </c>
      <c r="P920" t="str">
        <f t="shared" si="57"/>
        <v>Sale918</v>
      </c>
      <c r="Q920" t="str">
        <f t="shared" si="58"/>
        <v>SALE918</v>
      </c>
      <c r="S920" s="30">
        <v>45807</v>
      </c>
      <c r="T920" t="str">
        <f t="shared" si="59"/>
        <v>30-05-2025</v>
      </c>
      <c r="X920" s="33">
        <v>2</v>
      </c>
      <c r="Y920" s="33">
        <v>183.85</v>
      </c>
      <c r="Z920" s="2">
        <f t="shared" si="56"/>
        <v>183.85</v>
      </c>
    </row>
    <row r="921" spans="1:26">
      <c r="A921" s="2" t="s">
        <v>2745</v>
      </c>
      <c r="B921" s="25">
        <v>45238</v>
      </c>
      <c r="C921" s="2" t="s">
        <v>1272</v>
      </c>
      <c r="D921" s="2" t="s">
        <v>1688</v>
      </c>
      <c r="E921" s="2" t="s">
        <v>1752</v>
      </c>
      <c r="F921" s="2">
        <v>1</v>
      </c>
      <c r="G921" s="2">
        <v>550.05999999999995</v>
      </c>
      <c r="H921" s="2">
        <v>0.01</v>
      </c>
      <c r="I921" s="2" t="s">
        <v>1824</v>
      </c>
      <c r="J921" s="2">
        <v>544.55939999999998</v>
      </c>
      <c r="K921" s="2">
        <f>IF(I921="", AVERAGEIF(Table6[Payment_Type],Table6[[#This Row],[Payment_Type]],Table6[Total_Amount]), J921)</f>
        <v>544.55939999999998</v>
      </c>
      <c r="O921" s="28" t="s">
        <v>2745</v>
      </c>
      <c r="P921" t="str">
        <f t="shared" si="57"/>
        <v>Sale919</v>
      </c>
      <c r="Q921" t="str">
        <f t="shared" si="58"/>
        <v>SALE919</v>
      </c>
      <c r="S921" s="31">
        <v>45238</v>
      </c>
      <c r="T921" t="str">
        <f t="shared" si="59"/>
        <v>08-11-2023</v>
      </c>
      <c r="X921" s="34">
        <v>1</v>
      </c>
      <c r="Y921" s="34">
        <v>550.05999999999995</v>
      </c>
      <c r="Z921" s="2">
        <f t="shared" si="56"/>
        <v>550.05999999999995</v>
      </c>
    </row>
    <row r="922" spans="1:26">
      <c r="A922" s="2" t="s">
        <v>2746</v>
      </c>
      <c r="B922" s="25">
        <v>45253</v>
      </c>
      <c r="C922" s="2" t="s">
        <v>121</v>
      </c>
      <c r="D922" s="2" t="s">
        <v>1706</v>
      </c>
      <c r="E922" s="2" t="s">
        <v>1769</v>
      </c>
      <c r="F922" s="2">
        <v>2</v>
      </c>
      <c r="G922" s="2">
        <v>32.19</v>
      </c>
      <c r="H922" s="2">
        <v>0.13</v>
      </c>
      <c r="I922" s="2" t="s">
        <v>1829</v>
      </c>
      <c r="J922" s="2">
        <v>56.010599999999997</v>
      </c>
      <c r="K922" s="2">
        <f>IF(I922="", AVERAGEIF(Table6[Payment_Type],Table6[[#This Row],[Payment_Type]],Table6[Total_Amount]), J922)</f>
        <v>56.010599999999997</v>
      </c>
      <c r="O922" s="27" t="s">
        <v>2746</v>
      </c>
      <c r="P922" t="str">
        <f t="shared" si="57"/>
        <v>Sale920</v>
      </c>
      <c r="Q922" t="str">
        <f t="shared" si="58"/>
        <v>SALE920</v>
      </c>
      <c r="S922" s="30">
        <v>45253</v>
      </c>
      <c r="T922" t="str">
        <f t="shared" si="59"/>
        <v>23-11-2023</v>
      </c>
      <c r="X922" s="33">
        <v>2</v>
      </c>
      <c r="Y922" s="33">
        <v>32.19</v>
      </c>
      <c r="Z922" s="2">
        <f t="shared" si="56"/>
        <v>32.19</v>
      </c>
    </row>
    <row r="923" spans="1:26">
      <c r="A923" s="2" t="s">
        <v>2747</v>
      </c>
      <c r="B923" s="25">
        <v>45460</v>
      </c>
      <c r="C923" s="2" t="s">
        <v>470</v>
      </c>
      <c r="D923" s="2" t="s">
        <v>1614</v>
      </c>
      <c r="E923" s="2" t="s">
        <v>1813</v>
      </c>
      <c r="F923" s="2">
        <v>2</v>
      </c>
      <c r="G923" s="2">
        <v>892.06</v>
      </c>
      <c r="H923" s="2">
        <v>0.08</v>
      </c>
      <c r="I923" s="2" t="s">
        <v>1824</v>
      </c>
      <c r="J923" s="2">
        <v>1641.3904</v>
      </c>
      <c r="K923" s="2">
        <f>IF(I923="", AVERAGEIF(Table6[Payment_Type],Table6[[#This Row],[Payment_Type]],Table6[Total_Amount]), J923)</f>
        <v>1641.3904</v>
      </c>
      <c r="O923" s="28" t="s">
        <v>2747</v>
      </c>
      <c r="P923" t="str">
        <f t="shared" si="57"/>
        <v>Sale921</v>
      </c>
      <c r="Q923" t="str">
        <f t="shared" si="58"/>
        <v>SALE921</v>
      </c>
      <c r="S923" s="31">
        <v>45460</v>
      </c>
      <c r="T923" t="str">
        <f t="shared" si="59"/>
        <v>17-06-2024</v>
      </c>
      <c r="X923" s="34">
        <v>2</v>
      </c>
      <c r="Y923" s="34">
        <v>892.06</v>
      </c>
      <c r="Z923" s="2">
        <f t="shared" si="56"/>
        <v>892.06</v>
      </c>
    </row>
    <row r="924" spans="1:26">
      <c r="A924" s="2" t="s">
        <v>2748</v>
      </c>
      <c r="B924" s="25">
        <v>45628</v>
      </c>
      <c r="C924" s="2" t="s">
        <v>1455</v>
      </c>
      <c r="D924" s="2" t="s">
        <v>1664</v>
      </c>
      <c r="E924" s="2" t="s">
        <v>1776</v>
      </c>
      <c r="F924" s="2">
        <v>1</v>
      </c>
      <c r="G924" s="2">
        <v>127.47</v>
      </c>
      <c r="H924" s="2">
        <v>0.16</v>
      </c>
      <c r="I924" s="2" t="s">
        <v>1829</v>
      </c>
      <c r="J924" s="2">
        <v>107.0748</v>
      </c>
      <c r="K924" s="2">
        <f>IF(I924="", AVERAGEIF(Table6[Payment_Type],Table6[[#This Row],[Payment_Type]],Table6[Total_Amount]), J924)</f>
        <v>107.0748</v>
      </c>
      <c r="O924" s="27" t="s">
        <v>2748</v>
      </c>
      <c r="P924" t="str">
        <f t="shared" si="57"/>
        <v>Sale922</v>
      </c>
      <c r="Q924" t="str">
        <f t="shared" si="58"/>
        <v>SALE922</v>
      </c>
      <c r="S924" s="30">
        <v>45628</v>
      </c>
      <c r="T924" t="str">
        <f t="shared" si="59"/>
        <v>02-12-2024</v>
      </c>
      <c r="X924" s="33">
        <v>1</v>
      </c>
      <c r="Y924" s="33">
        <v>127.47</v>
      </c>
      <c r="Z924" s="2">
        <f t="shared" si="56"/>
        <v>127.47</v>
      </c>
    </row>
    <row r="925" spans="1:26">
      <c r="A925" s="2" t="s">
        <v>2749</v>
      </c>
      <c r="B925" s="25">
        <v>45778</v>
      </c>
      <c r="C925" s="2" t="s">
        <v>1211</v>
      </c>
      <c r="D925" s="2" t="s">
        <v>1702</v>
      </c>
      <c r="E925" s="2" t="s">
        <v>1799</v>
      </c>
      <c r="F925" s="2">
        <v>3</v>
      </c>
      <c r="G925" s="2">
        <v>212.87</v>
      </c>
      <c r="H925" s="2">
        <v>0.18</v>
      </c>
      <c r="I925" s="2" t="s">
        <v>1824</v>
      </c>
      <c r="J925" s="2">
        <v>523.66020000000003</v>
      </c>
      <c r="K925" s="2">
        <f>IF(I925="", AVERAGEIF(Table6[Payment_Type],Table6[[#This Row],[Payment_Type]],Table6[Total_Amount]), J925)</f>
        <v>523.66020000000003</v>
      </c>
      <c r="O925" s="28" t="s">
        <v>2749</v>
      </c>
      <c r="P925" t="str">
        <f t="shared" si="57"/>
        <v>Sale923</v>
      </c>
      <c r="Q925" t="str">
        <f t="shared" si="58"/>
        <v>SALE923</v>
      </c>
      <c r="S925" s="31">
        <v>45778</v>
      </c>
      <c r="T925" t="str">
        <f t="shared" si="59"/>
        <v>01-05-2025</v>
      </c>
      <c r="X925" s="34">
        <v>3</v>
      </c>
      <c r="Y925" s="34">
        <v>212.87</v>
      </c>
      <c r="Z925" s="2">
        <f t="shared" si="56"/>
        <v>212.87</v>
      </c>
    </row>
    <row r="926" spans="1:26">
      <c r="A926" s="2" t="s">
        <v>2750</v>
      </c>
      <c r="B926" s="25">
        <v>45471</v>
      </c>
      <c r="C926" s="2" t="s">
        <v>598</v>
      </c>
      <c r="D926" s="2" t="s">
        <v>1710</v>
      </c>
      <c r="E926" s="2" t="s">
        <v>1779</v>
      </c>
      <c r="F926" s="2">
        <v>1</v>
      </c>
      <c r="G926" s="2">
        <v>26.37</v>
      </c>
      <c r="H926" s="2">
        <v>0.3</v>
      </c>
      <c r="I926" s="2" t="s">
        <v>1829</v>
      </c>
      <c r="J926" s="2">
        <v>18.459</v>
      </c>
      <c r="K926" s="2">
        <f>IF(I926="", AVERAGEIF(Table6[Payment_Type],Table6[[#This Row],[Payment_Type]],Table6[Total_Amount]), J926)</f>
        <v>18.459</v>
      </c>
      <c r="O926" s="27" t="s">
        <v>2750</v>
      </c>
      <c r="P926" t="str">
        <f t="shared" si="57"/>
        <v>Sale924</v>
      </c>
      <c r="Q926" t="str">
        <f t="shared" si="58"/>
        <v>SALE924</v>
      </c>
      <c r="S926" s="30">
        <v>45471</v>
      </c>
      <c r="T926" t="str">
        <f t="shared" si="59"/>
        <v>28-06-2024</v>
      </c>
      <c r="X926" s="33">
        <v>1</v>
      </c>
      <c r="Y926" s="33">
        <v>26.37</v>
      </c>
      <c r="Z926" s="2">
        <f t="shared" si="56"/>
        <v>26.37</v>
      </c>
    </row>
    <row r="927" spans="1:26">
      <c r="A927" s="2" t="s">
        <v>2751</v>
      </c>
      <c r="B927" s="25">
        <v>45770</v>
      </c>
      <c r="C927" s="2" t="s">
        <v>1437</v>
      </c>
      <c r="D927" s="2" t="s">
        <v>1616</v>
      </c>
      <c r="E927" s="2" t="s">
        <v>1810</v>
      </c>
      <c r="F927" s="2">
        <v>4</v>
      </c>
      <c r="G927" s="2">
        <v>953.98</v>
      </c>
      <c r="H927" s="2">
        <v>0.16</v>
      </c>
      <c r="I927" s="2" t="s">
        <v>1824</v>
      </c>
      <c r="J927" s="2">
        <v>3205.3728000000001</v>
      </c>
      <c r="K927" s="2">
        <f>IF(I927="", AVERAGEIF(Table6[Payment_Type],Table6[[#This Row],[Payment_Type]],Table6[Total_Amount]), J927)</f>
        <v>3205.3728000000001</v>
      </c>
      <c r="O927" s="28" t="s">
        <v>2751</v>
      </c>
      <c r="P927" t="str">
        <f t="shared" si="57"/>
        <v>Sale925</v>
      </c>
      <c r="Q927" t="str">
        <f t="shared" si="58"/>
        <v>SALE925</v>
      </c>
      <c r="S927" s="31">
        <v>45770</v>
      </c>
      <c r="T927" t="str">
        <f t="shared" si="59"/>
        <v>23-04-2025</v>
      </c>
      <c r="X927" s="34">
        <v>4</v>
      </c>
      <c r="Y927" s="34">
        <v>953.98</v>
      </c>
      <c r="Z927" s="2">
        <f t="shared" si="56"/>
        <v>953.98</v>
      </c>
    </row>
    <row r="928" spans="1:26">
      <c r="A928" s="2" t="s">
        <v>2752</v>
      </c>
      <c r="B928" s="25">
        <v>45369</v>
      </c>
      <c r="C928" s="2" t="s">
        <v>699</v>
      </c>
      <c r="D928" s="2" t="s">
        <v>1682</v>
      </c>
      <c r="E928" s="2" t="s">
        <v>1813</v>
      </c>
      <c r="F928" s="2">
        <v>3</v>
      </c>
      <c r="G928" s="2">
        <v>968.88</v>
      </c>
      <c r="H928" s="2">
        <v>0.15</v>
      </c>
      <c r="I928" s="2" t="s">
        <v>1824</v>
      </c>
      <c r="J928" s="2">
        <v>2470.6439999999998</v>
      </c>
      <c r="K928" s="2">
        <f>IF(I928="", AVERAGEIF(Table6[Payment_Type],Table6[[#This Row],[Payment_Type]],Table6[Total_Amount]), J928)</f>
        <v>2470.6439999999998</v>
      </c>
      <c r="O928" s="27" t="s">
        <v>2752</v>
      </c>
      <c r="P928" t="str">
        <f t="shared" si="57"/>
        <v>Sale926</v>
      </c>
      <c r="Q928" t="str">
        <f t="shared" si="58"/>
        <v>SALE926</v>
      </c>
      <c r="S928" s="30">
        <v>45369</v>
      </c>
      <c r="T928" t="str">
        <f t="shared" si="59"/>
        <v>18-03-2024</v>
      </c>
      <c r="X928" s="33">
        <v>3</v>
      </c>
      <c r="Y928" s="33">
        <v>968.88</v>
      </c>
      <c r="Z928" s="2">
        <f t="shared" si="56"/>
        <v>968.88</v>
      </c>
    </row>
    <row r="929" spans="1:26">
      <c r="A929" s="2" t="s">
        <v>2753</v>
      </c>
      <c r="B929" s="25">
        <v>45910</v>
      </c>
      <c r="C929" s="2" t="s">
        <v>616</v>
      </c>
      <c r="D929" s="2" t="s">
        <v>1700</v>
      </c>
      <c r="E929" s="2" t="s">
        <v>1810</v>
      </c>
      <c r="F929" s="2">
        <v>1</v>
      </c>
      <c r="G929" s="2">
        <v>533.04999999999995</v>
      </c>
      <c r="H929" s="2">
        <v>0.11</v>
      </c>
      <c r="I929" s="2" t="s">
        <v>1826</v>
      </c>
      <c r="J929" s="2">
        <v>474.41449999999998</v>
      </c>
      <c r="K929" s="2">
        <f>IF(I929="", AVERAGEIF(Table6[Payment_Type],Table6[[#This Row],[Payment_Type]],Table6[Total_Amount]), J929)</f>
        <v>474.41449999999998</v>
      </c>
      <c r="O929" s="28" t="s">
        <v>2753</v>
      </c>
      <c r="P929" t="str">
        <f t="shared" si="57"/>
        <v>Sale927</v>
      </c>
      <c r="Q929" t="str">
        <f t="shared" si="58"/>
        <v>SALE927</v>
      </c>
      <c r="S929" s="31">
        <v>45910</v>
      </c>
      <c r="T929" t="str">
        <f t="shared" si="59"/>
        <v>10-09-2025</v>
      </c>
      <c r="X929" s="34">
        <v>1</v>
      </c>
      <c r="Y929" s="34">
        <v>533.04999999999995</v>
      </c>
      <c r="Z929" s="2">
        <f t="shared" si="56"/>
        <v>533.04999999999995</v>
      </c>
    </row>
    <row r="930" spans="1:26">
      <c r="A930" s="2" t="s">
        <v>2754</v>
      </c>
      <c r="B930" s="25">
        <v>45637</v>
      </c>
      <c r="C930" s="2" t="s">
        <v>1190</v>
      </c>
      <c r="D930" s="2" t="s">
        <v>1710</v>
      </c>
      <c r="E930" s="2" t="s">
        <v>1757</v>
      </c>
      <c r="F930" s="2">
        <v>3</v>
      </c>
      <c r="G930" s="2">
        <v>138.86000000000001</v>
      </c>
      <c r="H930" s="2">
        <v>0.11</v>
      </c>
      <c r="I930" s="2" t="s">
        <v>1826</v>
      </c>
      <c r="J930" s="2">
        <v>370.75619999999998</v>
      </c>
      <c r="K930" s="2">
        <f>IF(I930="", AVERAGEIF(Table6[Payment_Type],Table6[[#This Row],[Payment_Type]],Table6[Total_Amount]), J930)</f>
        <v>370.75619999999998</v>
      </c>
      <c r="O930" s="27" t="s">
        <v>2754</v>
      </c>
      <c r="P930" t="str">
        <f t="shared" si="57"/>
        <v>Sale928</v>
      </c>
      <c r="Q930" t="str">
        <f t="shared" si="58"/>
        <v>SALE928</v>
      </c>
      <c r="S930" s="30">
        <v>45637</v>
      </c>
      <c r="T930" t="str">
        <f t="shared" si="59"/>
        <v>11-12-2024</v>
      </c>
      <c r="X930" s="33">
        <v>3</v>
      </c>
      <c r="Y930" s="33">
        <v>138.86000000000001</v>
      </c>
      <c r="Z930" s="2">
        <f t="shared" si="56"/>
        <v>138.86000000000001</v>
      </c>
    </row>
    <row r="931" spans="1:26">
      <c r="A931" s="2" t="s">
        <v>2755</v>
      </c>
      <c r="B931" s="25">
        <v>45706</v>
      </c>
      <c r="C931" s="2" t="s">
        <v>532</v>
      </c>
      <c r="D931" s="2" t="s">
        <v>1592</v>
      </c>
      <c r="E931" s="2" t="s">
        <v>1752</v>
      </c>
      <c r="F931" s="2">
        <v>1</v>
      </c>
      <c r="G931" s="2">
        <v>588.92999999999995</v>
      </c>
      <c r="H931" s="2">
        <v>0.03</v>
      </c>
      <c r="I931" s="2" t="s">
        <v>1829</v>
      </c>
      <c r="J931" s="2">
        <v>571.26209999999992</v>
      </c>
      <c r="K931" s="2">
        <f>IF(I931="", AVERAGEIF(Table6[Payment_Type],Table6[[#This Row],[Payment_Type]],Table6[Total_Amount]), J931)</f>
        <v>571.26209999999992</v>
      </c>
      <c r="O931" s="28" t="s">
        <v>2755</v>
      </c>
      <c r="P931" t="str">
        <f t="shared" si="57"/>
        <v>Sale929</v>
      </c>
      <c r="Q931" t="str">
        <f t="shared" si="58"/>
        <v>SALE929</v>
      </c>
      <c r="S931" s="31">
        <v>45706</v>
      </c>
      <c r="T931" t="str">
        <f t="shared" si="59"/>
        <v>18-02-2025</v>
      </c>
      <c r="X931" s="34">
        <v>1</v>
      </c>
      <c r="Y931" s="34">
        <v>588.92999999999995</v>
      </c>
      <c r="Z931" s="2">
        <f t="shared" si="56"/>
        <v>588.92999999999995</v>
      </c>
    </row>
    <row r="932" spans="1:26">
      <c r="A932" s="2" t="s">
        <v>2756</v>
      </c>
      <c r="B932" s="25">
        <v>45557</v>
      </c>
      <c r="C932" s="2" t="s">
        <v>1254</v>
      </c>
      <c r="D932" s="2" t="s">
        <v>1652</v>
      </c>
      <c r="E932" s="2" t="s">
        <v>1773</v>
      </c>
      <c r="F932" s="2">
        <v>2</v>
      </c>
      <c r="G932" s="2">
        <v>576.83000000000004</v>
      </c>
      <c r="H932" s="2">
        <v>0.19</v>
      </c>
      <c r="I932" s="2" t="s">
        <v>1826</v>
      </c>
      <c r="J932" s="2">
        <v>934.46460000000013</v>
      </c>
      <c r="K932" s="2">
        <f>IF(I932="", AVERAGEIF(Table6[Payment_Type],Table6[[#This Row],[Payment_Type]],Table6[Total_Amount]), J932)</f>
        <v>934.46460000000013</v>
      </c>
      <c r="O932" s="27" t="s">
        <v>2756</v>
      </c>
      <c r="P932" t="str">
        <f t="shared" si="57"/>
        <v>Sale930</v>
      </c>
      <c r="Q932" t="str">
        <f t="shared" si="58"/>
        <v>SALE930</v>
      </c>
      <c r="S932" s="30">
        <v>45557</v>
      </c>
      <c r="T932" t="str">
        <f t="shared" si="59"/>
        <v>22-09-2024</v>
      </c>
      <c r="X932" s="33">
        <v>2</v>
      </c>
      <c r="Y932" s="33">
        <v>576.83000000000004</v>
      </c>
      <c r="Z932" s="2">
        <f t="shared" si="56"/>
        <v>576.83000000000004</v>
      </c>
    </row>
    <row r="933" spans="1:26">
      <c r="A933" s="2" t="s">
        <v>2757</v>
      </c>
      <c r="B933" s="25">
        <v>45338</v>
      </c>
      <c r="C933" s="2" t="s">
        <v>1017</v>
      </c>
      <c r="D933" s="2" t="s">
        <v>1678</v>
      </c>
      <c r="E933" s="2" t="s">
        <v>1794</v>
      </c>
      <c r="F933" s="2">
        <v>1</v>
      </c>
      <c r="G933" s="2">
        <v>681.3</v>
      </c>
      <c r="H933" s="2">
        <v>0.05</v>
      </c>
      <c r="I933" s="2" t="s">
        <v>1824</v>
      </c>
      <c r="J933" s="2">
        <v>647.2349999999999</v>
      </c>
      <c r="K933" s="2">
        <f>IF(I933="", AVERAGEIF(Table6[Payment_Type],Table6[[#This Row],[Payment_Type]],Table6[Total_Amount]), J933)</f>
        <v>647.2349999999999</v>
      </c>
      <c r="O933" s="28" t="s">
        <v>2757</v>
      </c>
      <c r="P933" t="str">
        <f t="shared" si="57"/>
        <v>Sale931</v>
      </c>
      <c r="Q933" t="str">
        <f t="shared" si="58"/>
        <v>SALE931</v>
      </c>
      <c r="S933" s="31">
        <v>45338</v>
      </c>
      <c r="T933" t="str">
        <f t="shared" si="59"/>
        <v>16-02-2024</v>
      </c>
      <c r="X933" s="34">
        <v>1</v>
      </c>
      <c r="Y933" s="34">
        <v>681.3</v>
      </c>
      <c r="Z933" s="2">
        <f t="shared" si="56"/>
        <v>681.3</v>
      </c>
    </row>
    <row r="934" spans="1:26">
      <c r="A934" s="2" t="s">
        <v>2758</v>
      </c>
      <c r="B934" s="25">
        <v>45441</v>
      </c>
      <c r="C934" s="2" t="s">
        <v>1411</v>
      </c>
      <c r="D934" s="2" t="s">
        <v>1598</v>
      </c>
      <c r="E934" s="2" t="s">
        <v>1801</v>
      </c>
      <c r="F934" s="2">
        <v>3</v>
      </c>
      <c r="G934" s="2">
        <v>504.97</v>
      </c>
      <c r="H934" s="2">
        <v>0.3</v>
      </c>
      <c r="I934" s="2" t="s">
        <v>1824</v>
      </c>
      <c r="J934" s="2">
        <v>1060.4369999999999</v>
      </c>
      <c r="K934" s="2">
        <f>IF(I934="", AVERAGEIF(Table6[Payment_Type],Table6[[#This Row],[Payment_Type]],Table6[Total_Amount]), J934)</f>
        <v>1060.4369999999999</v>
      </c>
      <c r="O934" s="27" t="s">
        <v>2758</v>
      </c>
      <c r="P934" t="str">
        <f t="shared" si="57"/>
        <v>Sale932</v>
      </c>
      <c r="Q934" t="str">
        <f t="shared" si="58"/>
        <v>SALE932</v>
      </c>
      <c r="S934" s="30">
        <v>45441</v>
      </c>
      <c r="T934" t="str">
        <f t="shared" si="59"/>
        <v>29-05-2024</v>
      </c>
      <c r="X934" s="33">
        <v>3</v>
      </c>
      <c r="Y934" s="33">
        <v>504.97</v>
      </c>
      <c r="Z934" s="2">
        <f t="shared" si="56"/>
        <v>504.97</v>
      </c>
    </row>
    <row r="935" spans="1:26">
      <c r="A935" s="2" t="s">
        <v>2759</v>
      </c>
      <c r="B935" s="25">
        <v>45396</v>
      </c>
      <c r="C935" s="2" t="s">
        <v>224</v>
      </c>
      <c r="D935" s="2" t="s">
        <v>1624</v>
      </c>
      <c r="E935" s="2" t="s">
        <v>1792</v>
      </c>
      <c r="F935" s="2">
        <v>3</v>
      </c>
      <c r="G935" s="2">
        <v>649.78</v>
      </c>
      <c r="H935" s="2">
        <v>0.1</v>
      </c>
      <c r="I935" s="2" t="s">
        <v>1826</v>
      </c>
      <c r="J935" s="2">
        <v>1754.4059999999999</v>
      </c>
      <c r="K935" s="2">
        <f>IF(I935="", AVERAGEIF(Table6[Payment_Type],Table6[[#This Row],[Payment_Type]],Table6[Total_Amount]), J935)</f>
        <v>1754.4059999999999</v>
      </c>
      <c r="O935" s="28" t="s">
        <v>2759</v>
      </c>
      <c r="P935" t="str">
        <f t="shared" si="57"/>
        <v>Sale933</v>
      </c>
      <c r="Q935" t="str">
        <f t="shared" si="58"/>
        <v>SALE933</v>
      </c>
      <c r="S935" s="31">
        <v>45396</v>
      </c>
      <c r="T935" t="str">
        <f t="shared" si="59"/>
        <v>14-04-2024</v>
      </c>
      <c r="X935" s="34">
        <v>3</v>
      </c>
      <c r="Y935" s="34">
        <v>649.78</v>
      </c>
      <c r="Z935" s="2">
        <f t="shared" si="56"/>
        <v>649.78</v>
      </c>
    </row>
    <row r="936" spans="1:26">
      <c r="A936" s="2" t="s">
        <v>2760</v>
      </c>
      <c r="B936" s="25">
        <v>45317</v>
      </c>
      <c r="C936" s="2" t="s">
        <v>785</v>
      </c>
      <c r="D936" s="2" t="s">
        <v>1626</v>
      </c>
      <c r="E936" s="2" t="s">
        <v>1786</v>
      </c>
      <c r="F936" s="2">
        <v>2</v>
      </c>
      <c r="G936" s="2">
        <v>986.73</v>
      </c>
      <c r="H936" s="2">
        <v>0.05</v>
      </c>
      <c r="I936" s="2" t="s">
        <v>1826</v>
      </c>
      <c r="J936" s="2">
        <v>1874.787</v>
      </c>
      <c r="K936" s="2">
        <f>IF(I936="", AVERAGEIF(Table6[Payment_Type],Table6[[#This Row],[Payment_Type]],Table6[Total_Amount]), J936)</f>
        <v>1874.787</v>
      </c>
      <c r="O936" s="27" t="s">
        <v>2760</v>
      </c>
      <c r="P936" t="str">
        <f t="shared" si="57"/>
        <v>Sale934</v>
      </c>
      <c r="Q936" t="str">
        <f t="shared" si="58"/>
        <v>SALE934</v>
      </c>
      <c r="S936" s="30">
        <v>45317</v>
      </c>
      <c r="T936" t="str">
        <f t="shared" si="59"/>
        <v>26-01-2024</v>
      </c>
      <c r="X936" s="33">
        <v>2</v>
      </c>
      <c r="Y936" s="33">
        <v>986.73</v>
      </c>
      <c r="Z936" s="2">
        <f t="shared" si="56"/>
        <v>986.73</v>
      </c>
    </row>
    <row r="937" spans="1:26">
      <c r="A937" s="2" t="s">
        <v>2761</v>
      </c>
      <c r="B937" s="25">
        <v>45235</v>
      </c>
      <c r="C937" s="2" t="s">
        <v>414</v>
      </c>
      <c r="D937" s="2" t="s">
        <v>1574</v>
      </c>
      <c r="E937" s="2" t="s">
        <v>1801</v>
      </c>
      <c r="F937" s="2">
        <v>2</v>
      </c>
      <c r="G937" s="2">
        <v>65.44</v>
      </c>
      <c r="H937" s="2">
        <v>0.05</v>
      </c>
      <c r="I937" s="2" t="s">
        <v>1826</v>
      </c>
      <c r="J937" s="2">
        <v>124.336</v>
      </c>
      <c r="K937" s="2">
        <f>IF(I937="", AVERAGEIF(Table6[Payment_Type],Table6[[#This Row],[Payment_Type]],Table6[Total_Amount]), J937)</f>
        <v>124.336</v>
      </c>
      <c r="O937" s="28" t="s">
        <v>2761</v>
      </c>
      <c r="P937" t="str">
        <f t="shared" si="57"/>
        <v>Sale935</v>
      </c>
      <c r="Q937" t="str">
        <f t="shared" si="58"/>
        <v>SALE935</v>
      </c>
      <c r="S937" s="31">
        <v>45235</v>
      </c>
      <c r="T937" t="str">
        <f t="shared" si="59"/>
        <v>05-11-2023</v>
      </c>
      <c r="X937" s="34">
        <v>2</v>
      </c>
      <c r="Y937" s="34">
        <v>65.44</v>
      </c>
      <c r="Z937" s="2">
        <f t="shared" si="56"/>
        <v>65.44</v>
      </c>
    </row>
    <row r="938" spans="1:26">
      <c r="A938" s="2" t="s">
        <v>2762</v>
      </c>
      <c r="B938" s="25">
        <v>45824</v>
      </c>
      <c r="C938" s="2" t="s">
        <v>1196</v>
      </c>
      <c r="D938" s="2" t="s">
        <v>1674</v>
      </c>
      <c r="E938" s="2" t="s">
        <v>1797</v>
      </c>
      <c r="F938" s="2">
        <v>3</v>
      </c>
      <c r="G938" s="2">
        <v>953.74</v>
      </c>
      <c r="H938" s="2">
        <v>0.04</v>
      </c>
      <c r="I938" s="2" t="s">
        <v>1824</v>
      </c>
      <c r="J938" s="2">
        <v>2746.7712000000001</v>
      </c>
      <c r="K938" s="2">
        <f>IF(I938="", AVERAGEIF(Table6[Payment_Type],Table6[[#This Row],[Payment_Type]],Table6[Total_Amount]), J938)</f>
        <v>2746.7712000000001</v>
      </c>
      <c r="O938" s="27" t="s">
        <v>2762</v>
      </c>
      <c r="P938" t="str">
        <f t="shared" si="57"/>
        <v>Sale936</v>
      </c>
      <c r="Q938" t="str">
        <f t="shared" si="58"/>
        <v>SALE936</v>
      </c>
      <c r="S938" s="30">
        <v>45824</v>
      </c>
      <c r="T938" t="str">
        <f t="shared" si="59"/>
        <v>16-06-2025</v>
      </c>
      <c r="X938" s="33">
        <v>3</v>
      </c>
      <c r="Y938" s="33">
        <v>953.74</v>
      </c>
      <c r="Z938" s="2">
        <f t="shared" si="56"/>
        <v>953.74</v>
      </c>
    </row>
    <row r="939" spans="1:26">
      <c r="A939" s="2" t="s">
        <v>2763</v>
      </c>
      <c r="B939" s="25">
        <v>45543</v>
      </c>
      <c r="C939" s="2" t="s">
        <v>247</v>
      </c>
      <c r="D939" s="2" t="s">
        <v>1700</v>
      </c>
      <c r="E939" s="2" t="s">
        <v>1789</v>
      </c>
      <c r="F939" s="2">
        <v>3</v>
      </c>
      <c r="G939" s="2">
        <v>904.48</v>
      </c>
      <c r="H939" s="2">
        <v>0.21</v>
      </c>
      <c r="I939" s="2" t="s">
        <v>1826</v>
      </c>
      <c r="J939" s="2">
        <v>2143.6176</v>
      </c>
      <c r="K939" s="2">
        <f>IF(I939="", AVERAGEIF(Table6[Payment_Type],Table6[[#This Row],[Payment_Type]],Table6[Total_Amount]), J939)</f>
        <v>2143.6176</v>
      </c>
      <c r="O939" s="28" t="s">
        <v>2763</v>
      </c>
      <c r="P939" t="str">
        <f t="shared" si="57"/>
        <v>Sale937</v>
      </c>
      <c r="Q939" t="str">
        <f t="shared" si="58"/>
        <v>SALE937</v>
      </c>
      <c r="S939" s="31">
        <v>45543</v>
      </c>
      <c r="T939" t="str">
        <f t="shared" si="59"/>
        <v>08-09-2024</v>
      </c>
      <c r="X939" s="34">
        <v>3</v>
      </c>
      <c r="Y939" s="34">
        <v>904.48</v>
      </c>
      <c r="Z939" s="2">
        <f t="shared" si="56"/>
        <v>904.48</v>
      </c>
    </row>
    <row r="940" spans="1:26">
      <c r="A940" s="2" t="s">
        <v>2764</v>
      </c>
      <c r="B940" s="25">
        <v>45595</v>
      </c>
      <c r="C940" s="2" t="s">
        <v>1513</v>
      </c>
      <c r="D940" s="2" t="s">
        <v>1672</v>
      </c>
      <c r="E940" s="2" t="s">
        <v>1801</v>
      </c>
      <c r="F940" s="2">
        <v>3</v>
      </c>
      <c r="G940" s="2">
        <v>920.82</v>
      </c>
      <c r="H940" s="2">
        <v>0.1</v>
      </c>
      <c r="I940" s="2" t="s">
        <v>1826</v>
      </c>
      <c r="J940" s="2">
        <v>2486.2139999999999</v>
      </c>
      <c r="K940" s="2">
        <f>IF(I940="", AVERAGEIF(Table6[Payment_Type],Table6[[#This Row],[Payment_Type]],Table6[Total_Amount]), J940)</f>
        <v>2486.2139999999999</v>
      </c>
      <c r="O940" s="27" t="s">
        <v>2764</v>
      </c>
      <c r="P940" t="str">
        <f t="shared" si="57"/>
        <v>Sale938</v>
      </c>
      <c r="Q940" t="str">
        <f t="shared" si="58"/>
        <v>SALE938</v>
      </c>
      <c r="S940" s="30">
        <v>45595</v>
      </c>
      <c r="T940" t="str">
        <f t="shared" si="59"/>
        <v>30-10-2024</v>
      </c>
      <c r="X940" s="33">
        <v>3</v>
      </c>
      <c r="Y940" s="33">
        <v>920.82</v>
      </c>
      <c r="Z940" s="2">
        <f t="shared" si="56"/>
        <v>920.82</v>
      </c>
    </row>
    <row r="941" spans="1:26">
      <c r="A941" s="2" t="s">
        <v>2765</v>
      </c>
      <c r="B941" s="25">
        <v>45803</v>
      </c>
      <c r="C941" s="2" t="s">
        <v>963</v>
      </c>
      <c r="D941" s="2" t="s">
        <v>1604</v>
      </c>
      <c r="E941" s="2" t="s">
        <v>1757</v>
      </c>
      <c r="F941" s="2">
        <v>1</v>
      </c>
      <c r="G941" s="2">
        <v>182.28</v>
      </c>
      <c r="H941" s="2">
        <v>0.15</v>
      </c>
      <c r="I941" s="2" t="s">
        <v>1829</v>
      </c>
      <c r="J941" s="2">
        <v>154.93799999999999</v>
      </c>
      <c r="K941" s="2">
        <f>IF(I941="", AVERAGEIF(Table6[Payment_Type],Table6[[#This Row],[Payment_Type]],Table6[Total_Amount]), J941)</f>
        <v>154.93799999999999</v>
      </c>
      <c r="O941" s="28" t="s">
        <v>2765</v>
      </c>
      <c r="P941" t="str">
        <f t="shared" si="57"/>
        <v>Sale939</v>
      </c>
      <c r="Q941" t="str">
        <f t="shared" si="58"/>
        <v>SALE939</v>
      </c>
      <c r="S941" s="31">
        <v>45803</v>
      </c>
      <c r="T941" t="str">
        <f t="shared" si="59"/>
        <v>26-05-2025</v>
      </c>
      <c r="X941" s="34">
        <v>1</v>
      </c>
      <c r="Y941" s="34">
        <v>182.28</v>
      </c>
      <c r="Z941" s="2">
        <f t="shared" si="56"/>
        <v>182.28</v>
      </c>
    </row>
    <row r="942" spans="1:26">
      <c r="A942" s="2" t="s">
        <v>2766</v>
      </c>
      <c r="B942" s="25">
        <v>45880</v>
      </c>
      <c r="C942" s="2" t="s">
        <v>1377</v>
      </c>
      <c r="D942" s="2" t="s">
        <v>1610</v>
      </c>
      <c r="E942" s="2" t="s">
        <v>1804</v>
      </c>
      <c r="F942" s="2">
        <v>3</v>
      </c>
      <c r="G942" s="2">
        <v>938.68</v>
      </c>
      <c r="H942" s="2">
        <v>0.14000000000000001</v>
      </c>
      <c r="I942" s="2" t="s">
        <v>1824</v>
      </c>
      <c r="J942" s="2">
        <v>2421.7944000000002</v>
      </c>
      <c r="K942" s="2">
        <f>IF(I942="", AVERAGEIF(Table6[Payment_Type],Table6[[#This Row],[Payment_Type]],Table6[Total_Amount]), J942)</f>
        <v>2421.7944000000002</v>
      </c>
      <c r="O942" s="27" t="s">
        <v>2766</v>
      </c>
      <c r="P942" t="str">
        <f t="shared" si="57"/>
        <v>Sale940</v>
      </c>
      <c r="Q942" t="str">
        <f t="shared" si="58"/>
        <v>SALE940</v>
      </c>
      <c r="S942" s="30">
        <v>45880</v>
      </c>
      <c r="T942" t="str">
        <f t="shared" si="59"/>
        <v>11-08-2025</v>
      </c>
      <c r="X942" s="33">
        <v>3</v>
      </c>
      <c r="Y942" s="33">
        <v>938.68</v>
      </c>
      <c r="Z942" s="2">
        <f t="shared" si="56"/>
        <v>938.68</v>
      </c>
    </row>
    <row r="943" spans="1:26">
      <c r="A943" s="2" t="s">
        <v>2767</v>
      </c>
      <c r="B943" s="25">
        <v>45690</v>
      </c>
      <c r="C943" s="2" t="s">
        <v>295</v>
      </c>
      <c r="D943" s="2" t="s">
        <v>1730</v>
      </c>
      <c r="E943" s="2" t="s">
        <v>1773</v>
      </c>
      <c r="F943" s="2">
        <v>3</v>
      </c>
      <c r="G943" s="2">
        <v>219.96</v>
      </c>
      <c r="H943" s="2">
        <v>0.18</v>
      </c>
      <c r="I943" s="2" t="s">
        <v>1826</v>
      </c>
      <c r="J943" s="2">
        <v>541.10160000000008</v>
      </c>
      <c r="K943" s="2">
        <f>IF(I943="", AVERAGEIF(Table6[Payment_Type],Table6[[#This Row],[Payment_Type]],Table6[Total_Amount]), J943)</f>
        <v>541.10160000000008</v>
      </c>
      <c r="O943" s="28" t="s">
        <v>2767</v>
      </c>
      <c r="P943" t="str">
        <f t="shared" si="57"/>
        <v>Sale941</v>
      </c>
      <c r="Q943" t="str">
        <f t="shared" si="58"/>
        <v>SALE941</v>
      </c>
      <c r="S943" s="31">
        <v>45690</v>
      </c>
      <c r="T943" t="str">
        <f t="shared" si="59"/>
        <v>02-02-2025</v>
      </c>
      <c r="X943" s="34">
        <v>3</v>
      </c>
      <c r="Y943" s="34">
        <v>219.96</v>
      </c>
      <c r="Z943" s="2">
        <f t="shared" si="56"/>
        <v>219.96</v>
      </c>
    </row>
    <row r="944" spans="1:26">
      <c r="A944" s="2" t="s">
        <v>2768</v>
      </c>
      <c r="B944" s="25">
        <v>45841</v>
      </c>
      <c r="C944" s="2" t="s">
        <v>1458</v>
      </c>
      <c r="D944" s="2" t="s">
        <v>1690</v>
      </c>
      <c r="E944" s="2" t="s">
        <v>1810</v>
      </c>
      <c r="F944" s="2">
        <v>3</v>
      </c>
      <c r="G944" s="2">
        <v>385.74</v>
      </c>
      <c r="H944" s="2">
        <v>0.27</v>
      </c>
      <c r="I944" s="2" t="s">
        <v>1824</v>
      </c>
      <c r="J944" s="2">
        <v>844.77059999999994</v>
      </c>
      <c r="K944" s="2">
        <f>IF(I944="", AVERAGEIF(Table6[Payment_Type],Table6[[#This Row],[Payment_Type]],Table6[Total_Amount]), J944)</f>
        <v>844.77059999999994</v>
      </c>
      <c r="O944" s="27" t="s">
        <v>2768</v>
      </c>
      <c r="P944" t="str">
        <f t="shared" si="57"/>
        <v>Sale942</v>
      </c>
      <c r="Q944" t="str">
        <f t="shared" si="58"/>
        <v>SALE942</v>
      </c>
      <c r="S944" s="30">
        <v>45841</v>
      </c>
      <c r="T944" t="str">
        <f t="shared" si="59"/>
        <v>03-07-2025</v>
      </c>
      <c r="X944" s="33">
        <v>3</v>
      </c>
      <c r="Y944" s="33">
        <v>385.74</v>
      </c>
      <c r="Z944" s="2">
        <f t="shared" si="56"/>
        <v>385.74</v>
      </c>
    </row>
    <row r="945" spans="1:26">
      <c r="A945" s="2" t="s">
        <v>2769</v>
      </c>
      <c r="B945" s="25">
        <v>45380</v>
      </c>
      <c r="C945" s="2" t="s">
        <v>1400</v>
      </c>
      <c r="D945" s="2" t="s">
        <v>1710</v>
      </c>
      <c r="E945" s="2" t="s">
        <v>1810</v>
      </c>
      <c r="F945" s="2">
        <v>2</v>
      </c>
      <c r="G945" s="2">
        <v>830.94</v>
      </c>
      <c r="H945" s="2">
        <v>0.28000000000000003</v>
      </c>
      <c r="I945" s="2" t="s">
        <v>1826</v>
      </c>
      <c r="J945" s="2">
        <v>1196.5536</v>
      </c>
      <c r="K945" s="2">
        <f>IF(I945="", AVERAGEIF(Table6[Payment_Type],Table6[[#This Row],[Payment_Type]],Table6[Total_Amount]), J945)</f>
        <v>1196.5536</v>
      </c>
      <c r="O945" s="28" t="s">
        <v>2769</v>
      </c>
      <c r="P945" t="str">
        <f t="shared" si="57"/>
        <v>Sale943</v>
      </c>
      <c r="Q945" t="str">
        <f t="shared" si="58"/>
        <v>SALE943</v>
      </c>
      <c r="S945" s="31">
        <v>45380</v>
      </c>
      <c r="T945" t="str">
        <f t="shared" si="59"/>
        <v>29-03-2024</v>
      </c>
      <c r="X945" s="34">
        <v>2</v>
      </c>
      <c r="Y945" s="34">
        <v>830.94</v>
      </c>
      <c r="Z945" s="2">
        <f t="shared" si="56"/>
        <v>830.94</v>
      </c>
    </row>
    <row r="946" spans="1:26">
      <c r="A946" s="2" t="s">
        <v>2770</v>
      </c>
      <c r="B946" s="25">
        <v>45503</v>
      </c>
      <c r="C946" s="2" t="s">
        <v>1196</v>
      </c>
      <c r="D946" s="2" t="s">
        <v>1551</v>
      </c>
      <c r="E946" s="2" t="s">
        <v>1786</v>
      </c>
      <c r="F946" s="2">
        <v>3</v>
      </c>
      <c r="G946" s="2">
        <v>462.75</v>
      </c>
      <c r="H946" s="2">
        <v>0.22</v>
      </c>
      <c r="I946" s="2" t="s">
        <v>1826</v>
      </c>
      <c r="J946" s="2">
        <v>1082.835</v>
      </c>
      <c r="K946" s="2">
        <f>IF(I946="", AVERAGEIF(Table6[Payment_Type],Table6[[#This Row],[Payment_Type]],Table6[Total_Amount]), J946)</f>
        <v>1082.835</v>
      </c>
      <c r="O946" s="27" t="s">
        <v>2770</v>
      </c>
      <c r="P946" t="str">
        <f t="shared" si="57"/>
        <v>Sale944</v>
      </c>
      <c r="Q946" t="str">
        <f t="shared" si="58"/>
        <v>SALE944</v>
      </c>
      <c r="S946" s="30">
        <v>45503</v>
      </c>
      <c r="T946" t="str">
        <f t="shared" si="59"/>
        <v>30-07-2024</v>
      </c>
      <c r="X946" s="33">
        <v>3</v>
      </c>
      <c r="Y946" s="33">
        <v>462.75</v>
      </c>
      <c r="Z946" s="2">
        <f t="shared" si="56"/>
        <v>462.75</v>
      </c>
    </row>
    <row r="947" spans="1:26">
      <c r="A947" s="2" t="s">
        <v>2771</v>
      </c>
      <c r="B947" s="25">
        <v>45567</v>
      </c>
      <c r="C947" s="2" t="s">
        <v>247</v>
      </c>
      <c r="D947" s="2" t="s">
        <v>1576</v>
      </c>
      <c r="E947" s="2" t="s">
        <v>1801</v>
      </c>
      <c r="F947" s="2">
        <v>4</v>
      </c>
      <c r="G947" s="2">
        <v>973.9</v>
      </c>
      <c r="H947" s="2">
        <v>0.02</v>
      </c>
      <c r="I947" s="2" t="s">
        <v>1829</v>
      </c>
      <c r="J947" s="2">
        <v>3817.6880000000001</v>
      </c>
      <c r="K947" s="2">
        <f>IF(I947="", AVERAGEIF(Table6[Payment_Type],Table6[[#This Row],[Payment_Type]],Table6[Total_Amount]), J947)</f>
        <v>3817.6880000000001</v>
      </c>
      <c r="O947" s="28" t="s">
        <v>2771</v>
      </c>
      <c r="P947" t="str">
        <f t="shared" si="57"/>
        <v>Sale945</v>
      </c>
      <c r="Q947" t="str">
        <f t="shared" si="58"/>
        <v>SALE945</v>
      </c>
      <c r="S947" s="31">
        <v>45567</v>
      </c>
      <c r="T947" t="str">
        <f t="shared" si="59"/>
        <v>02-10-2024</v>
      </c>
      <c r="X947" s="34">
        <v>4</v>
      </c>
      <c r="Y947" s="34">
        <v>973.9</v>
      </c>
      <c r="Z947" s="2">
        <f t="shared" si="56"/>
        <v>973.9</v>
      </c>
    </row>
    <row r="948" spans="1:26">
      <c r="A948" s="2" t="s">
        <v>2772</v>
      </c>
      <c r="B948" s="25">
        <v>45600</v>
      </c>
      <c r="C948" s="2" t="s">
        <v>475</v>
      </c>
      <c r="D948" s="2" t="s">
        <v>1618</v>
      </c>
      <c r="E948" s="2" t="s">
        <v>1757</v>
      </c>
      <c r="F948" s="2">
        <v>2</v>
      </c>
      <c r="G948" s="2">
        <v>157.18</v>
      </c>
      <c r="H948" s="2">
        <v>0.15</v>
      </c>
      <c r="I948" s="2" t="s">
        <v>1824</v>
      </c>
      <c r="J948" s="2">
        <v>267.20600000000002</v>
      </c>
      <c r="K948" s="2">
        <f>IF(I948="", AVERAGEIF(Table6[Payment_Type],Table6[[#This Row],[Payment_Type]],Table6[Total_Amount]), J948)</f>
        <v>267.20600000000002</v>
      </c>
      <c r="O948" s="27" t="s">
        <v>2772</v>
      </c>
      <c r="P948" t="str">
        <f t="shared" si="57"/>
        <v>Sale946</v>
      </c>
      <c r="Q948" t="str">
        <f t="shared" si="58"/>
        <v>SALE946</v>
      </c>
      <c r="S948" s="30">
        <v>45600</v>
      </c>
      <c r="T948" t="str">
        <f t="shared" si="59"/>
        <v>04-11-2024</v>
      </c>
      <c r="X948" s="33">
        <v>2</v>
      </c>
      <c r="Y948" s="33">
        <v>157.18</v>
      </c>
      <c r="Z948" s="2">
        <f t="shared" si="56"/>
        <v>157.18</v>
      </c>
    </row>
    <row r="949" spans="1:26">
      <c r="A949" s="2" t="s">
        <v>2773</v>
      </c>
      <c r="B949" s="25">
        <v>45415</v>
      </c>
      <c r="C949" s="2" t="s">
        <v>63</v>
      </c>
      <c r="D949" s="2" t="s">
        <v>1694</v>
      </c>
      <c r="E949" s="2" t="s">
        <v>1797</v>
      </c>
      <c r="F949" s="2">
        <v>3</v>
      </c>
      <c r="G949" s="2">
        <v>239.57</v>
      </c>
      <c r="H949" s="2">
        <v>0.16</v>
      </c>
      <c r="I949" s="2" t="s">
        <v>1824</v>
      </c>
      <c r="J949" s="2">
        <v>603.71640000000002</v>
      </c>
      <c r="K949" s="2">
        <f>IF(I949="", AVERAGEIF(Table6[Payment_Type],Table6[[#This Row],[Payment_Type]],Table6[Total_Amount]), J949)</f>
        <v>603.71640000000002</v>
      </c>
      <c r="O949" s="28" t="s">
        <v>2773</v>
      </c>
      <c r="P949" t="str">
        <f t="shared" si="57"/>
        <v>Sale947</v>
      </c>
      <c r="Q949" t="str">
        <f t="shared" si="58"/>
        <v>SALE947</v>
      </c>
      <c r="S949" s="31">
        <v>45415</v>
      </c>
      <c r="T949" t="str">
        <f t="shared" si="59"/>
        <v>03-05-2024</v>
      </c>
      <c r="X949" s="34">
        <v>3</v>
      </c>
      <c r="Y949" s="34">
        <v>239.57</v>
      </c>
      <c r="Z949" s="2">
        <f t="shared" si="56"/>
        <v>239.57</v>
      </c>
    </row>
    <row r="950" spans="1:26">
      <c r="A950" s="2" t="s">
        <v>2774</v>
      </c>
      <c r="B950" s="25">
        <v>45343</v>
      </c>
      <c r="C950" s="2" t="s">
        <v>1029</v>
      </c>
      <c r="D950" s="2" t="s">
        <v>1565</v>
      </c>
      <c r="E950" s="2" t="s">
        <v>1804</v>
      </c>
      <c r="F950" s="2">
        <v>4</v>
      </c>
      <c r="G950" s="2">
        <v>583.21</v>
      </c>
      <c r="H950" s="2">
        <v>0.2</v>
      </c>
      <c r="I950" s="2" t="s">
        <v>1824</v>
      </c>
      <c r="J950" s="2">
        <v>1866.2719999999999</v>
      </c>
      <c r="K950" s="2">
        <f>IF(I950="", AVERAGEIF(Table6[Payment_Type],Table6[[#This Row],[Payment_Type]],Table6[Total_Amount]), J950)</f>
        <v>1866.2719999999999</v>
      </c>
      <c r="O950" s="27" t="s">
        <v>2774</v>
      </c>
      <c r="P950" t="str">
        <f t="shared" si="57"/>
        <v>Sale948</v>
      </c>
      <c r="Q950" t="str">
        <f t="shared" si="58"/>
        <v>SALE948</v>
      </c>
      <c r="S950" s="30">
        <v>45343</v>
      </c>
      <c r="T950" t="str">
        <f t="shared" si="59"/>
        <v>21-02-2024</v>
      </c>
      <c r="X950" s="33">
        <v>4</v>
      </c>
      <c r="Y950" s="33">
        <v>583.21</v>
      </c>
      <c r="Z950" s="2">
        <f t="shared" si="56"/>
        <v>583.21</v>
      </c>
    </row>
    <row r="951" spans="1:26">
      <c r="A951" s="2" t="s">
        <v>2775</v>
      </c>
      <c r="B951" s="25">
        <v>45399</v>
      </c>
      <c r="C951" s="2" t="s">
        <v>1283</v>
      </c>
      <c r="D951" s="2" t="s">
        <v>1710</v>
      </c>
      <c r="E951" s="2" t="s">
        <v>1782</v>
      </c>
      <c r="F951" s="2">
        <v>3</v>
      </c>
      <c r="G951" s="2">
        <v>758.75</v>
      </c>
      <c r="H951" s="2">
        <v>0.27</v>
      </c>
      <c r="I951" s="2" t="s">
        <v>1826</v>
      </c>
      <c r="J951" s="2">
        <v>1661.6624999999999</v>
      </c>
      <c r="K951" s="2">
        <f>IF(I951="", AVERAGEIF(Table6[Payment_Type],Table6[[#This Row],[Payment_Type]],Table6[Total_Amount]), J951)</f>
        <v>1661.6624999999999</v>
      </c>
      <c r="O951" s="28" t="s">
        <v>2775</v>
      </c>
      <c r="P951" t="str">
        <f t="shared" si="57"/>
        <v>Sale949</v>
      </c>
      <c r="Q951" t="str">
        <f t="shared" si="58"/>
        <v>SALE949</v>
      </c>
      <c r="S951" s="31">
        <v>45399</v>
      </c>
      <c r="T951" t="str">
        <f t="shared" si="59"/>
        <v>17-04-2024</v>
      </c>
      <c r="X951" s="34">
        <v>3</v>
      </c>
      <c r="Y951" s="34">
        <v>758.75</v>
      </c>
      <c r="Z951" s="2">
        <f t="shared" si="56"/>
        <v>758.75</v>
      </c>
    </row>
    <row r="952" spans="1:26">
      <c r="A952" s="2" t="s">
        <v>2776</v>
      </c>
      <c r="B952" s="25">
        <v>45689</v>
      </c>
      <c r="C952" s="2" t="s">
        <v>975</v>
      </c>
      <c r="D952" s="2" t="s">
        <v>1670</v>
      </c>
      <c r="E952" s="2" t="s">
        <v>1773</v>
      </c>
      <c r="F952" s="2">
        <v>4</v>
      </c>
      <c r="G952" s="2">
        <v>372.42</v>
      </c>
      <c r="H952" s="2">
        <v>0.19</v>
      </c>
      <c r="I952" s="2" t="s">
        <v>1824</v>
      </c>
      <c r="J952" s="2">
        <v>1206.6407999999999</v>
      </c>
      <c r="K952" s="2">
        <f>IF(I952="", AVERAGEIF(Table6[Payment_Type],Table6[[#This Row],[Payment_Type]],Table6[Total_Amount]), J952)</f>
        <v>1206.6407999999999</v>
      </c>
      <c r="O952" s="27" t="s">
        <v>2776</v>
      </c>
      <c r="P952" t="str">
        <f t="shared" si="57"/>
        <v>Sale950</v>
      </c>
      <c r="Q952" t="str">
        <f t="shared" si="58"/>
        <v>SALE950</v>
      </c>
      <c r="S952" s="30">
        <v>45689</v>
      </c>
      <c r="T952" t="str">
        <f t="shared" si="59"/>
        <v>01-02-2025</v>
      </c>
      <c r="X952" s="33">
        <v>4</v>
      </c>
      <c r="Y952" s="33">
        <v>372.42</v>
      </c>
      <c r="Z952" s="2">
        <f t="shared" si="56"/>
        <v>372.42</v>
      </c>
    </row>
    <row r="953" spans="1:26">
      <c r="A953" s="2" t="s">
        <v>2777</v>
      </c>
      <c r="B953" s="25">
        <v>45699</v>
      </c>
      <c r="C953" s="2" t="s">
        <v>517</v>
      </c>
      <c r="D953" s="2" t="s">
        <v>1674</v>
      </c>
      <c r="E953" s="2" t="s">
        <v>1813</v>
      </c>
      <c r="F953" s="2">
        <v>4</v>
      </c>
      <c r="G953" s="2">
        <v>286.27999999999997</v>
      </c>
      <c r="H953" s="2">
        <v>0.28000000000000003</v>
      </c>
      <c r="I953" s="2" t="s">
        <v>1826</v>
      </c>
      <c r="J953" s="2">
        <v>824.48639999999989</v>
      </c>
      <c r="K953" s="2">
        <f>IF(I953="", AVERAGEIF(Table6[Payment_Type],Table6[[#This Row],[Payment_Type]],Table6[Total_Amount]), J953)</f>
        <v>824.48639999999989</v>
      </c>
      <c r="O953" s="28" t="s">
        <v>2777</v>
      </c>
      <c r="P953" t="str">
        <f t="shared" si="57"/>
        <v>Sale951</v>
      </c>
      <c r="Q953" t="str">
        <f t="shared" si="58"/>
        <v>SALE951</v>
      </c>
      <c r="S953" s="31">
        <v>45699</v>
      </c>
      <c r="T953" t="str">
        <f t="shared" si="59"/>
        <v>11-02-2025</v>
      </c>
      <c r="X953" s="34">
        <v>4</v>
      </c>
      <c r="Y953" s="34">
        <v>286.27999999999997</v>
      </c>
      <c r="Z953" s="2">
        <f t="shared" si="56"/>
        <v>286.27999999999997</v>
      </c>
    </row>
    <row r="954" spans="1:26">
      <c r="A954" s="2" t="s">
        <v>2778</v>
      </c>
      <c r="B954" s="25">
        <v>45663</v>
      </c>
      <c r="C954" s="2" t="s">
        <v>887</v>
      </c>
      <c r="D954" s="2" t="s">
        <v>1694</v>
      </c>
      <c r="E954" s="2" t="s">
        <v>1792</v>
      </c>
      <c r="F954" s="2">
        <v>3</v>
      </c>
      <c r="G954" s="2">
        <v>488.37</v>
      </c>
      <c r="H954" s="2">
        <v>0.27</v>
      </c>
      <c r="I954" s="2" t="s">
        <v>1829</v>
      </c>
      <c r="J954" s="2">
        <v>1069.5302999999999</v>
      </c>
      <c r="K954" s="2">
        <f>IF(I954="", AVERAGEIF(Table6[Payment_Type],Table6[[#This Row],[Payment_Type]],Table6[Total_Amount]), J954)</f>
        <v>1069.5302999999999</v>
      </c>
      <c r="O954" s="27" t="s">
        <v>2778</v>
      </c>
      <c r="P954" t="str">
        <f t="shared" si="57"/>
        <v>Sale952</v>
      </c>
      <c r="Q954" t="str">
        <f t="shared" si="58"/>
        <v>SALE952</v>
      </c>
      <c r="S954" s="30">
        <v>45663</v>
      </c>
      <c r="T954" t="str">
        <f t="shared" si="59"/>
        <v>06-01-2025</v>
      </c>
      <c r="X954" s="33">
        <v>3</v>
      </c>
      <c r="Y954" s="33">
        <v>488.37</v>
      </c>
      <c r="Z954" s="2">
        <f t="shared" si="56"/>
        <v>488.37</v>
      </c>
    </row>
    <row r="955" spans="1:26">
      <c r="A955" s="2" t="s">
        <v>2779</v>
      </c>
      <c r="B955" s="25">
        <v>45377</v>
      </c>
      <c r="C955" s="2" t="s">
        <v>1446</v>
      </c>
      <c r="D955" s="2" t="s">
        <v>1722</v>
      </c>
      <c r="E955" s="2" t="s">
        <v>1782</v>
      </c>
      <c r="F955" s="2">
        <v>3</v>
      </c>
      <c r="G955" s="2">
        <v>662.82</v>
      </c>
      <c r="H955" s="2">
        <v>0.01</v>
      </c>
      <c r="I955" s="2" t="s">
        <v>1829</v>
      </c>
      <c r="J955" s="2">
        <v>1968.5753999999999</v>
      </c>
      <c r="K955" s="2">
        <f>IF(I955="", AVERAGEIF(Table6[Payment_Type],Table6[[#This Row],[Payment_Type]],Table6[Total_Amount]), J955)</f>
        <v>1968.5753999999999</v>
      </c>
      <c r="O955" s="28" t="s">
        <v>2779</v>
      </c>
      <c r="P955" t="str">
        <f t="shared" si="57"/>
        <v>Sale953</v>
      </c>
      <c r="Q955" t="str">
        <f t="shared" si="58"/>
        <v>SALE953</v>
      </c>
      <c r="S955" s="31">
        <v>45377</v>
      </c>
      <c r="T955" t="str">
        <f t="shared" si="59"/>
        <v>26-03-2024</v>
      </c>
      <c r="X955" s="34">
        <v>3</v>
      </c>
      <c r="Y955" s="34">
        <v>662.82</v>
      </c>
      <c r="Z955" s="2">
        <f t="shared" si="56"/>
        <v>662.82</v>
      </c>
    </row>
    <row r="956" spans="1:26">
      <c r="A956" s="2" t="s">
        <v>2780</v>
      </c>
      <c r="B956" s="25">
        <v>45412</v>
      </c>
      <c r="C956" s="2" t="s">
        <v>1527</v>
      </c>
      <c r="D956" s="2" t="s">
        <v>1557</v>
      </c>
      <c r="E956" s="2" t="s">
        <v>1804</v>
      </c>
      <c r="F956" s="2">
        <v>2</v>
      </c>
      <c r="G956" s="2">
        <v>824.34</v>
      </c>
      <c r="H956" s="2">
        <v>0.1</v>
      </c>
      <c r="I956" s="2" t="s">
        <v>1829</v>
      </c>
      <c r="J956" s="2">
        <v>1483.8119999999999</v>
      </c>
      <c r="K956" s="2">
        <f>IF(I956="", AVERAGEIF(Table6[Payment_Type],Table6[[#This Row],[Payment_Type]],Table6[Total_Amount]), J956)</f>
        <v>1483.8119999999999</v>
      </c>
      <c r="O956" s="27" t="s">
        <v>2780</v>
      </c>
      <c r="P956" t="str">
        <f t="shared" si="57"/>
        <v>Sale954</v>
      </c>
      <c r="Q956" t="str">
        <f t="shared" si="58"/>
        <v>SALE954</v>
      </c>
      <c r="S956" s="30">
        <v>45412</v>
      </c>
      <c r="T956" t="str">
        <f t="shared" si="59"/>
        <v>30-04-2024</v>
      </c>
      <c r="X956" s="33">
        <v>2</v>
      </c>
      <c r="Y956" s="33">
        <v>824.34</v>
      </c>
      <c r="Z956" s="2">
        <f t="shared" si="56"/>
        <v>824.34</v>
      </c>
    </row>
    <row r="957" spans="1:26">
      <c r="A957" s="2" t="s">
        <v>2781</v>
      </c>
      <c r="B957" s="25">
        <v>45349</v>
      </c>
      <c r="C957" s="2" t="s">
        <v>396</v>
      </c>
      <c r="D957" s="2" t="s">
        <v>1666</v>
      </c>
      <c r="E957" s="2" t="s">
        <v>1782</v>
      </c>
      <c r="F957" s="2">
        <v>1</v>
      </c>
      <c r="G957" s="2">
        <v>437.12</v>
      </c>
      <c r="H957" s="2">
        <v>0.21</v>
      </c>
      <c r="I957" s="2" t="s">
        <v>1824</v>
      </c>
      <c r="J957" s="2">
        <v>345.32479999999998</v>
      </c>
      <c r="K957" s="2">
        <f>IF(I957="", AVERAGEIF(Table6[Payment_Type],Table6[[#This Row],[Payment_Type]],Table6[Total_Amount]), J957)</f>
        <v>345.32479999999998</v>
      </c>
      <c r="O957" s="28" t="s">
        <v>2781</v>
      </c>
      <c r="P957" t="str">
        <f t="shared" si="57"/>
        <v>Sale955</v>
      </c>
      <c r="Q957" t="str">
        <f t="shared" si="58"/>
        <v>SALE955</v>
      </c>
      <c r="S957" s="31">
        <v>45349</v>
      </c>
      <c r="T957" t="str">
        <f t="shared" si="59"/>
        <v>27-02-2024</v>
      </c>
      <c r="X957" s="34">
        <v>1</v>
      </c>
      <c r="Y957" s="34">
        <v>437.12</v>
      </c>
      <c r="Z957" s="2">
        <f t="shared" si="56"/>
        <v>437.12</v>
      </c>
    </row>
    <row r="958" spans="1:26">
      <c r="A958" s="2" t="s">
        <v>2782</v>
      </c>
      <c r="B958" s="25">
        <v>45486</v>
      </c>
      <c r="C958" s="2" t="s">
        <v>1118</v>
      </c>
      <c r="D958" s="2" t="s">
        <v>1724</v>
      </c>
      <c r="E958" s="2" t="s">
        <v>1776</v>
      </c>
      <c r="F958" s="2">
        <v>3</v>
      </c>
      <c r="G958" s="2">
        <v>23.37</v>
      </c>
      <c r="H958" s="2">
        <v>0.15</v>
      </c>
      <c r="I958" s="2" t="s">
        <v>1826</v>
      </c>
      <c r="J958" s="2">
        <v>59.593499999999999</v>
      </c>
      <c r="K958" s="2">
        <f>IF(I958="", AVERAGEIF(Table6[Payment_Type],Table6[[#This Row],[Payment_Type]],Table6[Total_Amount]), J958)</f>
        <v>59.593499999999999</v>
      </c>
      <c r="O958" s="27" t="s">
        <v>2782</v>
      </c>
      <c r="P958" t="str">
        <f t="shared" si="57"/>
        <v>Sale956</v>
      </c>
      <c r="Q958" t="str">
        <f t="shared" si="58"/>
        <v>SALE956</v>
      </c>
      <c r="S958" s="30">
        <v>45486</v>
      </c>
      <c r="T958" t="str">
        <f t="shared" si="59"/>
        <v>13-07-2024</v>
      </c>
      <c r="X958" s="33">
        <v>3</v>
      </c>
      <c r="Y958" s="33">
        <v>23.37</v>
      </c>
      <c r="Z958" s="2">
        <f t="shared" si="56"/>
        <v>23.37</v>
      </c>
    </row>
    <row r="959" spans="1:26">
      <c r="A959" s="2" t="s">
        <v>2783</v>
      </c>
      <c r="B959" s="25">
        <v>45761</v>
      </c>
      <c r="C959" s="2" t="s">
        <v>616</v>
      </c>
      <c r="D959" s="2" t="s">
        <v>1620</v>
      </c>
      <c r="E959" s="2" t="s">
        <v>1782</v>
      </c>
      <c r="F959" s="2">
        <v>1</v>
      </c>
      <c r="G959" s="2">
        <v>579.69000000000005</v>
      </c>
      <c r="H959" s="2">
        <v>0.02</v>
      </c>
      <c r="I959" s="2" t="s">
        <v>1824</v>
      </c>
      <c r="J959" s="2">
        <v>568.09620000000007</v>
      </c>
      <c r="K959" s="2">
        <f>IF(I959="", AVERAGEIF(Table6[Payment_Type],Table6[[#This Row],[Payment_Type]],Table6[Total_Amount]), J959)</f>
        <v>568.09620000000007</v>
      </c>
      <c r="O959" s="28" t="s">
        <v>2783</v>
      </c>
      <c r="P959" t="str">
        <f t="shared" si="57"/>
        <v>Sale957</v>
      </c>
      <c r="Q959" t="str">
        <f t="shared" si="58"/>
        <v>SALE957</v>
      </c>
      <c r="S959" s="31">
        <v>45761</v>
      </c>
      <c r="T959" t="str">
        <f t="shared" si="59"/>
        <v>14-04-2025</v>
      </c>
      <c r="X959" s="34">
        <v>1</v>
      </c>
      <c r="Y959" s="34">
        <v>579.69000000000005</v>
      </c>
      <c r="Z959" s="2">
        <f t="shared" si="56"/>
        <v>579.69000000000005</v>
      </c>
    </row>
    <row r="960" spans="1:26">
      <c r="A960" s="2" t="s">
        <v>2784</v>
      </c>
      <c r="B960" s="25">
        <v>45639</v>
      </c>
      <c r="C960" s="2" t="s">
        <v>1334</v>
      </c>
      <c r="D960" s="2" t="s">
        <v>1704</v>
      </c>
      <c r="E960" s="2" t="s">
        <v>1799</v>
      </c>
      <c r="F960" s="2">
        <v>3</v>
      </c>
      <c r="G960" s="2">
        <v>240.51</v>
      </c>
      <c r="H960" s="2">
        <v>7.0000000000000007E-2</v>
      </c>
      <c r="I960" s="2" t="s">
        <v>1824</v>
      </c>
      <c r="J960" s="2">
        <v>671.02289999999994</v>
      </c>
      <c r="K960" s="2">
        <f>IF(I960="", AVERAGEIF(Table6[Payment_Type],Table6[[#This Row],[Payment_Type]],Table6[Total_Amount]), J960)</f>
        <v>671.02289999999994</v>
      </c>
      <c r="O960" s="27" t="s">
        <v>2784</v>
      </c>
      <c r="P960" t="str">
        <f t="shared" si="57"/>
        <v>Sale958</v>
      </c>
      <c r="Q960" t="str">
        <f t="shared" si="58"/>
        <v>SALE958</v>
      </c>
      <c r="S960" s="30">
        <v>45639</v>
      </c>
      <c r="T960" t="str">
        <f t="shared" si="59"/>
        <v>13-12-2024</v>
      </c>
      <c r="X960" s="33">
        <v>3</v>
      </c>
      <c r="Y960" s="33">
        <v>240.51</v>
      </c>
      <c r="Z960" s="2">
        <f t="shared" si="56"/>
        <v>240.51</v>
      </c>
    </row>
    <row r="961" spans="1:26">
      <c r="A961" s="2" t="s">
        <v>2785</v>
      </c>
      <c r="B961" s="25">
        <v>45893</v>
      </c>
      <c r="C961" s="2" t="s">
        <v>1193</v>
      </c>
      <c r="D961" s="2" t="s">
        <v>1598</v>
      </c>
      <c r="E961" s="2" t="s">
        <v>1799</v>
      </c>
      <c r="F961" s="2">
        <v>2</v>
      </c>
      <c r="G961" s="2">
        <v>855.4</v>
      </c>
      <c r="H961" s="2">
        <v>0.08</v>
      </c>
      <c r="I961" s="2" t="s">
        <v>1829</v>
      </c>
      <c r="J961" s="2">
        <v>1573.9359999999999</v>
      </c>
      <c r="K961" s="2">
        <f>IF(I961="", AVERAGEIF(Table6[Payment_Type],Table6[[#This Row],[Payment_Type]],Table6[Total_Amount]), J961)</f>
        <v>1573.9359999999999</v>
      </c>
      <c r="O961" s="28" t="s">
        <v>2785</v>
      </c>
      <c r="P961" t="str">
        <f t="shared" si="57"/>
        <v>Sale959</v>
      </c>
      <c r="Q961" t="str">
        <f t="shared" si="58"/>
        <v>SALE959</v>
      </c>
      <c r="S961" s="31">
        <v>45893</v>
      </c>
      <c r="T961" t="str">
        <f t="shared" si="59"/>
        <v>24-08-2025</v>
      </c>
      <c r="X961" s="34">
        <v>2</v>
      </c>
      <c r="Y961" s="34">
        <v>855.4</v>
      </c>
      <c r="Z961" s="2">
        <f t="shared" si="56"/>
        <v>855.4</v>
      </c>
    </row>
    <row r="962" spans="1:26">
      <c r="A962" s="2" t="s">
        <v>2786</v>
      </c>
      <c r="B962" s="25">
        <v>45227</v>
      </c>
      <c r="C962" s="2" t="s">
        <v>40</v>
      </c>
      <c r="D962" s="2" t="s">
        <v>1728</v>
      </c>
      <c r="E962" s="2" t="s">
        <v>1779</v>
      </c>
      <c r="F962" s="2">
        <v>1</v>
      </c>
      <c r="G962" s="2">
        <v>537.26</v>
      </c>
      <c r="H962" s="2">
        <v>0.09</v>
      </c>
      <c r="I962" s="2" t="s">
        <v>1824</v>
      </c>
      <c r="J962" s="2">
        <v>488.90660000000003</v>
      </c>
      <c r="K962" s="2">
        <f>IF(I962="", AVERAGEIF(Table6[Payment_Type],Table6[[#This Row],[Payment_Type]],Table6[Total_Amount]), J962)</f>
        <v>488.90660000000003</v>
      </c>
      <c r="O962" s="27" t="s">
        <v>2786</v>
      </c>
      <c r="P962" t="str">
        <f t="shared" si="57"/>
        <v>Sale960</v>
      </c>
      <c r="Q962" t="str">
        <f t="shared" si="58"/>
        <v>SALE960</v>
      </c>
      <c r="S962" s="30">
        <v>45227</v>
      </c>
      <c r="T962" t="str">
        <f t="shared" si="59"/>
        <v>28-10-2023</v>
      </c>
      <c r="X962" s="33">
        <v>1</v>
      </c>
      <c r="Y962" s="33">
        <v>537.26</v>
      </c>
      <c r="Z962" s="2">
        <f t="shared" ref="Z962:Z1025" si="60">IF(ISBLANK(Y962), AVERAGE($Y$2:$Y$2001), Y962)</f>
        <v>537.26</v>
      </c>
    </row>
    <row r="963" spans="1:26">
      <c r="A963" s="2" t="s">
        <v>2787</v>
      </c>
      <c r="B963" s="25">
        <v>45637</v>
      </c>
      <c r="C963" s="2" t="s">
        <v>1199</v>
      </c>
      <c r="D963" s="2" t="s">
        <v>1650</v>
      </c>
      <c r="E963" s="2" t="s">
        <v>1789</v>
      </c>
      <c r="F963" s="2">
        <v>3</v>
      </c>
      <c r="G963" s="2">
        <v>918.26</v>
      </c>
      <c r="H963" s="2">
        <v>0.17</v>
      </c>
      <c r="I963" s="2" t="s">
        <v>1829</v>
      </c>
      <c r="J963" s="2">
        <v>2286.4674</v>
      </c>
      <c r="K963" s="2">
        <f>IF(I963="", AVERAGEIF(Table6[Payment_Type],Table6[[#This Row],[Payment_Type]],Table6[Total_Amount]), J963)</f>
        <v>2286.4674</v>
      </c>
      <c r="O963" s="28" t="s">
        <v>2787</v>
      </c>
      <c r="P963" t="str">
        <f t="shared" ref="P963:P1026" si="61">PROPER(O963)</f>
        <v>Sale961</v>
      </c>
      <c r="Q963" t="str">
        <f t="shared" ref="Q963:Q1026" si="62">UPPER(O963)</f>
        <v>SALE961</v>
      </c>
      <c r="S963" s="31">
        <v>45637</v>
      </c>
      <c r="T963" t="str">
        <f t="shared" ref="T963:T1026" si="63">TEXT(S963, "DD-MM-YYYY" )</f>
        <v>11-12-2024</v>
      </c>
      <c r="X963" s="34">
        <v>3</v>
      </c>
      <c r="Y963" s="34">
        <v>918.26</v>
      </c>
      <c r="Z963" s="2">
        <f t="shared" si="60"/>
        <v>918.26</v>
      </c>
    </row>
    <row r="964" spans="1:26">
      <c r="A964" s="2" t="s">
        <v>2788</v>
      </c>
      <c r="B964" s="25">
        <v>45472</v>
      </c>
      <c r="C964" s="2" t="s">
        <v>341</v>
      </c>
      <c r="D964" s="2" t="s">
        <v>1557</v>
      </c>
      <c r="E964" s="2" t="s">
        <v>1786</v>
      </c>
      <c r="F964" s="2">
        <v>4</v>
      </c>
      <c r="G964" s="2">
        <v>579.70000000000005</v>
      </c>
      <c r="H964" s="2">
        <v>0.18</v>
      </c>
      <c r="I964" s="2" t="s">
        <v>1826</v>
      </c>
      <c r="J964" s="2">
        <v>1901.4159999999999</v>
      </c>
      <c r="K964" s="2">
        <f>IF(I964="", AVERAGEIF(Table6[Payment_Type],Table6[[#This Row],[Payment_Type]],Table6[Total_Amount]), J964)</f>
        <v>1901.4159999999999</v>
      </c>
      <c r="O964" s="27" t="s">
        <v>2788</v>
      </c>
      <c r="P964" t="str">
        <f t="shared" si="61"/>
        <v>Sale962</v>
      </c>
      <c r="Q964" t="str">
        <f t="shared" si="62"/>
        <v>SALE962</v>
      </c>
      <c r="S964" s="30">
        <v>45472</v>
      </c>
      <c r="T964" t="str">
        <f t="shared" si="63"/>
        <v>29-06-2024</v>
      </c>
      <c r="X964" s="33">
        <v>4</v>
      </c>
      <c r="Y964" s="33">
        <v>579.70000000000005</v>
      </c>
      <c r="Z964" s="2">
        <f t="shared" si="60"/>
        <v>579.70000000000005</v>
      </c>
    </row>
    <row r="965" spans="1:26">
      <c r="A965" s="2" t="s">
        <v>2789</v>
      </c>
      <c r="B965" s="25">
        <v>45710</v>
      </c>
      <c r="C965" s="2" t="s">
        <v>490</v>
      </c>
      <c r="D965" s="2" t="s">
        <v>1634</v>
      </c>
      <c r="E965" s="2" t="s">
        <v>1776</v>
      </c>
      <c r="F965" s="2">
        <v>1</v>
      </c>
      <c r="G965" s="2">
        <v>824.32</v>
      </c>
      <c r="H965" s="2">
        <v>0.18</v>
      </c>
      <c r="I965" s="2" t="s">
        <v>1824</v>
      </c>
      <c r="J965" s="2">
        <v>675.94240000000013</v>
      </c>
      <c r="K965" s="2">
        <f>IF(I965="", AVERAGEIF(Table6[Payment_Type],Table6[[#This Row],[Payment_Type]],Table6[Total_Amount]), J965)</f>
        <v>675.94240000000013</v>
      </c>
      <c r="O965" s="28" t="s">
        <v>2789</v>
      </c>
      <c r="P965" t="str">
        <f t="shared" si="61"/>
        <v>Sale963</v>
      </c>
      <c r="Q965" t="str">
        <f t="shared" si="62"/>
        <v>SALE963</v>
      </c>
      <c r="S965" s="31">
        <v>45710</v>
      </c>
      <c r="T965" t="str">
        <f t="shared" si="63"/>
        <v>22-02-2025</v>
      </c>
      <c r="X965" s="34">
        <v>1</v>
      </c>
      <c r="Y965" s="34">
        <v>824.32</v>
      </c>
      <c r="Z965" s="2">
        <f t="shared" si="60"/>
        <v>824.32</v>
      </c>
    </row>
    <row r="966" spans="1:26">
      <c r="A966" s="2" t="s">
        <v>2790</v>
      </c>
      <c r="B966" s="25">
        <v>45682</v>
      </c>
      <c r="C966" s="2" t="s">
        <v>384</v>
      </c>
      <c r="D966" s="2" t="s">
        <v>1640</v>
      </c>
      <c r="E966" s="2" t="s">
        <v>1801</v>
      </c>
      <c r="F966" s="2">
        <v>4</v>
      </c>
      <c r="G966" s="2">
        <v>614.99</v>
      </c>
      <c r="H966" s="2">
        <v>0.16</v>
      </c>
      <c r="I966" s="2" t="s">
        <v>1826</v>
      </c>
      <c r="J966" s="2">
        <v>2066.3663999999999</v>
      </c>
      <c r="K966" s="2">
        <f>IF(I966="", AVERAGEIF(Table6[Payment_Type],Table6[[#This Row],[Payment_Type]],Table6[Total_Amount]), J966)</f>
        <v>2066.3663999999999</v>
      </c>
      <c r="O966" s="27" t="s">
        <v>2790</v>
      </c>
      <c r="P966" t="str">
        <f t="shared" si="61"/>
        <v>Sale964</v>
      </c>
      <c r="Q966" t="str">
        <f t="shared" si="62"/>
        <v>SALE964</v>
      </c>
      <c r="S966" s="30">
        <v>45682</v>
      </c>
      <c r="T966" t="str">
        <f t="shared" si="63"/>
        <v>25-01-2025</v>
      </c>
      <c r="X966" s="33">
        <v>4</v>
      </c>
      <c r="Y966" s="33">
        <v>614.99</v>
      </c>
      <c r="Z966" s="2">
        <f t="shared" si="60"/>
        <v>614.99</v>
      </c>
    </row>
    <row r="967" spans="1:26">
      <c r="A967" s="2" t="s">
        <v>2791</v>
      </c>
      <c r="B967" s="25">
        <v>45730</v>
      </c>
      <c r="C967" s="2" t="s">
        <v>441</v>
      </c>
      <c r="D967" s="2" t="s">
        <v>1672</v>
      </c>
      <c r="E967" s="2" t="s">
        <v>1752</v>
      </c>
      <c r="F967" s="2">
        <v>4</v>
      </c>
      <c r="G967" s="2">
        <v>189.21</v>
      </c>
      <c r="H967" s="2">
        <v>0.06</v>
      </c>
      <c r="I967" s="2" t="s">
        <v>1829</v>
      </c>
      <c r="J967" s="2">
        <v>711.42959999999994</v>
      </c>
      <c r="K967" s="2">
        <f>IF(I967="", AVERAGEIF(Table6[Payment_Type],Table6[[#This Row],[Payment_Type]],Table6[Total_Amount]), J967)</f>
        <v>711.42959999999994</v>
      </c>
      <c r="O967" s="28" t="s">
        <v>2791</v>
      </c>
      <c r="P967" t="str">
        <f t="shared" si="61"/>
        <v>Sale965</v>
      </c>
      <c r="Q967" t="str">
        <f t="shared" si="62"/>
        <v>SALE965</v>
      </c>
      <c r="S967" s="31">
        <v>45730</v>
      </c>
      <c r="T967" t="str">
        <f t="shared" si="63"/>
        <v>14-03-2025</v>
      </c>
      <c r="X967" s="34">
        <v>4</v>
      </c>
      <c r="Y967" s="34">
        <v>189.21</v>
      </c>
      <c r="Z967" s="2">
        <f t="shared" si="60"/>
        <v>189.21</v>
      </c>
    </row>
    <row r="968" spans="1:26">
      <c r="A968" s="2" t="s">
        <v>2792</v>
      </c>
      <c r="B968" s="25">
        <v>45629</v>
      </c>
      <c r="C968" s="2" t="s">
        <v>517</v>
      </c>
      <c r="D968" s="2" t="s">
        <v>1672</v>
      </c>
      <c r="E968" s="2" t="s">
        <v>1799</v>
      </c>
      <c r="F968" s="2">
        <v>2</v>
      </c>
      <c r="G968" s="2">
        <v>233.33</v>
      </c>
      <c r="H968" s="2">
        <v>0.05</v>
      </c>
      <c r="I968" s="2" t="s">
        <v>1824</v>
      </c>
      <c r="J968" s="2">
        <v>443.327</v>
      </c>
      <c r="K968" s="2">
        <f>IF(I968="", AVERAGEIF(Table6[Payment_Type],Table6[[#This Row],[Payment_Type]],Table6[Total_Amount]), J968)</f>
        <v>443.327</v>
      </c>
      <c r="O968" s="27" t="s">
        <v>2792</v>
      </c>
      <c r="P968" t="str">
        <f t="shared" si="61"/>
        <v>Sale966</v>
      </c>
      <c r="Q968" t="str">
        <f t="shared" si="62"/>
        <v>SALE966</v>
      </c>
      <c r="S968" s="30">
        <v>45629</v>
      </c>
      <c r="T968" t="str">
        <f t="shared" si="63"/>
        <v>03-12-2024</v>
      </c>
      <c r="X968" s="33">
        <v>2</v>
      </c>
      <c r="Y968" s="33">
        <v>233.33</v>
      </c>
      <c r="Z968" s="2">
        <f t="shared" si="60"/>
        <v>233.33</v>
      </c>
    </row>
    <row r="969" spans="1:26">
      <c r="A969" s="2" t="s">
        <v>2793</v>
      </c>
      <c r="B969" s="25">
        <v>45783</v>
      </c>
      <c r="C969" s="2" t="s">
        <v>794</v>
      </c>
      <c r="D969" s="2" t="s">
        <v>1626</v>
      </c>
      <c r="E969" s="2" t="s">
        <v>1810</v>
      </c>
      <c r="F969" s="2">
        <v>3</v>
      </c>
      <c r="G969" s="2">
        <v>529.89</v>
      </c>
      <c r="H969" s="2">
        <v>0.21</v>
      </c>
      <c r="I969" s="2" t="s">
        <v>1824</v>
      </c>
      <c r="J969" s="2">
        <v>1255.8393000000001</v>
      </c>
      <c r="K969" s="2">
        <f>IF(I969="", AVERAGEIF(Table6[Payment_Type],Table6[[#This Row],[Payment_Type]],Table6[Total_Amount]), J969)</f>
        <v>1255.8393000000001</v>
      </c>
      <c r="O969" s="28" t="s">
        <v>2793</v>
      </c>
      <c r="P969" t="str">
        <f t="shared" si="61"/>
        <v>Sale967</v>
      </c>
      <c r="Q969" t="str">
        <f t="shared" si="62"/>
        <v>SALE967</v>
      </c>
      <c r="S969" s="31">
        <v>45783</v>
      </c>
      <c r="T969" t="str">
        <f t="shared" si="63"/>
        <v>06-05-2025</v>
      </c>
      <c r="X969" s="34">
        <v>3</v>
      </c>
      <c r="Y969" s="34">
        <v>529.89</v>
      </c>
      <c r="Z969" s="2">
        <f t="shared" si="60"/>
        <v>529.89</v>
      </c>
    </row>
    <row r="970" spans="1:26">
      <c r="A970" s="2" t="s">
        <v>2794</v>
      </c>
      <c r="B970" s="25">
        <v>45518</v>
      </c>
      <c r="C970" s="2" t="s">
        <v>1504</v>
      </c>
      <c r="D970" s="2" t="s">
        <v>1732</v>
      </c>
      <c r="E970" s="2" t="s">
        <v>1757</v>
      </c>
      <c r="F970" s="2">
        <v>2</v>
      </c>
      <c r="G970" s="2">
        <v>954.1</v>
      </c>
      <c r="H970" s="2">
        <v>0.17</v>
      </c>
      <c r="I970" s="2" t="s">
        <v>1826</v>
      </c>
      <c r="J970" s="2">
        <v>1583.806</v>
      </c>
      <c r="K970" s="2">
        <f>IF(I970="", AVERAGEIF(Table6[Payment_Type],Table6[[#This Row],[Payment_Type]],Table6[Total_Amount]), J970)</f>
        <v>1583.806</v>
      </c>
      <c r="O970" s="27" t="s">
        <v>2794</v>
      </c>
      <c r="P970" t="str">
        <f t="shared" si="61"/>
        <v>Sale968</v>
      </c>
      <c r="Q970" t="str">
        <f t="shared" si="62"/>
        <v>SALE968</v>
      </c>
      <c r="S970" s="30">
        <v>45518</v>
      </c>
      <c r="T970" t="str">
        <f t="shared" si="63"/>
        <v>14-08-2024</v>
      </c>
      <c r="X970" s="33">
        <v>2</v>
      </c>
      <c r="Y970" s="33">
        <v>954.1</v>
      </c>
      <c r="Z970" s="2">
        <f t="shared" si="60"/>
        <v>954.1</v>
      </c>
    </row>
    <row r="971" spans="1:26">
      <c r="A971" s="2" t="s">
        <v>2795</v>
      </c>
      <c r="B971" s="25">
        <v>45274</v>
      </c>
      <c r="C971" s="2" t="s">
        <v>1017</v>
      </c>
      <c r="D971" s="2" t="s">
        <v>1678</v>
      </c>
      <c r="E971" s="2" t="s">
        <v>1779</v>
      </c>
      <c r="F971" s="2">
        <v>1</v>
      </c>
      <c r="G971" s="2">
        <v>370.04</v>
      </c>
      <c r="H971" s="2">
        <v>0.04</v>
      </c>
      <c r="I971" s="2" t="s">
        <v>1829</v>
      </c>
      <c r="J971" s="2">
        <v>355.23840000000001</v>
      </c>
      <c r="K971" s="2">
        <f>IF(I971="", AVERAGEIF(Table6[Payment_Type],Table6[[#This Row],[Payment_Type]],Table6[Total_Amount]), J971)</f>
        <v>355.23840000000001</v>
      </c>
      <c r="O971" s="28" t="s">
        <v>2795</v>
      </c>
      <c r="P971" t="str">
        <f t="shared" si="61"/>
        <v>Sale969</v>
      </c>
      <c r="Q971" t="str">
        <f t="shared" si="62"/>
        <v>SALE969</v>
      </c>
      <c r="S971" s="31">
        <v>45274</v>
      </c>
      <c r="T971" t="str">
        <f t="shared" si="63"/>
        <v>14-12-2023</v>
      </c>
      <c r="X971" s="34">
        <v>1</v>
      </c>
      <c r="Y971" s="34">
        <v>370.04</v>
      </c>
      <c r="Z971" s="2">
        <f t="shared" si="60"/>
        <v>370.04</v>
      </c>
    </row>
    <row r="972" spans="1:26">
      <c r="A972" s="2" t="s">
        <v>2796</v>
      </c>
      <c r="B972" s="25">
        <v>45297</v>
      </c>
      <c r="C972" s="2" t="s">
        <v>227</v>
      </c>
      <c r="D972" s="2" t="s">
        <v>1740</v>
      </c>
      <c r="E972" s="2" t="s">
        <v>1813</v>
      </c>
      <c r="F972" s="2">
        <v>4</v>
      </c>
      <c r="G972" s="2">
        <v>492.71</v>
      </c>
      <c r="H972" s="2">
        <v>0.08</v>
      </c>
      <c r="I972" s="2" t="s">
        <v>1824</v>
      </c>
      <c r="J972" s="2">
        <v>1813.1728000000001</v>
      </c>
      <c r="K972" s="2">
        <f>IF(I972="", AVERAGEIF(Table6[Payment_Type],Table6[[#This Row],[Payment_Type]],Table6[Total_Amount]), J972)</f>
        <v>1813.1728000000001</v>
      </c>
      <c r="O972" s="27" t="s">
        <v>2796</v>
      </c>
      <c r="P972" t="str">
        <f t="shared" si="61"/>
        <v>Sale970</v>
      </c>
      <c r="Q972" t="str">
        <f t="shared" si="62"/>
        <v>SALE970</v>
      </c>
      <c r="S972" s="30">
        <v>45297</v>
      </c>
      <c r="T972" t="str">
        <f t="shared" si="63"/>
        <v>06-01-2024</v>
      </c>
      <c r="X972" s="33">
        <v>4</v>
      </c>
      <c r="Y972" s="33">
        <v>492.71</v>
      </c>
      <c r="Z972" s="2">
        <f t="shared" si="60"/>
        <v>492.71</v>
      </c>
    </row>
    <row r="973" spans="1:26">
      <c r="A973" s="2" t="s">
        <v>2797</v>
      </c>
      <c r="B973" s="25">
        <v>45530</v>
      </c>
      <c r="C973" s="2" t="s">
        <v>890</v>
      </c>
      <c r="D973" s="2" t="s">
        <v>1730</v>
      </c>
      <c r="E973" s="2" t="s">
        <v>1797</v>
      </c>
      <c r="F973" s="2">
        <v>4</v>
      </c>
      <c r="G973" s="2">
        <v>853.26</v>
      </c>
      <c r="H973" s="2">
        <v>0.24</v>
      </c>
      <c r="I973" s="2" t="s">
        <v>1829</v>
      </c>
      <c r="J973" s="2">
        <v>2593.9104000000002</v>
      </c>
      <c r="K973" s="2">
        <f>IF(I973="", AVERAGEIF(Table6[Payment_Type],Table6[[#This Row],[Payment_Type]],Table6[Total_Amount]), J973)</f>
        <v>2593.9104000000002</v>
      </c>
      <c r="O973" s="28" t="s">
        <v>2797</v>
      </c>
      <c r="P973" t="str">
        <f t="shared" si="61"/>
        <v>Sale971</v>
      </c>
      <c r="Q973" t="str">
        <f t="shared" si="62"/>
        <v>SALE971</v>
      </c>
      <c r="S973" s="31">
        <v>45530</v>
      </c>
      <c r="T973" t="str">
        <f t="shared" si="63"/>
        <v>26-08-2024</v>
      </c>
      <c r="X973" s="34">
        <v>4</v>
      </c>
      <c r="Y973" s="34">
        <v>853.26</v>
      </c>
      <c r="Z973" s="2">
        <f t="shared" si="60"/>
        <v>853.26</v>
      </c>
    </row>
    <row r="974" spans="1:26">
      <c r="A974" s="2" t="s">
        <v>2798</v>
      </c>
      <c r="B974" s="25">
        <v>45740</v>
      </c>
      <c r="C974" s="2" t="s">
        <v>1263</v>
      </c>
      <c r="D974" s="2" t="s">
        <v>1551</v>
      </c>
      <c r="E974" s="2" t="s">
        <v>1804</v>
      </c>
      <c r="F974" s="2">
        <v>1</v>
      </c>
      <c r="G974" s="2">
        <v>402.47</v>
      </c>
      <c r="H974" s="2">
        <v>0.19</v>
      </c>
      <c r="I974" s="2" t="s">
        <v>1826</v>
      </c>
      <c r="J974" s="2">
        <v>326.00070000000011</v>
      </c>
      <c r="K974" s="2">
        <f>IF(I974="", AVERAGEIF(Table6[Payment_Type],Table6[[#This Row],[Payment_Type]],Table6[Total_Amount]), J974)</f>
        <v>326.00070000000011</v>
      </c>
      <c r="O974" s="27" t="s">
        <v>2798</v>
      </c>
      <c r="P974" t="str">
        <f t="shared" si="61"/>
        <v>Sale972</v>
      </c>
      <c r="Q974" t="str">
        <f t="shared" si="62"/>
        <v>SALE972</v>
      </c>
      <c r="S974" s="30">
        <v>45740</v>
      </c>
      <c r="T974" t="str">
        <f t="shared" si="63"/>
        <v>24-03-2025</v>
      </c>
      <c r="X974" s="33">
        <v>1</v>
      </c>
      <c r="Y974" s="33">
        <v>402.47</v>
      </c>
      <c r="Z974" s="2">
        <f t="shared" si="60"/>
        <v>402.47</v>
      </c>
    </row>
    <row r="975" spans="1:26">
      <c r="A975" s="2" t="s">
        <v>2799</v>
      </c>
      <c r="B975" s="25">
        <v>45311</v>
      </c>
      <c r="C975" s="2" t="s">
        <v>1252</v>
      </c>
      <c r="D975" s="2" t="s">
        <v>1656</v>
      </c>
      <c r="E975" s="2" t="s">
        <v>1810</v>
      </c>
      <c r="F975" s="2">
        <v>2</v>
      </c>
      <c r="G975" s="2">
        <v>528.29999999999995</v>
      </c>
      <c r="H975" s="2">
        <v>0.24</v>
      </c>
      <c r="I975" s="2" t="s">
        <v>1824</v>
      </c>
      <c r="J975" s="2">
        <v>803.01599999999996</v>
      </c>
      <c r="K975" s="2">
        <f>IF(I975="", AVERAGEIF(Table6[Payment_Type],Table6[[#This Row],[Payment_Type]],Table6[Total_Amount]), J975)</f>
        <v>803.01599999999996</v>
      </c>
      <c r="O975" s="28" t="s">
        <v>2799</v>
      </c>
      <c r="P975" t="str">
        <f t="shared" si="61"/>
        <v>Sale973</v>
      </c>
      <c r="Q975" t="str">
        <f t="shared" si="62"/>
        <v>SALE973</v>
      </c>
      <c r="S975" s="31">
        <v>45311</v>
      </c>
      <c r="T975" t="str">
        <f t="shared" si="63"/>
        <v>20-01-2024</v>
      </c>
      <c r="X975" s="34">
        <v>2</v>
      </c>
      <c r="Y975" s="34">
        <v>528.29999999999995</v>
      </c>
      <c r="Z975" s="2">
        <f t="shared" si="60"/>
        <v>528.29999999999995</v>
      </c>
    </row>
    <row r="976" spans="1:26">
      <c r="A976" s="2" t="s">
        <v>2800</v>
      </c>
      <c r="B976" s="25">
        <v>45667</v>
      </c>
      <c r="C976" s="2" t="s">
        <v>1374</v>
      </c>
      <c r="D976" s="2" t="s">
        <v>1568</v>
      </c>
      <c r="E976" s="2" t="s">
        <v>1776</v>
      </c>
      <c r="F976" s="2">
        <v>4</v>
      </c>
      <c r="G976" s="2">
        <v>599.85</v>
      </c>
      <c r="H976" s="2">
        <v>0.25</v>
      </c>
      <c r="I976" s="2" t="s">
        <v>1824</v>
      </c>
      <c r="J976" s="2">
        <v>1799.55</v>
      </c>
      <c r="K976" s="2">
        <f>IF(I976="", AVERAGEIF(Table6[Payment_Type],Table6[[#This Row],[Payment_Type]],Table6[Total_Amount]), J976)</f>
        <v>1799.55</v>
      </c>
      <c r="O976" s="27" t="s">
        <v>2800</v>
      </c>
      <c r="P976" t="str">
        <f t="shared" si="61"/>
        <v>Sale974</v>
      </c>
      <c r="Q976" t="str">
        <f t="shared" si="62"/>
        <v>SALE974</v>
      </c>
      <c r="S976" s="30">
        <v>45667</v>
      </c>
      <c r="T976" t="str">
        <f t="shared" si="63"/>
        <v>10-01-2025</v>
      </c>
      <c r="X976" s="33">
        <v>4</v>
      </c>
      <c r="Y976" s="33">
        <v>599.85</v>
      </c>
      <c r="Z976" s="2">
        <f t="shared" si="60"/>
        <v>599.85</v>
      </c>
    </row>
    <row r="977" spans="1:26">
      <c r="A977" s="2" t="s">
        <v>2801</v>
      </c>
      <c r="B977" s="25">
        <v>45281</v>
      </c>
      <c r="C977" s="2" t="s">
        <v>957</v>
      </c>
      <c r="D977" s="2" t="s">
        <v>1580</v>
      </c>
      <c r="E977" s="2" t="s">
        <v>1786</v>
      </c>
      <c r="F977" s="2">
        <v>2</v>
      </c>
      <c r="G977" s="2">
        <v>61.42</v>
      </c>
      <c r="H977" s="2">
        <v>0.08</v>
      </c>
      <c r="I977" s="2" t="s">
        <v>1826</v>
      </c>
      <c r="J977" s="2">
        <v>113.0128</v>
      </c>
      <c r="K977" s="2">
        <f>IF(I977="", AVERAGEIF(Table6[Payment_Type],Table6[[#This Row],[Payment_Type]],Table6[Total_Amount]), J977)</f>
        <v>113.0128</v>
      </c>
      <c r="O977" s="28" t="s">
        <v>2801</v>
      </c>
      <c r="P977" t="str">
        <f t="shared" si="61"/>
        <v>Sale975</v>
      </c>
      <c r="Q977" t="str">
        <f t="shared" si="62"/>
        <v>SALE975</v>
      </c>
      <c r="S977" s="31">
        <v>45281</v>
      </c>
      <c r="T977" t="str">
        <f t="shared" si="63"/>
        <v>21-12-2023</v>
      </c>
      <c r="X977" s="34">
        <v>2</v>
      </c>
      <c r="Y977" s="34">
        <v>61.42</v>
      </c>
      <c r="Z977" s="2">
        <f t="shared" si="60"/>
        <v>61.42</v>
      </c>
    </row>
    <row r="978" spans="1:26">
      <c r="A978" s="2" t="s">
        <v>2802</v>
      </c>
      <c r="B978" s="25">
        <v>45693</v>
      </c>
      <c r="C978" s="2" t="s">
        <v>797</v>
      </c>
      <c r="D978" s="2" t="s">
        <v>1586</v>
      </c>
      <c r="E978" s="2" t="s">
        <v>1789</v>
      </c>
      <c r="F978" s="2">
        <v>2</v>
      </c>
      <c r="G978" s="2">
        <v>466.42</v>
      </c>
      <c r="H978" s="2">
        <v>0.12</v>
      </c>
      <c r="I978" s="2" t="s">
        <v>1826</v>
      </c>
      <c r="J978" s="2">
        <v>820.89920000000006</v>
      </c>
      <c r="K978" s="2">
        <f>IF(I978="", AVERAGEIF(Table6[Payment_Type],Table6[[#This Row],[Payment_Type]],Table6[Total_Amount]), J978)</f>
        <v>820.89920000000006</v>
      </c>
      <c r="O978" s="27" t="s">
        <v>2802</v>
      </c>
      <c r="P978" t="str">
        <f t="shared" si="61"/>
        <v>Sale976</v>
      </c>
      <c r="Q978" t="str">
        <f t="shared" si="62"/>
        <v>SALE976</v>
      </c>
      <c r="S978" s="30">
        <v>45693</v>
      </c>
      <c r="T978" t="str">
        <f t="shared" si="63"/>
        <v>05-02-2025</v>
      </c>
      <c r="X978" s="33">
        <v>2</v>
      </c>
      <c r="Y978" s="33">
        <v>466.42</v>
      </c>
      <c r="Z978" s="2">
        <f t="shared" si="60"/>
        <v>466.42</v>
      </c>
    </row>
    <row r="979" spans="1:26">
      <c r="A979" s="2" t="s">
        <v>2803</v>
      </c>
      <c r="B979" s="25">
        <v>45857</v>
      </c>
      <c r="C979" s="2" t="s">
        <v>353</v>
      </c>
      <c r="D979" s="2" t="s">
        <v>1610</v>
      </c>
      <c r="E979" s="2" t="s">
        <v>1773</v>
      </c>
      <c r="F979" s="2">
        <v>4</v>
      </c>
      <c r="G979" s="2">
        <v>540.69000000000005</v>
      </c>
      <c r="H979" s="2">
        <v>0.09</v>
      </c>
      <c r="I979" s="2" t="s">
        <v>1829</v>
      </c>
      <c r="J979" s="2">
        <v>1968.1116</v>
      </c>
      <c r="K979" s="2">
        <f>IF(I979="", AVERAGEIF(Table6[Payment_Type],Table6[[#This Row],[Payment_Type]],Table6[Total_Amount]), J979)</f>
        <v>1968.1116</v>
      </c>
      <c r="O979" s="28" t="s">
        <v>2803</v>
      </c>
      <c r="P979" t="str">
        <f t="shared" si="61"/>
        <v>Sale977</v>
      </c>
      <c r="Q979" t="str">
        <f t="shared" si="62"/>
        <v>SALE977</v>
      </c>
      <c r="S979" s="31">
        <v>45857</v>
      </c>
      <c r="T979" t="str">
        <f t="shared" si="63"/>
        <v>19-07-2025</v>
      </c>
      <c r="X979" s="34">
        <v>4</v>
      </c>
      <c r="Y979" s="34">
        <v>540.69000000000005</v>
      </c>
      <c r="Z979" s="2">
        <f t="shared" si="60"/>
        <v>540.69000000000005</v>
      </c>
    </row>
    <row r="980" spans="1:26">
      <c r="A980" s="2" t="s">
        <v>2804</v>
      </c>
      <c r="B980" s="25">
        <v>45737</v>
      </c>
      <c r="C980" s="2" t="s">
        <v>942</v>
      </c>
      <c r="D980" s="2" t="s">
        <v>1586</v>
      </c>
      <c r="E980" s="2" t="s">
        <v>1797</v>
      </c>
      <c r="F980" s="2">
        <v>3</v>
      </c>
      <c r="G980" s="2">
        <v>677.46</v>
      </c>
      <c r="H980" s="2">
        <v>0.05</v>
      </c>
      <c r="I980" s="2" t="s">
        <v>1824</v>
      </c>
      <c r="J980" s="2">
        <v>1930.761</v>
      </c>
      <c r="K980" s="2">
        <f>IF(I980="", AVERAGEIF(Table6[Payment_Type],Table6[[#This Row],[Payment_Type]],Table6[Total_Amount]), J980)</f>
        <v>1930.761</v>
      </c>
      <c r="O980" s="27" t="s">
        <v>2804</v>
      </c>
      <c r="P980" t="str">
        <f t="shared" si="61"/>
        <v>Sale978</v>
      </c>
      <c r="Q980" t="str">
        <f t="shared" si="62"/>
        <v>SALE978</v>
      </c>
      <c r="S980" s="30">
        <v>45737</v>
      </c>
      <c r="T980" t="str">
        <f t="shared" si="63"/>
        <v>21-03-2025</v>
      </c>
      <c r="X980" s="33">
        <v>3</v>
      </c>
      <c r="Y980" s="33">
        <v>677.46</v>
      </c>
      <c r="Z980" s="2">
        <f t="shared" si="60"/>
        <v>677.46</v>
      </c>
    </row>
    <row r="981" spans="1:26">
      <c r="A981" s="2" t="s">
        <v>2805</v>
      </c>
      <c r="B981" s="25">
        <v>45771</v>
      </c>
      <c r="C981" s="2" t="s">
        <v>1032</v>
      </c>
      <c r="D981" s="2" t="s">
        <v>1590</v>
      </c>
      <c r="E981" s="2" t="s">
        <v>1757</v>
      </c>
      <c r="F981" s="2">
        <v>3</v>
      </c>
      <c r="G981" s="2">
        <v>614.63</v>
      </c>
      <c r="H981" s="2">
        <v>0.06</v>
      </c>
      <c r="I981" s="2" t="s">
        <v>1826</v>
      </c>
      <c r="J981" s="2">
        <v>1733.2565999999999</v>
      </c>
      <c r="K981" s="2">
        <f>IF(I981="", AVERAGEIF(Table6[Payment_Type],Table6[[#This Row],[Payment_Type]],Table6[Total_Amount]), J981)</f>
        <v>1733.2565999999999</v>
      </c>
      <c r="O981" s="28" t="s">
        <v>2805</v>
      </c>
      <c r="P981" t="str">
        <f t="shared" si="61"/>
        <v>Sale979</v>
      </c>
      <c r="Q981" t="str">
        <f t="shared" si="62"/>
        <v>SALE979</v>
      </c>
      <c r="S981" s="31">
        <v>45771</v>
      </c>
      <c r="T981" t="str">
        <f t="shared" si="63"/>
        <v>24-04-2025</v>
      </c>
      <c r="X981" s="34">
        <v>3</v>
      </c>
      <c r="Y981" s="34">
        <v>614.63</v>
      </c>
      <c r="Z981" s="2">
        <f t="shared" si="60"/>
        <v>614.63</v>
      </c>
    </row>
    <row r="982" spans="1:26">
      <c r="A982" s="2" t="s">
        <v>2806</v>
      </c>
      <c r="B982" s="25">
        <v>45272</v>
      </c>
      <c r="C982" s="2" t="s">
        <v>746</v>
      </c>
      <c r="D982" s="2" t="s">
        <v>1680</v>
      </c>
      <c r="E982" s="2" t="s">
        <v>1782</v>
      </c>
      <c r="F982" s="2">
        <v>4</v>
      </c>
      <c r="G982" s="2">
        <v>649.52</v>
      </c>
      <c r="H982" s="2">
        <v>0.11</v>
      </c>
      <c r="I982" s="2" t="s">
        <v>1824</v>
      </c>
      <c r="J982" s="2">
        <v>2312.2912000000001</v>
      </c>
      <c r="K982" s="2">
        <f>IF(I982="", AVERAGEIF(Table6[Payment_Type],Table6[[#This Row],[Payment_Type]],Table6[Total_Amount]), J982)</f>
        <v>2312.2912000000001</v>
      </c>
      <c r="O982" s="27" t="s">
        <v>2806</v>
      </c>
      <c r="P982" t="str">
        <f t="shared" si="61"/>
        <v>Sale980</v>
      </c>
      <c r="Q982" t="str">
        <f t="shared" si="62"/>
        <v>SALE980</v>
      </c>
      <c r="S982" s="30">
        <v>45272</v>
      </c>
      <c r="T982" t="str">
        <f t="shared" si="63"/>
        <v>12-12-2023</v>
      </c>
      <c r="X982" s="33">
        <v>4</v>
      </c>
      <c r="Y982" s="33">
        <v>649.52</v>
      </c>
      <c r="Z982" s="2">
        <f t="shared" si="60"/>
        <v>649.52</v>
      </c>
    </row>
    <row r="983" spans="1:26">
      <c r="A983" s="2" t="s">
        <v>2807</v>
      </c>
      <c r="B983" s="25">
        <v>45481</v>
      </c>
      <c r="C983" s="2" t="s">
        <v>1377</v>
      </c>
      <c r="D983" s="2" t="s">
        <v>1718</v>
      </c>
      <c r="E983" s="2" t="s">
        <v>1782</v>
      </c>
      <c r="F983" s="2">
        <v>2</v>
      </c>
      <c r="G983" s="2">
        <v>943.93</v>
      </c>
      <c r="H983" s="2">
        <v>0.22</v>
      </c>
      <c r="I983" s="2" t="s">
        <v>1826</v>
      </c>
      <c r="J983" s="2">
        <v>1472.5308</v>
      </c>
      <c r="K983" s="2">
        <f>IF(I983="", AVERAGEIF(Table6[Payment_Type],Table6[[#This Row],[Payment_Type]],Table6[Total_Amount]), J983)</f>
        <v>1472.5308</v>
      </c>
      <c r="O983" s="28" t="s">
        <v>2807</v>
      </c>
      <c r="P983" t="str">
        <f t="shared" si="61"/>
        <v>Sale981</v>
      </c>
      <c r="Q983" t="str">
        <f t="shared" si="62"/>
        <v>SALE981</v>
      </c>
      <c r="S983" s="31">
        <v>45481</v>
      </c>
      <c r="T983" t="str">
        <f t="shared" si="63"/>
        <v>08-07-2024</v>
      </c>
      <c r="X983" s="34">
        <v>2</v>
      </c>
      <c r="Y983" s="34">
        <v>943.93</v>
      </c>
      <c r="Z983" s="2">
        <f t="shared" si="60"/>
        <v>943.93</v>
      </c>
    </row>
    <row r="984" spans="1:26">
      <c r="A984" s="2" t="s">
        <v>2808</v>
      </c>
      <c r="B984" s="25">
        <v>45228</v>
      </c>
      <c r="C984" s="2" t="s">
        <v>550</v>
      </c>
      <c r="D984" s="2" t="s">
        <v>1610</v>
      </c>
      <c r="E984" s="2" t="s">
        <v>1782</v>
      </c>
      <c r="F984" s="2">
        <v>4</v>
      </c>
      <c r="G984" s="2">
        <v>538.73</v>
      </c>
      <c r="H984" s="2">
        <v>0.03</v>
      </c>
      <c r="I984" s="2" t="s">
        <v>1824</v>
      </c>
      <c r="J984" s="2">
        <v>2090.2723999999998</v>
      </c>
      <c r="K984" s="2">
        <f>IF(I984="", AVERAGEIF(Table6[Payment_Type],Table6[[#This Row],[Payment_Type]],Table6[Total_Amount]), J984)</f>
        <v>2090.2723999999998</v>
      </c>
      <c r="O984" s="27" t="s">
        <v>2808</v>
      </c>
      <c r="P984" t="str">
        <f t="shared" si="61"/>
        <v>Sale982</v>
      </c>
      <c r="Q984" t="str">
        <f t="shared" si="62"/>
        <v>SALE982</v>
      </c>
      <c r="S984" s="30">
        <v>45228</v>
      </c>
      <c r="T984" t="str">
        <f t="shared" si="63"/>
        <v>29-10-2023</v>
      </c>
      <c r="X984" s="33">
        <v>4</v>
      </c>
      <c r="Y984" s="33">
        <v>538.73</v>
      </c>
      <c r="Z984" s="2">
        <f t="shared" si="60"/>
        <v>538.73</v>
      </c>
    </row>
    <row r="985" spans="1:26">
      <c r="A985" s="2" t="s">
        <v>2809</v>
      </c>
      <c r="B985" s="25">
        <v>45432</v>
      </c>
      <c r="C985" s="2" t="s">
        <v>318</v>
      </c>
      <c r="D985" s="2" t="s">
        <v>1680</v>
      </c>
      <c r="E985" s="2" t="s">
        <v>1782</v>
      </c>
      <c r="F985" s="2">
        <v>2</v>
      </c>
      <c r="G985" s="2">
        <v>853.93</v>
      </c>
      <c r="H985" s="2">
        <v>0.01</v>
      </c>
      <c r="I985" s="2" t="s">
        <v>1826</v>
      </c>
      <c r="J985" s="2">
        <v>1690.7814000000001</v>
      </c>
      <c r="K985" s="2">
        <f>IF(I985="", AVERAGEIF(Table6[Payment_Type],Table6[[#This Row],[Payment_Type]],Table6[Total_Amount]), J985)</f>
        <v>1690.7814000000001</v>
      </c>
      <c r="O985" s="28" t="s">
        <v>2809</v>
      </c>
      <c r="P985" t="str">
        <f t="shared" si="61"/>
        <v>Sale983</v>
      </c>
      <c r="Q985" t="str">
        <f t="shared" si="62"/>
        <v>SALE983</v>
      </c>
      <c r="S985" s="31">
        <v>45432</v>
      </c>
      <c r="T985" t="str">
        <f t="shared" si="63"/>
        <v>20-05-2024</v>
      </c>
      <c r="X985" s="34">
        <v>2</v>
      </c>
      <c r="Y985" s="34">
        <v>853.93</v>
      </c>
      <c r="Z985" s="2">
        <f t="shared" si="60"/>
        <v>853.93</v>
      </c>
    </row>
    <row r="986" spans="1:26">
      <c r="A986" s="2" t="s">
        <v>2810</v>
      </c>
      <c r="B986" s="25">
        <v>45914</v>
      </c>
      <c r="C986" s="2" t="s">
        <v>1510</v>
      </c>
      <c r="D986" s="2" t="s">
        <v>1606</v>
      </c>
      <c r="E986" s="2" t="s">
        <v>1769</v>
      </c>
      <c r="F986" s="2">
        <v>4</v>
      </c>
      <c r="G986" s="2">
        <v>465.42</v>
      </c>
      <c r="H986" s="2">
        <v>0.26</v>
      </c>
      <c r="I986" s="2" t="s">
        <v>1829</v>
      </c>
      <c r="J986" s="2">
        <v>1377.6432</v>
      </c>
      <c r="K986" s="2">
        <f>IF(I986="", AVERAGEIF(Table6[Payment_Type],Table6[[#This Row],[Payment_Type]],Table6[Total_Amount]), J986)</f>
        <v>1377.6432</v>
      </c>
      <c r="O986" s="27" t="s">
        <v>2810</v>
      </c>
      <c r="P986" t="str">
        <f t="shared" si="61"/>
        <v>Sale984</v>
      </c>
      <c r="Q986" t="str">
        <f t="shared" si="62"/>
        <v>SALE984</v>
      </c>
      <c r="S986" s="30">
        <v>45914</v>
      </c>
      <c r="T986" t="str">
        <f t="shared" si="63"/>
        <v>14-09-2025</v>
      </c>
      <c r="X986" s="33">
        <v>4</v>
      </c>
      <c r="Y986" s="33">
        <v>465.42</v>
      </c>
      <c r="Z986" s="2">
        <f t="shared" si="60"/>
        <v>465.42</v>
      </c>
    </row>
    <row r="987" spans="1:26">
      <c r="A987" s="2" t="s">
        <v>2811</v>
      </c>
      <c r="B987" s="25">
        <v>45758</v>
      </c>
      <c r="C987" s="2" t="s">
        <v>208</v>
      </c>
      <c r="D987" s="2" t="s">
        <v>1546</v>
      </c>
      <c r="E987" s="2" t="s">
        <v>1792</v>
      </c>
      <c r="F987" s="2">
        <v>4</v>
      </c>
      <c r="G987" s="2">
        <v>880.26</v>
      </c>
      <c r="H987" s="2">
        <v>0.11</v>
      </c>
      <c r="I987" s="2" t="s">
        <v>1829</v>
      </c>
      <c r="J987" s="2">
        <v>3133.7256000000002</v>
      </c>
      <c r="K987" s="2">
        <f>IF(I987="", AVERAGEIF(Table6[Payment_Type],Table6[[#This Row],[Payment_Type]],Table6[Total_Amount]), J987)</f>
        <v>3133.7256000000002</v>
      </c>
      <c r="O987" s="28" t="s">
        <v>2811</v>
      </c>
      <c r="P987" t="str">
        <f t="shared" si="61"/>
        <v>Sale985</v>
      </c>
      <c r="Q987" t="str">
        <f t="shared" si="62"/>
        <v>SALE985</v>
      </c>
      <c r="S987" s="31">
        <v>45758</v>
      </c>
      <c r="T987" t="str">
        <f t="shared" si="63"/>
        <v>11-04-2025</v>
      </c>
      <c r="X987" s="34">
        <v>4</v>
      </c>
      <c r="Y987" s="34">
        <v>880.26</v>
      </c>
      <c r="Z987" s="2">
        <f t="shared" si="60"/>
        <v>880.26</v>
      </c>
    </row>
    <row r="988" spans="1:26">
      <c r="A988" s="2" t="s">
        <v>2812</v>
      </c>
      <c r="B988" s="25">
        <v>45429</v>
      </c>
      <c r="C988" s="2" t="s">
        <v>1487</v>
      </c>
      <c r="D988" s="2" t="s">
        <v>1650</v>
      </c>
      <c r="E988" s="2" t="s">
        <v>1792</v>
      </c>
      <c r="F988" s="2">
        <v>3</v>
      </c>
      <c r="G988" s="2">
        <v>461.02</v>
      </c>
      <c r="H988" s="2">
        <v>0.28999999999999998</v>
      </c>
      <c r="I988" s="2" t="s">
        <v>1826</v>
      </c>
      <c r="J988" s="2">
        <v>981.97259999999994</v>
      </c>
      <c r="K988" s="2">
        <f>IF(I988="", AVERAGEIF(Table6[Payment_Type],Table6[[#This Row],[Payment_Type]],Table6[Total_Amount]), J988)</f>
        <v>981.97259999999994</v>
      </c>
      <c r="O988" s="27" t="s">
        <v>2812</v>
      </c>
      <c r="P988" t="str">
        <f t="shared" si="61"/>
        <v>Sale986</v>
      </c>
      <c r="Q988" t="str">
        <f t="shared" si="62"/>
        <v>SALE986</v>
      </c>
      <c r="S988" s="30">
        <v>45429</v>
      </c>
      <c r="T988" t="str">
        <f t="shared" si="63"/>
        <v>17-05-2024</v>
      </c>
      <c r="X988" s="33">
        <v>3</v>
      </c>
      <c r="Y988" s="33">
        <v>461.02</v>
      </c>
      <c r="Z988" s="2">
        <f t="shared" si="60"/>
        <v>461.02</v>
      </c>
    </row>
    <row r="989" spans="1:26">
      <c r="A989" s="2" t="s">
        <v>2813</v>
      </c>
      <c r="B989" s="25">
        <v>45578</v>
      </c>
      <c r="C989" s="2" t="s">
        <v>110</v>
      </c>
      <c r="D989" s="2" t="s">
        <v>1598</v>
      </c>
      <c r="E989" s="2" t="s">
        <v>1797</v>
      </c>
      <c r="F989" s="2">
        <v>1</v>
      </c>
      <c r="G989" s="2">
        <v>531.99</v>
      </c>
      <c r="H989" s="2">
        <v>0.17</v>
      </c>
      <c r="I989" s="2" t="s">
        <v>1826</v>
      </c>
      <c r="J989" s="2">
        <v>441.55169999999998</v>
      </c>
      <c r="K989" s="2">
        <f>IF(I989="", AVERAGEIF(Table6[Payment_Type],Table6[[#This Row],[Payment_Type]],Table6[Total_Amount]), J989)</f>
        <v>441.55169999999998</v>
      </c>
      <c r="O989" s="28" t="s">
        <v>2813</v>
      </c>
      <c r="P989" t="str">
        <f t="shared" si="61"/>
        <v>Sale987</v>
      </c>
      <c r="Q989" t="str">
        <f t="shared" si="62"/>
        <v>SALE987</v>
      </c>
      <c r="S989" s="31">
        <v>45578</v>
      </c>
      <c r="T989" t="str">
        <f t="shared" si="63"/>
        <v>13-10-2024</v>
      </c>
      <c r="X989" s="34">
        <v>1</v>
      </c>
      <c r="Y989" s="34">
        <v>531.99</v>
      </c>
      <c r="Z989" s="2">
        <f t="shared" si="60"/>
        <v>531.99</v>
      </c>
    </row>
    <row r="990" spans="1:26">
      <c r="A990" s="2" t="s">
        <v>2814</v>
      </c>
      <c r="B990" s="25">
        <v>45486</v>
      </c>
      <c r="C990" s="2" t="s">
        <v>27</v>
      </c>
      <c r="D990" s="2" t="s">
        <v>1642</v>
      </c>
      <c r="E990" s="2" t="s">
        <v>1807</v>
      </c>
      <c r="F990" s="2">
        <v>2</v>
      </c>
      <c r="G990" s="2">
        <v>274.08999999999997</v>
      </c>
      <c r="H990" s="2">
        <v>0.13</v>
      </c>
      <c r="I990" s="2" t="s">
        <v>1826</v>
      </c>
      <c r="J990" s="2">
        <v>476.91660000000002</v>
      </c>
      <c r="K990" s="2">
        <f>IF(I990="", AVERAGEIF(Table6[Payment_Type],Table6[[#This Row],[Payment_Type]],Table6[Total_Amount]), J990)</f>
        <v>476.91660000000002</v>
      </c>
      <c r="O990" s="27" t="s">
        <v>2814</v>
      </c>
      <c r="P990" t="str">
        <f t="shared" si="61"/>
        <v>Sale988</v>
      </c>
      <c r="Q990" t="str">
        <f t="shared" si="62"/>
        <v>SALE988</v>
      </c>
      <c r="S990" s="30">
        <v>45486</v>
      </c>
      <c r="T990" t="str">
        <f t="shared" si="63"/>
        <v>13-07-2024</v>
      </c>
      <c r="X990" s="33">
        <v>2</v>
      </c>
      <c r="Y990" s="33">
        <v>274.08999999999997</v>
      </c>
      <c r="Z990" s="2">
        <f t="shared" si="60"/>
        <v>274.08999999999997</v>
      </c>
    </row>
    <row r="991" spans="1:26">
      <c r="A991" s="2" t="s">
        <v>2815</v>
      </c>
      <c r="B991" s="25">
        <v>45694</v>
      </c>
      <c r="C991" s="2" t="s">
        <v>1371</v>
      </c>
      <c r="D991" s="2" t="s">
        <v>1724</v>
      </c>
      <c r="E991" s="2" t="s">
        <v>1789</v>
      </c>
      <c r="F991" s="2">
        <v>1</v>
      </c>
      <c r="G991" s="2">
        <v>66.14</v>
      </c>
      <c r="H991" s="2">
        <v>0.14000000000000001</v>
      </c>
      <c r="I991" s="2" t="s">
        <v>1829</v>
      </c>
      <c r="J991" s="2">
        <v>56.880400000000002</v>
      </c>
      <c r="K991" s="2">
        <f>IF(I991="", AVERAGEIF(Table6[Payment_Type],Table6[[#This Row],[Payment_Type]],Table6[Total_Amount]), J991)</f>
        <v>56.880400000000002</v>
      </c>
      <c r="O991" s="28" t="s">
        <v>2815</v>
      </c>
      <c r="P991" t="str">
        <f t="shared" si="61"/>
        <v>Sale989</v>
      </c>
      <c r="Q991" t="str">
        <f t="shared" si="62"/>
        <v>SALE989</v>
      </c>
      <c r="S991" s="31">
        <v>45694</v>
      </c>
      <c r="T991" t="str">
        <f t="shared" si="63"/>
        <v>06-02-2025</v>
      </c>
      <c r="X991" s="34">
        <v>1</v>
      </c>
      <c r="Y991" s="34">
        <v>66.14</v>
      </c>
      <c r="Z991" s="2">
        <f t="shared" si="60"/>
        <v>66.14</v>
      </c>
    </row>
    <row r="992" spans="1:26">
      <c r="A992" s="2" t="s">
        <v>2816</v>
      </c>
      <c r="B992" s="25">
        <v>45875</v>
      </c>
      <c r="C992" s="2" t="s">
        <v>281</v>
      </c>
      <c r="D992" s="2" t="s">
        <v>1588</v>
      </c>
      <c r="E992" s="2" t="s">
        <v>1786</v>
      </c>
      <c r="F992" s="2">
        <v>3</v>
      </c>
      <c r="G992" s="2">
        <v>955.82</v>
      </c>
      <c r="H992" s="2">
        <v>0.16</v>
      </c>
      <c r="I992" s="2" t="s">
        <v>1829</v>
      </c>
      <c r="J992" s="2">
        <v>2408.6664000000001</v>
      </c>
      <c r="K992" s="2">
        <f>IF(I992="", AVERAGEIF(Table6[Payment_Type],Table6[[#This Row],[Payment_Type]],Table6[Total_Amount]), J992)</f>
        <v>2408.6664000000001</v>
      </c>
      <c r="O992" s="27" t="s">
        <v>2816</v>
      </c>
      <c r="P992" t="str">
        <f t="shared" si="61"/>
        <v>Sale990</v>
      </c>
      <c r="Q992" t="str">
        <f t="shared" si="62"/>
        <v>SALE990</v>
      </c>
      <c r="S992" s="30">
        <v>45875</v>
      </c>
      <c r="T992" t="str">
        <f t="shared" si="63"/>
        <v>06-08-2025</v>
      </c>
      <c r="X992" s="33">
        <v>3</v>
      </c>
      <c r="Y992" s="33">
        <v>955.82</v>
      </c>
      <c r="Z992" s="2">
        <f t="shared" si="60"/>
        <v>955.82</v>
      </c>
    </row>
    <row r="993" spans="1:26">
      <c r="A993" s="2" t="s">
        <v>2817</v>
      </c>
      <c r="B993" s="25">
        <v>45432</v>
      </c>
      <c r="C993" s="2" t="s">
        <v>1005</v>
      </c>
      <c r="D993" s="2" t="s">
        <v>1592</v>
      </c>
      <c r="E993" s="2" t="s">
        <v>1794</v>
      </c>
      <c r="F993" s="2">
        <v>1</v>
      </c>
      <c r="G993" s="2">
        <v>904.92</v>
      </c>
      <c r="H993" s="2">
        <v>0.13</v>
      </c>
      <c r="I993" s="2" t="s">
        <v>1824</v>
      </c>
      <c r="J993" s="2">
        <v>787.28039999999999</v>
      </c>
      <c r="K993" s="2">
        <f>IF(I993="", AVERAGEIF(Table6[Payment_Type],Table6[[#This Row],[Payment_Type]],Table6[Total_Amount]), J993)</f>
        <v>787.28039999999999</v>
      </c>
      <c r="O993" s="28" t="s">
        <v>2817</v>
      </c>
      <c r="P993" t="str">
        <f t="shared" si="61"/>
        <v>Sale991</v>
      </c>
      <c r="Q993" t="str">
        <f t="shared" si="62"/>
        <v>SALE991</v>
      </c>
      <c r="S993" s="31">
        <v>45432</v>
      </c>
      <c r="T993" t="str">
        <f t="shared" si="63"/>
        <v>20-05-2024</v>
      </c>
      <c r="X993" s="34">
        <v>1</v>
      </c>
      <c r="Y993" s="34">
        <v>904.92</v>
      </c>
      <c r="Z993" s="2">
        <f t="shared" si="60"/>
        <v>904.92</v>
      </c>
    </row>
    <row r="994" spans="1:26">
      <c r="A994" s="2" t="s">
        <v>2818</v>
      </c>
      <c r="B994" s="25">
        <v>45575</v>
      </c>
      <c r="C994" s="2" t="s">
        <v>8</v>
      </c>
      <c r="D994" s="2" t="s">
        <v>1628</v>
      </c>
      <c r="E994" s="2" t="s">
        <v>1779</v>
      </c>
      <c r="F994" s="2">
        <v>3</v>
      </c>
      <c r="G994" s="2">
        <v>490.02</v>
      </c>
      <c r="H994" s="2">
        <v>0.26</v>
      </c>
      <c r="I994" s="2" t="s">
        <v>1824</v>
      </c>
      <c r="J994" s="2">
        <v>1087.8444</v>
      </c>
      <c r="K994" s="2">
        <f>IF(I994="", AVERAGEIF(Table6[Payment_Type],Table6[[#This Row],[Payment_Type]],Table6[Total_Amount]), J994)</f>
        <v>1087.8444</v>
      </c>
      <c r="O994" s="27" t="s">
        <v>2818</v>
      </c>
      <c r="P994" t="str">
        <f t="shared" si="61"/>
        <v>Sale992</v>
      </c>
      <c r="Q994" t="str">
        <f t="shared" si="62"/>
        <v>SALE992</v>
      </c>
      <c r="S994" s="30">
        <v>45575</v>
      </c>
      <c r="T994" t="str">
        <f t="shared" si="63"/>
        <v>10-10-2024</v>
      </c>
      <c r="X994" s="33">
        <v>3</v>
      </c>
      <c r="Y994" s="33">
        <v>490.02</v>
      </c>
      <c r="Z994" s="2">
        <f t="shared" si="60"/>
        <v>490.02</v>
      </c>
    </row>
    <row r="995" spans="1:26">
      <c r="A995" s="2" t="s">
        <v>2819</v>
      </c>
      <c r="B995" s="25">
        <v>45340</v>
      </c>
      <c r="C995" s="2" t="s">
        <v>1136</v>
      </c>
      <c r="D995" s="2" t="s">
        <v>1586</v>
      </c>
      <c r="E995" s="2" t="s">
        <v>1776</v>
      </c>
      <c r="F995" s="2">
        <v>2</v>
      </c>
      <c r="G995" s="2">
        <v>957.54</v>
      </c>
      <c r="H995" s="2">
        <v>0.1</v>
      </c>
      <c r="I995" s="2" t="s">
        <v>1829</v>
      </c>
      <c r="J995" s="2">
        <v>1723.5719999999999</v>
      </c>
      <c r="K995" s="2">
        <f>IF(I995="", AVERAGEIF(Table6[Payment_Type],Table6[[#This Row],[Payment_Type]],Table6[Total_Amount]), J995)</f>
        <v>1723.5719999999999</v>
      </c>
      <c r="O995" s="28" t="s">
        <v>2819</v>
      </c>
      <c r="P995" t="str">
        <f t="shared" si="61"/>
        <v>Sale993</v>
      </c>
      <c r="Q995" t="str">
        <f t="shared" si="62"/>
        <v>SALE993</v>
      </c>
      <c r="S995" s="31">
        <v>45340</v>
      </c>
      <c r="T995" t="str">
        <f t="shared" si="63"/>
        <v>18-02-2024</v>
      </c>
      <c r="X995" s="34">
        <v>2</v>
      </c>
      <c r="Y995" s="34">
        <v>957.54</v>
      </c>
      <c r="Z995" s="2">
        <f t="shared" si="60"/>
        <v>957.54</v>
      </c>
    </row>
    <row r="996" spans="1:26">
      <c r="A996" s="2" t="s">
        <v>2820</v>
      </c>
      <c r="B996" s="25">
        <v>45926</v>
      </c>
      <c r="C996" s="2" t="s">
        <v>1035</v>
      </c>
      <c r="D996" s="2" t="s">
        <v>1746</v>
      </c>
      <c r="E996" s="2" t="s">
        <v>1797</v>
      </c>
      <c r="F996" s="2">
        <v>2</v>
      </c>
      <c r="G996" s="2">
        <v>314.39999999999998</v>
      </c>
      <c r="H996" s="2">
        <v>7.0000000000000007E-2</v>
      </c>
      <c r="I996" s="2" t="s">
        <v>1826</v>
      </c>
      <c r="J996" s="2">
        <v>584.78399999999988</v>
      </c>
      <c r="K996" s="2">
        <f>IF(I996="", AVERAGEIF(Table6[Payment_Type],Table6[[#This Row],[Payment_Type]],Table6[Total_Amount]), J996)</f>
        <v>584.78399999999988</v>
      </c>
      <c r="O996" s="27" t="s">
        <v>2820</v>
      </c>
      <c r="P996" t="str">
        <f t="shared" si="61"/>
        <v>Sale994</v>
      </c>
      <c r="Q996" t="str">
        <f t="shared" si="62"/>
        <v>SALE994</v>
      </c>
      <c r="S996" s="30">
        <v>45926</v>
      </c>
      <c r="T996" t="str">
        <f t="shared" si="63"/>
        <v>26-09-2025</v>
      </c>
      <c r="X996" s="33">
        <v>2</v>
      </c>
      <c r="Y996" s="33">
        <v>314.39999999999998</v>
      </c>
      <c r="Z996" s="2">
        <f t="shared" si="60"/>
        <v>314.39999999999998</v>
      </c>
    </row>
    <row r="997" spans="1:26">
      <c r="A997" s="2" t="s">
        <v>2821</v>
      </c>
      <c r="B997" s="25">
        <v>45373</v>
      </c>
      <c r="C997" s="2" t="s">
        <v>1229</v>
      </c>
      <c r="D997" s="2" t="s">
        <v>1596</v>
      </c>
      <c r="E997" s="2" t="s">
        <v>1776</v>
      </c>
      <c r="F997" s="2">
        <v>3</v>
      </c>
      <c r="G997" s="2">
        <v>480.11</v>
      </c>
      <c r="H997" s="2">
        <v>0.11</v>
      </c>
      <c r="I997" s="2" t="s">
        <v>1826</v>
      </c>
      <c r="J997" s="2">
        <v>1281.8937000000001</v>
      </c>
      <c r="K997" s="2">
        <f>IF(I997="", AVERAGEIF(Table6[Payment_Type],Table6[[#This Row],[Payment_Type]],Table6[Total_Amount]), J997)</f>
        <v>1281.8937000000001</v>
      </c>
      <c r="O997" s="28" t="s">
        <v>2821</v>
      </c>
      <c r="P997" t="str">
        <f t="shared" si="61"/>
        <v>Sale995</v>
      </c>
      <c r="Q997" t="str">
        <f t="shared" si="62"/>
        <v>SALE995</v>
      </c>
      <c r="S997" s="31">
        <v>45373</v>
      </c>
      <c r="T997" t="str">
        <f t="shared" si="63"/>
        <v>22-03-2024</v>
      </c>
      <c r="X997" s="34">
        <v>3</v>
      </c>
      <c r="Y997" s="34">
        <v>480.11</v>
      </c>
      <c r="Z997" s="2">
        <f t="shared" si="60"/>
        <v>480.11</v>
      </c>
    </row>
    <row r="998" spans="1:26">
      <c r="A998" s="2" t="s">
        <v>2822</v>
      </c>
      <c r="B998" s="25">
        <v>45579</v>
      </c>
      <c r="C998" s="2" t="s">
        <v>1211</v>
      </c>
      <c r="D998" s="2" t="s">
        <v>1644</v>
      </c>
      <c r="E998" s="2" t="s">
        <v>1776</v>
      </c>
      <c r="F998" s="2">
        <v>4</v>
      </c>
      <c r="G998" s="2">
        <v>826.55</v>
      </c>
      <c r="H998" s="2">
        <v>0.28000000000000003</v>
      </c>
      <c r="I998" s="2" t="s">
        <v>1824</v>
      </c>
      <c r="J998" s="2">
        <v>2380.4639999999999</v>
      </c>
      <c r="K998" s="2">
        <f>IF(I998="", AVERAGEIF(Table6[Payment_Type],Table6[[#This Row],[Payment_Type]],Table6[Total_Amount]), J998)</f>
        <v>2380.4639999999999</v>
      </c>
      <c r="O998" s="27" t="s">
        <v>2822</v>
      </c>
      <c r="P998" t="str">
        <f t="shared" si="61"/>
        <v>Sale996</v>
      </c>
      <c r="Q998" t="str">
        <f t="shared" si="62"/>
        <v>SALE996</v>
      </c>
      <c r="S998" s="30">
        <v>45579</v>
      </c>
      <c r="T998" t="str">
        <f t="shared" si="63"/>
        <v>14-10-2024</v>
      </c>
      <c r="X998" s="33">
        <v>4</v>
      </c>
      <c r="Y998" s="33">
        <v>826.55</v>
      </c>
      <c r="Z998" s="2">
        <f t="shared" si="60"/>
        <v>826.55</v>
      </c>
    </row>
    <row r="999" spans="1:26">
      <c r="A999" s="2" t="s">
        <v>2823</v>
      </c>
      <c r="B999" s="25">
        <v>45805</v>
      </c>
      <c r="C999" s="2" t="s">
        <v>625</v>
      </c>
      <c r="D999" s="2" t="s">
        <v>1602</v>
      </c>
      <c r="E999" s="2" t="s">
        <v>1766</v>
      </c>
      <c r="F999" s="2">
        <v>3</v>
      </c>
      <c r="G999" s="2">
        <v>530.16999999999996</v>
      </c>
      <c r="H999" s="2">
        <v>0.18</v>
      </c>
      <c r="I999" s="2" t="s">
        <v>1826</v>
      </c>
      <c r="J999" s="2">
        <v>1304.2182</v>
      </c>
      <c r="K999" s="2">
        <f>IF(I999="", AVERAGEIF(Table6[Payment_Type],Table6[[#This Row],[Payment_Type]],Table6[Total_Amount]), J999)</f>
        <v>1304.2182</v>
      </c>
      <c r="O999" s="28" t="s">
        <v>2823</v>
      </c>
      <c r="P999" t="str">
        <f t="shared" si="61"/>
        <v>Sale997</v>
      </c>
      <c r="Q999" t="str">
        <f t="shared" si="62"/>
        <v>SALE997</v>
      </c>
      <c r="S999" s="31">
        <v>45805</v>
      </c>
      <c r="T999" t="str">
        <f t="shared" si="63"/>
        <v>28-05-2025</v>
      </c>
      <c r="X999" s="34">
        <v>3</v>
      </c>
      <c r="Y999" s="34">
        <v>530.16999999999996</v>
      </c>
      <c r="Z999" s="2">
        <f t="shared" si="60"/>
        <v>530.16999999999996</v>
      </c>
    </row>
    <row r="1000" spans="1:26">
      <c r="A1000" s="2" t="s">
        <v>2824</v>
      </c>
      <c r="B1000" s="25">
        <v>45522</v>
      </c>
      <c r="C1000" s="2" t="s">
        <v>1266</v>
      </c>
      <c r="D1000" s="2" t="s">
        <v>1616</v>
      </c>
      <c r="E1000" s="2" t="s">
        <v>1807</v>
      </c>
      <c r="F1000" s="2">
        <v>3</v>
      </c>
      <c r="G1000" s="2">
        <v>336.17</v>
      </c>
      <c r="H1000" s="2">
        <v>0.04</v>
      </c>
      <c r="I1000" s="2" t="s">
        <v>1829</v>
      </c>
      <c r="J1000" s="2">
        <v>968.16959999999995</v>
      </c>
      <c r="K1000" s="2">
        <f>IF(I1000="", AVERAGEIF(Table6[Payment_Type],Table6[[#This Row],[Payment_Type]],Table6[Total_Amount]), J1000)</f>
        <v>968.16959999999995</v>
      </c>
      <c r="O1000" s="27" t="s">
        <v>2824</v>
      </c>
      <c r="P1000" t="str">
        <f t="shared" si="61"/>
        <v>Sale998</v>
      </c>
      <c r="Q1000" t="str">
        <f t="shared" si="62"/>
        <v>SALE998</v>
      </c>
      <c r="S1000" s="30">
        <v>45522</v>
      </c>
      <c r="T1000" t="str">
        <f t="shared" si="63"/>
        <v>18-08-2024</v>
      </c>
      <c r="X1000" s="33">
        <v>3</v>
      </c>
      <c r="Y1000" s="33">
        <v>336.17</v>
      </c>
      <c r="Z1000" s="2">
        <f t="shared" si="60"/>
        <v>336.17</v>
      </c>
    </row>
    <row r="1001" spans="1:26">
      <c r="A1001" s="2" t="s">
        <v>2825</v>
      </c>
      <c r="B1001" s="25">
        <v>45304</v>
      </c>
      <c r="C1001" s="2" t="s">
        <v>1307</v>
      </c>
      <c r="D1001" s="2" t="s">
        <v>1710</v>
      </c>
      <c r="E1001" s="2" t="s">
        <v>1782</v>
      </c>
      <c r="F1001" s="2">
        <v>4</v>
      </c>
      <c r="G1001" s="2">
        <v>22.51</v>
      </c>
      <c r="H1001" s="2">
        <v>0.27</v>
      </c>
      <c r="I1001" s="2" t="s">
        <v>1826</v>
      </c>
      <c r="J1001" s="2">
        <v>65.729200000000006</v>
      </c>
      <c r="K1001" s="2">
        <f>IF(I1001="", AVERAGEIF(Table6[Payment_Type],Table6[[#This Row],[Payment_Type]],Table6[Total_Amount]), J1001)</f>
        <v>65.729200000000006</v>
      </c>
      <c r="O1001" s="28" t="s">
        <v>2825</v>
      </c>
      <c r="P1001" t="str">
        <f t="shared" si="61"/>
        <v>Sale999</v>
      </c>
      <c r="Q1001" t="str">
        <f t="shared" si="62"/>
        <v>SALE999</v>
      </c>
      <c r="S1001" s="31">
        <v>45304</v>
      </c>
      <c r="T1001" t="str">
        <f t="shared" si="63"/>
        <v>13-01-2024</v>
      </c>
      <c r="X1001" s="34">
        <v>4</v>
      </c>
      <c r="Y1001" s="34">
        <v>22.51</v>
      </c>
      <c r="Z1001" s="2">
        <f t="shared" si="60"/>
        <v>22.51</v>
      </c>
    </row>
    <row r="1002" spans="1:26">
      <c r="A1002" s="2" t="s">
        <v>2826</v>
      </c>
      <c r="B1002" s="25">
        <v>45456</v>
      </c>
      <c r="C1002" s="2" t="s">
        <v>625</v>
      </c>
      <c r="D1002" s="2" t="s">
        <v>1666</v>
      </c>
      <c r="E1002" s="2" t="s">
        <v>1761</v>
      </c>
      <c r="F1002" s="2">
        <v>2</v>
      </c>
      <c r="G1002" s="2">
        <v>909.51</v>
      </c>
      <c r="H1002" s="2">
        <v>0.27</v>
      </c>
      <c r="I1002" s="2" t="s">
        <v>1824</v>
      </c>
      <c r="J1002" s="2">
        <v>1327.8846000000001</v>
      </c>
      <c r="K1002" s="2">
        <f>IF(I1002="", AVERAGEIF(Table6[Payment_Type],Table6[[#This Row],[Payment_Type]],Table6[Total_Amount]), J1002)</f>
        <v>1327.8846000000001</v>
      </c>
      <c r="O1002" s="27" t="s">
        <v>2826</v>
      </c>
      <c r="P1002" t="str">
        <f t="shared" si="61"/>
        <v>Sale1000</v>
      </c>
      <c r="Q1002" t="str">
        <f t="shared" si="62"/>
        <v>SALE1000</v>
      </c>
      <c r="S1002" s="30">
        <v>45456</v>
      </c>
      <c r="T1002" t="str">
        <f t="shared" si="63"/>
        <v>13-06-2024</v>
      </c>
      <c r="X1002" s="33">
        <v>2</v>
      </c>
      <c r="Y1002" s="33">
        <v>909.51</v>
      </c>
      <c r="Z1002" s="2">
        <f t="shared" si="60"/>
        <v>909.51</v>
      </c>
    </row>
    <row r="1003" spans="1:26">
      <c r="A1003" s="2" t="s">
        <v>2827</v>
      </c>
      <c r="B1003" s="25">
        <v>45776</v>
      </c>
      <c r="C1003" s="2" t="s">
        <v>198</v>
      </c>
      <c r="D1003" s="2" t="s">
        <v>1686</v>
      </c>
      <c r="E1003" s="2" t="s">
        <v>1799</v>
      </c>
      <c r="F1003" s="2">
        <v>4</v>
      </c>
      <c r="G1003" s="2">
        <v>593.84</v>
      </c>
      <c r="H1003" s="2">
        <v>0.24</v>
      </c>
      <c r="I1003" s="2" t="s">
        <v>1826</v>
      </c>
      <c r="J1003" s="2">
        <v>1805.2736</v>
      </c>
      <c r="K1003" s="2">
        <f>IF(I1003="", AVERAGEIF(Table6[Payment_Type],Table6[[#This Row],[Payment_Type]],Table6[Total_Amount]), J1003)</f>
        <v>1805.2736</v>
      </c>
      <c r="O1003" s="28" t="s">
        <v>2827</v>
      </c>
      <c r="P1003" t="str">
        <f t="shared" si="61"/>
        <v>Sale1001</v>
      </c>
      <c r="Q1003" t="str">
        <f t="shared" si="62"/>
        <v>SALE1001</v>
      </c>
      <c r="S1003" s="31">
        <v>45776</v>
      </c>
      <c r="T1003" t="str">
        <f t="shared" si="63"/>
        <v>29-04-2025</v>
      </c>
      <c r="X1003" s="34">
        <v>4</v>
      </c>
      <c r="Y1003" s="34">
        <v>593.84</v>
      </c>
      <c r="Z1003" s="2">
        <f t="shared" si="60"/>
        <v>593.84</v>
      </c>
    </row>
    <row r="1004" spans="1:26">
      <c r="A1004" s="2" t="s">
        <v>2828</v>
      </c>
      <c r="B1004" s="25">
        <v>45566</v>
      </c>
      <c r="C1004" s="2" t="s">
        <v>384</v>
      </c>
      <c r="D1004" s="2" t="s">
        <v>1694</v>
      </c>
      <c r="E1004" s="2" t="s">
        <v>1789</v>
      </c>
      <c r="F1004" s="2">
        <v>3</v>
      </c>
      <c r="G1004" s="2">
        <v>909.11</v>
      </c>
      <c r="H1004" s="2">
        <v>0.23</v>
      </c>
      <c r="I1004" s="2" t="s">
        <v>1829</v>
      </c>
      <c r="J1004" s="2">
        <v>2100.0441000000001</v>
      </c>
      <c r="K1004" s="2">
        <f>IF(I1004="", AVERAGEIF(Table6[Payment_Type],Table6[[#This Row],[Payment_Type]],Table6[Total_Amount]), J1004)</f>
        <v>2100.0441000000001</v>
      </c>
      <c r="O1004" s="27" t="s">
        <v>2828</v>
      </c>
      <c r="P1004" t="str">
        <f t="shared" si="61"/>
        <v>Sale1002</v>
      </c>
      <c r="Q1004" t="str">
        <f t="shared" si="62"/>
        <v>SALE1002</v>
      </c>
      <c r="S1004" s="30">
        <v>45566</v>
      </c>
      <c r="T1004" t="str">
        <f t="shared" si="63"/>
        <v>01-10-2024</v>
      </c>
      <c r="X1004" s="33">
        <v>3</v>
      </c>
      <c r="Y1004" s="33">
        <v>909.11</v>
      </c>
      <c r="Z1004" s="2">
        <f t="shared" si="60"/>
        <v>909.11</v>
      </c>
    </row>
    <row r="1005" spans="1:26">
      <c r="A1005" s="2" t="s">
        <v>2829</v>
      </c>
      <c r="B1005" s="25">
        <v>45542</v>
      </c>
      <c r="C1005" s="2" t="s">
        <v>1243</v>
      </c>
      <c r="D1005" s="2" t="s">
        <v>1596</v>
      </c>
      <c r="E1005" s="2" t="s">
        <v>1757</v>
      </c>
      <c r="F1005" s="2">
        <v>4</v>
      </c>
      <c r="G1005" s="2">
        <v>996.85</v>
      </c>
      <c r="H1005" s="2">
        <v>0.24</v>
      </c>
      <c r="I1005" s="2" t="s">
        <v>1826</v>
      </c>
      <c r="J1005" s="2">
        <v>3030.424</v>
      </c>
      <c r="K1005" s="2">
        <f>IF(I1005="", AVERAGEIF(Table6[Payment_Type],Table6[[#This Row],[Payment_Type]],Table6[Total_Amount]), J1005)</f>
        <v>3030.424</v>
      </c>
      <c r="O1005" s="28" t="s">
        <v>2829</v>
      </c>
      <c r="P1005" t="str">
        <f t="shared" si="61"/>
        <v>Sale1003</v>
      </c>
      <c r="Q1005" t="str">
        <f t="shared" si="62"/>
        <v>SALE1003</v>
      </c>
      <c r="S1005" s="31">
        <v>45542</v>
      </c>
      <c r="T1005" t="str">
        <f t="shared" si="63"/>
        <v>07-09-2024</v>
      </c>
      <c r="X1005" s="34">
        <v>4</v>
      </c>
      <c r="Y1005" s="34">
        <v>996.85</v>
      </c>
      <c r="Z1005" s="2">
        <f t="shared" si="60"/>
        <v>996.85</v>
      </c>
    </row>
    <row r="1006" spans="1:26">
      <c r="A1006" s="2" t="s">
        <v>2830</v>
      </c>
      <c r="B1006" s="25">
        <v>45834</v>
      </c>
      <c r="C1006" s="2" t="s">
        <v>948</v>
      </c>
      <c r="D1006" s="2" t="s">
        <v>1543</v>
      </c>
      <c r="E1006" s="2" t="s">
        <v>1807</v>
      </c>
      <c r="F1006" s="2">
        <v>1</v>
      </c>
      <c r="G1006" s="2">
        <v>522.69000000000005</v>
      </c>
      <c r="H1006" s="2">
        <v>0.06</v>
      </c>
      <c r="I1006" s="2" t="s">
        <v>1829</v>
      </c>
      <c r="J1006" s="2">
        <v>491.32860000000011</v>
      </c>
      <c r="K1006" s="2">
        <f>IF(I1006="", AVERAGEIF(Table6[Payment_Type],Table6[[#This Row],[Payment_Type]],Table6[Total_Amount]), J1006)</f>
        <v>491.32860000000011</v>
      </c>
      <c r="O1006" s="27" t="s">
        <v>2830</v>
      </c>
      <c r="P1006" t="str">
        <f t="shared" si="61"/>
        <v>Sale1004</v>
      </c>
      <c r="Q1006" t="str">
        <f t="shared" si="62"/>
        <v>SALE1004</v>
      </c>
      <c r="S1006" s="30">
        <v>45834</v>
      </c>
      <c r="T1006" t="str">
        <f t="shared" si="63"/>
        <v>26-06-2025</v>
      </c>
      <c r="X1006" s="33">
        <v>1</v>
      </c>
      <c r="Y1006" s="33">
        <v>522.69000000000005</v>
      </c>
      <c r="Z1006" s="2">
        <f t="shared" si="60"/>
        <v>522.69000000000005</v>
      </c>
    </row>
    <row r="1007" spans="1:26">
      <c r="A1007" s="2" t="s">
        <v>2831</v>
      </c>
      <c r="B1007" s="25">
        <v>45405</v>
      </c>
      <c r="C1007" s="2" t="s">
        <v>637</v>
      </c>
      <c r="D1007" s="2" t="s">
        <v>1656</v>
      </c>
      <c r="E1007" s="2" t="s">
        <v>1766</v>
      </c>
      <c r="F1007" s="2">
        <v>3</v>
      </c>
      <c r="G1007" s="2">
        <v>261.05</v>
      </c>
      <c r="H1007" s="2">
        <v>0.12</v>
      </c>
      <c r="I1007" s="2" t="s">
        <v>1826</v>
      </c>
      <c r="J1007" s="2">
        <v>689.17200000000014</v>
      </c>
      <c r="K1007" s="2">
        <f>IF(I1007="", AVERAGEIF(Table6[Payment_Type],Table6[[#This Row],[Payment_Type]],Table6[Total_Amount]), J1007)</f>
        <v>689.17200000000014</v>
      </c>
      <c r="O1007" s="28" t="s">
        <v>2831</v>
      </c>
      <c r="P1007" t="str">
        <f t="shared" si="61"/>
        <v>Sale1005</v>
      </c>
      <c r="Q1007" t="str">
        <f t="shared" si="62"/>
        <v>SALE1005</v>
      </c>
      <c r="S1007" s="31">
        <v>45405</v>
      </c>
      <c r="T1007" t="str">
        <f t="shared" si="63"/>
        <v>23-04-2024</v>
      </c>
      <c r="X1007" s="34">
        <v>3</v>
      </c>
      <c r="Y1007" s="34">
        <v>261.05</v>
      </c>
      <c r="Z1007" s="2">
        <f t="shared" si="60"/>
        <v>261.05</v>
      </c>
    </row>
    <row r="1008" spans="1:26">
      <c r="A1008" s="2" t="s">
        <v>2832</v>
      </c>
      <c r="B1008" s="25">
        <v>45918</v>
      </c>
      <c r="C1008" s="2" t="s">
        <v>314</v>
      </c>
      <c r="D1008" s="2" t="s">
        <v>1594</v>
      </c>
      <c r="E1008" s="2" t="s">
        <v>1807</v>
      </c>
      <c r="F1008" s="2">
        <v>3</v>
      </c>
      <c r="G1008" s="2">
        <v>644.73</v>
      </c>
      <c r="H1008" s="2">
        <v>0.01</v>
      </c>
      <c r="I1008" s="2" t="s">
        <v>1829</v>
      </c>
      <c r="J1008" s="2">
        <v>1914.8480999999999</v>
      </c>
      <c r="K1008" s="2">
        <f>IF(I1008="", AVERAGEIF(Table6[Payment_Type],Table6[[#This Row],[Payment_Type]],Table6[Total_Amount]), J1008)</f>
        <v>1914.8480999999999</v>
      </c>
      <c r="O1008" s="27" t="s">
        <v>2832</v>
      </c>
      <c r="P1008" t="str">
        <f t="shared" si="61"/>
        <v>Sale1006</v>
      </c>
      <c r="Q1008" t="str">
        <f t="shared" si="62"/>
        <v>SALE1006</v>
      </c>
      <c r="S1008" s="30">
        <v>45918</v>
      </c>
      <c r="T1008" t="str">
        <f t="shared" si="63"/>
        <v>18-09-2025</v>
      </c>
      <c r="X1008" s="33">
        <v>3</v>
      </c>
      <c r="Y1008" s="33">
        <v>644.73</v>
      </c>
      <c r="Z1008" s="2">
        <f t="shared" si="60"/>
        <v>644.73</v>
      </c>
    </row>
    <row r="1009" spans="1:26">
      <c r="A1009" s="2" t="s">
        <v>2833</v>
      </c>
      <c r="B1009" s="25">
        <v>45217</v>
      </c>
      <c r="C1009" s="2" t="s">
        <v>648</v>
      </c>
      <c r="D1009" s="2" t="s">
        <v>1698</v>
      </c>
      <c r="E1009" s="2" t="s">
        <v>1761</v>
      </c>
      <c r="F1009" s="2">
        <v>2</v>
      </c>
      <c r="G1009" s="2">
        <v>541.52</v>
      </c>
      <c r="H1009" s="2">
        <v>0.26</v>
      </c>
      <c r="I1009" s="2" t="s">
        <v>1826</v>
      </c>
      <c r="J1009" s="2">
        <v>801.44959999999992</v>
      </c>
      <c r="K1009" s="2">
        <f>IF(I1009="", AVERAGEIF(Table6[Payment_Type],Table6[[#This Row],[Payment_Type]],Table6[Total_Amount]), J1009)</f>
        <v>801.44959999999992</v>
      </c>
      <c r="O1009" s="28" t="s">
        <v>2833</v>
      </c>
      <c r="P1009" t="str">
        <f t="shared" si="61"/>
        <v>Sale1007</v>
      </c>
      <c r="Q1009" t="str">
        <f t="shared" si="62"/>
        <v>SALE1007</v>
      </c>
      <c r="S1009" s="31">
        <v>45217</v>
      </c>
      <c r="T1009" t="str">
        <f t="shared" si="63"/>
        <v>18-10-2023</v>
      </c>
      <c r="X1009" s="34">
        <v>2</v>
      </c>
      <c r="Y1009" s="34">
        <v>541.52</v>
      </c>
      <c r="Z1009" s="2">
        <f t="shared" si="60"/>
        <v>541.52</v>
      </c>
    </row>
    <row r="1010" spans="1:26">
      <c r="A1010" s="2" t="s">
        <v>2834</v>
      </c>
      <c r="B1010" s="25">
        <v>45259</v>
      </c>
      <c r="C1010" s="2" t="s">
        <v>1322</v>
      </c>
      <c r="D1010" s="2" t="s">
        <v>1674</v>
      </c>
      <c r="E1010" s="2" t="s">
        <v>1789</v>
      </c>
      <c r="F1010" s="2">
        <v>1</v>
      </c>
      <c r="G1010" s="2">
        <v>395.18</v>
      </c>
      <c r="H1010" s="2">
        <v>0.09</v>
      </c>
      <c r="I1010" s="2" t="s">
        <v>1826</v>
      </c>
      <c r="J1010" s="2">
        <v>359.61380000000003</v>
      </c>
      <c r="K1010" s="2">
        <f>IF(I1010="", AVERAGEIF(Table6[Payment_Type],Table6[[#This Row],[Payment_Type]],Table6[Total_Amount]), J1010)</f>
        <v>359.61380000000003</v>
      </c>
      <c r="O1010" s="27" t="s">
        <v>2834</v>
      </c>
      <c r="P1010" t="str">
        <f t="shared" si="61"/>
        <v>Sale1008</v>
      </c>
      <c r="Q1010" t="str">
        <f t="shared" si="62"/>
        <v>SALE1008</v>
      </c>
      <c r="S1010" s="30">
        <v>45259</v>
      </c>
      <c r="T1010" t="str">
        <f t="shared" si="63"/>
        <v>29-11-2023</v>
      </c>
      <c r="X1010" s="33">
        <v>1</v>
      </c>
      <c r="Y1010" s="33">
        <v>395.18</v>
      </c>
      <c r="Z1010" s="2">
        <f t="shared" si="60"/>
        <v>395.18</v>
      </c>
    </row>
    <row r="1011" spans="1:26">
      <c r="A1011" s="2" t="s">
        <v>2835</v>
      </c>
      <c r="B1011" s="25">
        <v>45740</v>
      </c>
      <c r="C1011" s="2" t="s">
        <v>356</v>
      </c>
      <c r="D1011" s="2" t="s">
        <v>1562</v>
      </c>
      <c r="E1011" s="2" t="s">
        <v>1782</v>
      </c>
      <c r="F1011" s="2">
        <v>4</v>
      </c>
      <c r="G1011" s="2">
        <v>56.37</v>
      </c>
      <c r="H1011" s="2">
        <v>0.17</v>
      </c>
      <c r="I1011" s="2" t="s">
        <v>1824</v>
      </c>
      <c r="J1011" s="2">
        <v>187.14840000000001</v>
      </c>
      <c r="K1011" s="2">
        <f>IF(I1011="", AVERAGEIF(Table6[Payment_Type],Table6[[#This Row],[Payment_Type]],Table6[Total_Amount]), J1011)</f>
        <v>187.14840000000001</v>
      </c>
      <c r="O1011" s="28" t="s">
        <v>2835</v>
      </c>
      <c r="P1011" t="str">
        <f t="shared" si="61"/>
        <v>Sale1009</v>
      </c>
      <c r="Q1011" t="str">
        <f t="shared" si="62"/>
        <v>SALE1009</v>
      </c>
      <c r="S1011" s="31">
        <v>45740</v>
      </c>
      <c r="T1011" t="str">
        <f t="shared" si="63"/>
        <v>24-03-2025</v>
      </c>
      <c r="X1011" s="34">
        <v>4</v>
      </c>
      <c r="Y1011" s="34">
        <v>56.37</v>
      </c>
      <c r="Z1011" s="2">
        <f t="shared" si="60"/>
        <v>56.37</v>
      </c>
    </row>
    <row r="1012" spans="1:26">
      <c r="A1012" s="2" t="s">
        <v>2836</v>
      </c>
      <c r="B1012" s="25">
        <v>45908</v>
      </c>
      <c r="C1012" s="2" t="s">
        <v>681</v>
      </c>
      <c r="D1012" s="2" t="s">
        <v>1706</v>
      </c>
      <c r="E1012" s="2" t="s">
        <v>1786</v>
      </c>
      <c r="F1012" s="2">
        <v>4</v>
      </c>
      <c r="G1012" s="2">
        <v>202.59</v>
      </c>
      <c r="H1012" s="2">
        <v>0.06</v>
      </c>
      <c r="I1012" s="2" t="s">
        <v>1829</v>
      </c>
      <c r="J1012" s="2">
        <v>761.73839999999996</v>
      </c>
      <c r="K1012" s="2">
        <f>IF(I1012="", AVERAGEIF(Table6[Payment_Type],Table6[[#This Row],[Payment_Type]],Table6[Total_Amount]), J1012)</f>
        <v>761.73839999999996</v>
      </c>
      <c r="O1012" s="27" t="s">
        <v>2836</v>
      </c>
      <c r="P1012" t="str">
        <f t="shared" si="61"/>
        <v>Sale1010</v>
      </c>
      <c r="Q1012" t="str">
        <f t="shared" si="62"/>
        <v>SALE1010</v>
      </c>
      <c r="S1012" s="30">
        <v>45908</v>
      </c>
      <c r="T1012" t="str">
        <f t="shared" si="63"/>
        <v>08-09-2025</v>
      </c>
      <c r="X1012" s="33">
        <v>4</v>
      </c>
      <c r="Y1012" s="33">
        <v>202.59</v>
      </c>
      <c r="Z1012" s="2">
        <f t="shared" si="60"/>
        <v>202.59</v>
      </c>
    </row>
    <row r="1013" spans="1:26">
      <c r="A1013" s="2" t="s">
        <v>2837</v>
      </c>
      <c r="B1013" s="25">
        <v>45601</v>
      </c>
      <c r="C1013" s="2" t="s">
        <v>27</v>
      </c>
      <c r="D1013" s="2" t="s">
        <v>1710</v>
      </c>
      <c r="E1013" s="2" t="s">
        <v>1773</v>
      </c>
      <c r="F1013" s="2">
        <v>2</v>
      </c>
      <c r="G1013" s="2">
        <v>358.36</v>
      </c>
      <c r="H1013" s="2">
        <v>0.05</v>
      </c>
      <c r="I1013" s="2" t="s">
        <v>1826</v>
      </c>
      <c r="J1013" s="2">
        <v>680.88400000000001</v>
      </c>
      <c r="K1013" s="2">
        <f>IF(I1013="", AVERAGEIF(Table6[Payment_Type],Table6[[#This Row],[Payment_Type]],Table6[Total_Amount]), J1013)</f>
        <v>680.88400000000001</v>
      </c>
      <c r="O1013" s="28" t="s">
        <v>2837</v>
      </c>
      <c r="P1013" t="str">
        <f t="shared" si="61"/>
        <v>Sale1011</v>
      </c>
      <c r="Q1013" t="str">
        <f t="shared" si="62"/>
        <v>SALE1011</v>
      </c>
      <c r="S1013" s="31">
        <v>45601</v>
      </c>
      <c r="T1013" t="str">
        <f t="shared" si="63"/>
        <v>05-11-2024</v>
      </c>
      <c r="X1013" s="34">
        <v>2</v>
      </c>
      <c r="Y1013" s="34">
        <v>358.36</v>
      </c>
      <c r="Z1013" s="2">
        <f t="shared" si="60"/>
        <v>358.36</v>
      </c>
    </row>
    <row r="1014" spans="1:26">
      <c r="A1014" s="2" t="s">
        <v>2838</v>
      </c>
      <c r="B1014" s="25">
        <v>45535</v>
      </c>
      <c r="C1014" s="2" t="s">
        <v>264</v>
      </c>
      <c r="D1014" s="2" t="s">
        <v>1622</v>
      </c>
      <c r="E1014" s="2" t="s">
        <v>1810</v>
      </c>
      <c r="F1014" s="2">
        <v>4</v>
      </c>
      <c r="G1014" s="2">
        <v>85.62</v>
      </c>
      <c r="H1014" s="2">
        <v>0.28000000000000003</v>
      </c>
      <c r="I1014" s="2" t="s">
        <v>1829</v>
      </c>
      <c r="J1014" s="2">
        <v>246.5856</v>
      </c>
      <c r="K1014" s="2">
        <f>IF(I1014="", AVERAGEIF(Table6[Payment_Type],Table6[[#This Row],[Payment_Type]],Table6[Total_Amount]), J1014)</f>
        <v>246.5856</v>
      </c>
      <c r="O1014" s="27" t="s">
        <v>2838</v>
      </c>
      <c r="P1014" t="str">
        <f t="shared" si="61"/>
        <v>Sale1012</v>
      </c>
      <c r="Q1014" t="str">
        <f t="shared" si="62"/>
        <v>SALE1012</v>
      </c>
      <c r="S1014" s="30">
        <v>45535</v>
      </c>
      <c r="T1014" t="str">
        <f t="shared" si="63"/>
        <v>31-08-2024</v>
      </c>
      <c r="X1014" s="33">
        <v>4</v>
      </c>
      <c r="Y1014" s="33">
        <v>85.62</v>
      </c>
      <c r="Z1014" s="2">
        <f t="shared" si="60"/>
        <v>85.62</v>
      </c>
    </row>
    <row r="1015" spans="1:26">
      <c r="A1015" s="2" t="s">
        <v>2839</v>
      </c>
      <c r="B1015" s="25">
        <v>45459</v>
      </c>
      <c r="C1015" s="2" t="s">
        <v>610</v>
      </c>
      <c r="D1015" s="2" t="s">
        <v>1560</v>
      </c>
      <c r="E1015" s="2" t="s">
        <v>1807</v>
      </c>
      <c r="F1015" s="2">
        <v>4</v>
      </c>
      <c r="G1015" s="2">
        <v>929.26</v>
      </c>
      <c r="H1015" s="2">
        <v>0.23</v>
      </c>
      <c r="I1015" s="2" t="s">
        <v>1826</v>
      </c>
      <c r="J1015" s="2">
        <v>2862.1208000000001</v>
      </c>
      <c r="K1015" s="2">
        <f>IF(I1015="", AVERAGEIF(Table6[Payment_Type],Table6[[#This Row],[Payment_Type]],Table6[Total_Amount]), J1015)</f>
        <v>2862.1208000000001</v>
      </c>
      <c r="O1015" s="28" t="s">
        <v>2839</v>
      </c>
      <c r="P1015" t="str">
        <f t="shared" si="61"/>
        <v>Sale1013</v>
      </c>
      <c r="Q1015" t="str">
        <f t="shared" si="62"/>
        <v>SALE1013</v>
      </c>
      <c r="S1015" s="31">
        <v>45459</v>
      </c>
      <c r="T1015" t="str">
        <f t="shared" si="63"/>
        <v>16-06-2024</v>
      </c>
      <c r="X1015" s="34">
        <v>4</v>
      </c>
      <c r="Y1015" s="34">
        <v>929.26</v>
      </c>
      <c r="Z1015" s="2">
        <f t="shared" si="60"/>
        <v>929.26</v>
      </c>
    </row>
    <row r="1016" spans="1:26">
      <c r="A1016" s="2" t="s">
        <v>2840</v>
      </c>
      <c r="B1016" s="25">
        <v>45681</v>
      </c>
      <c r="C1016" s="2" t="s">
        <v>975</v>
      </c>
      <c r="D1016" s="2" t="s">
        <v>1668</v>
      </c>
      <c r="E1016" s="2" t="s">
        <v>1797</v>
      </c>
      <c r="F1016" s="2">
        <v>2</v>
      </c>
      <c r="G1016" s="2">
        <v>92.64</v>
      </c>
      <c r="H1016" s="2">
        <v>0.14000000000000001</v>
      </c>
      <c r="I1016" s="2" t="s">
        <v>1829</v>
      </c>
      <c r="J1016" s="2">
        <v>159.3408</v>
      </c>
      <c r="K1016" s="2">
        <f>IF(I1016="", AVERAGEIF(Table6[Payment_Type],Table6[[#This Row],[Payment_Type]],Table6[Total_Amount]), J1016)</f>
        <v>159.3408</v>
      </c>
      <c r="O1016" s="27" t="s">
        <v>2840</v>
      </c>
      <c r="P1016" t="str">
        <f t="shared" si="61"/>
        <v>Sale1014</v>
      </c>
      <c r="Q1016" t="str">
        <f t="shared" si="62"/>
        <v>SALE1014</v>
      </c>
      <c r="S1016" s="30">
        <v>45681</v>
      </c>
      <c r="T1016" t="str">
        <f t="shared" si="63"/>
        <v>24-01-2025</v>
      </c>
      <c r="X1016" s="33">
        <v>2</v>
      </c>
      <c r="Y1016" s="33">
        <v>92.64</v>
      </c>
      <c r="Z1016" s="2">
        <f t="shared" si="60"/>
        <v>92.64</v>
      </c>
    </row>
    <row r="1017" spans="1:26">
      <c r="A1017" s="2" t="s">
        <v>2841</v>
      </c>
      <c r="B1017" s="25">
        <v>45725</v>
      </c>
      <c r="C1017" s="2" t="s">
        <v>794</v>
      </c>
      <c r="D1017" s="2" t="s">
        <v>1672</v>
      </c>
      <c r="E1017" s="2" t="s">
        <v>1769</v>
      </c>
      <c r="F1017" s="2">
        <v>4</v>
      </c>
      <c r="G1017" s="2">
        <v>139.05000000000001</v>
      </c>
      <c r="H1017" s="2">
        <v>0.28999999999999998</v>
      </c>
      <c r="I1017" s="2" t="s">
        <v>1829</v>
      </c>
      <c r="J1017" s="2">
        <v>394.90199999999999</v>
      </c>
      <c r="K1017" s="2">
        <f>IF(I1017="", AVERAGEIF(Table6[Payment_Type],Table6[[#This Row],[Payment_Type]],Table6[Total_Amount]), J1017)</f>
        <v>394.90199999999999</v>
      </c>
      <c r="O1017" s="28" t="s">
        <v>2841</v>
      </c>
      <c r="P1017" t="str">
        <f t="shared" si="61"/>
        <v>Sale1015</v>
      </c>
      <c r="Q1017" t="str">
        <f t="shared" si="62"/>
        <v>SALE1015</v>
      </c>
      <c r="S1017" s="31">
        <v>45725</v>
      </c>
      <c r="T1017" t="str">
        <f t="shared" si="63"/>
        <v>09-03-2025</v>
      </c>
      <c r="X1017" s="34">
        <v>4</v>
      </c>
      <c r="Y1017" s="34">
        <v>139.05000000000001</v>
      </c>
      <c r="Z1017" s="2">
        <f t="shared" si="60"/>
        <v>139.05000000000001</v>
      </c>
    </row>
    <row r="1018" spans="1:26">
      <c r="A1018" s="2" t="s">
        <v>2842</v>
      </c>
      <c r="B1018" s="25">
        <v>45461</v>
      </c>
      <c r="C1018" s="2" t="s">
        <v>475</v>
      </c>
      <c r="D1018" s="2" t="s">
        <v>1654</v>
      </c>
      <c r="E1018" s="2" t="s">
        <v>1769</v>
      </c>
      <c r="F1018" s="2">
        <v>3</v>
      </c>
      <c r="G1018" s="2">
        <v>155.87</v>
      </c>
      <c r="H1018" s="2">
        <v>0.03</v>
      </c>
      <c r="I1018" s="2" t="s">
        <v>1829</v>
      </c>
      <c r="J1018" s="2">
        <v>453.58170000000001</v>
      </c>
      <c r="K1018" s="2">
        <f>IF(I1018="", AVERAGEIF(Table6[Payment_Type],Table6[[#This Row],[Payment_Type]],Table6[Total_Amount]), J1018)</f>
        <v>453.58170000000001</v>
      </c>
      <c r="O1018" s="27" t="s">
        <v>2842</v>
      </c>
      <c r="P1018" t="str">
        <f t="shared" si="61"/>
        <v>Sale1016</v>
      </c>
      <c r="Q1018" t="str">
        <f t="shared" si="62"/>
        <v>SALE1016</v>
      </c>
      <c r="S1018" s="30">
        <v>45461</v>
      </c>
      <c r="T1018" t="str">
        <f t="shared" si="63"/>
        <v>18-06-2024</v>
      </c>
      <c r="X1018" s="33">
        <v>3</v>
      </c>
      <c r="Y1018" s="33">
        <v>155.87</v>
      </c>
      <c r="Z1018" s="2">
        <f t="shared" si="60"/>
        <v>155.87</v>
      </c>
    </row>
    <row r="1019" spans="1:26">
      <c r="A1019" s="2" t="s">
        <v>2843</v>
      </c>
      <c r="B1019" s="25">
        <v>45837</v>
      </c>
      <c r="C1019" s="2" t="s">
        <v>1368</v>
      </c>
      <c r="D1019" s="2" t="s">
        <v>1616</v>
      </c>
      <c r="E1019" s="2" t="s">
        <v>1804</v>
      </c>
      <c r="F1019" s="2">
        <v>4</v>
      </c>
      <c r="G1019" s="2">
        <v>115.42</v>
      </c>
      <c r="H1019" s="2">
        <v>0.03</v>
      </c>
      <c r="I1019" s="2" t="s">
        <v>1829</v>
      </c>
      <c r="J1019" s="2">
        <v>447.82960000000003</v>
      </c>
      <c r="K1019" s="2">
        <f>IF(I1019="", AVERAGEIF(Table6[Payment_Type],Table6[[#This Row],[Payment_Type]],Table6[Total_Amount]), J1019)</f>
        <v>447.82960000000003</v>
      </c>
      <c r="O1019" s="28" t="s">
        <v>2843</v>
      </c>
      <c r="P1019" t="str">
        <f t="shared" si="61"/>
        <v>Sale1017</v>
      </c>
      <c r="Q1019" t="str">
        <f t="shared" si="62"/>
        <v>SALE1017</v>
      </c>
      <c r="S1019" s="31">
        <v>45837</v>
      </c>
      <c r="T1019" t="str">
        <f t="shared" si="63"/>
        <v>29-06-2025</v>
      </c>
      <c r="X1019" s="34">
        <v>4</v>
      </c>
      <c r="Y1019" s="34">
        <v>115.42</v>
      </c>
      <c r="Z1019" s="2">
        <f t="shared" si="60"/>
        <v>115.42</v>
      </c>
    </row>
    <row r="1020" spans="1:26">
      <c r="A1020" s="2" t="s">
        <v>2844</v>
      </c>
      <c r="B1020" s="25">
        <v>45823</v>
      </c>
      <c r="C1020" s="2" t="s">
        <v>422</v>
      </c>
      <c r="D1020" s="2" t="s">
        <v>1652</v>
      </c>
      <c r="E1020" s="2" t="s">
        <v>1776</v>
      </c>
      <c r="F1020" s="2">
        <v>3</v>
      </c>
      <c r="G1020" s="2">
        <v>593.62</v>
      </c>
      <c r="H1020" s="2">
        <v>0.08</v>
      </c>
      <c r="I1020" s="2" t="s">
        <v>1824</v>
      </c>
      <c r="J1020" s="2">
        <v>1638.3912</v>
      </c>
      <c r="K1020" s="2">
        <f>IF(I1020="", AVERAGEIF(Table6[Payment_Type],Table6[[#This Row],[Payment_Type]],Table6[Total_Amount]), J1020)</f>
        <v>1638.3912</v>
      </c>
      <c r="O1020" s="27" t="s">
        <v>2844</v>
      </c>
      <c r="P1020" t="str">
        <f t="shared" si="61"/>
        <v>Sale1018</v>
      </c>
      <c r="Q1020" t="str">
        <f t="shared" si="62"/>
        <v>SALE1018</v>
      </c>
      <c r="S1020" s="30">
        <v>45823</v>
      </c>
      <c r="T1020" t="str">
        <f t="shared" si="63"/>
        <v>15-06-2025</v>
      </c>
      <c r="X1020" s="33">
        <v>3</v>
      </c>
      <c r="Y1020" s="33">
        <v>593.62</v>
      </c>
      <c r="Z1020" s="2">
        <f t="shared" si="60"/>
        <v>593.62</v>
      </c>
    </row>
    <row r="1021" spans="1:26">
      <c r="A1021" s="2" t="s">
        <v>2845</v>
      </c>
      <c r="B1021" s="25">
        <v>45733</v>
      </c>
      <c r="C1021" s="2" t="s">
        <v>1107</v>
      </c>
      <c r="D1021" s="2" t="s">
        <v>1638</v>
      </c>
      <c r="E1021" s="2" t="s">
        <v>1769</v>
      </c>
      <c r="F1021" s="2">
        <v>2</v>
      </c>
      <c r="G1021" s="2">
        <v>825.04</v>
      </c>
      <c r="H1021" s="2">
        <v>0.2</v>
      </c>
      <c r="I1021" s="2" t="s">
        <v>1824</v>
      </c>
      <c r="J1021" s="2">
        <v>1320.0640000000001</v>
      </c>
      <c r="K1021" s="2">
        <f>IF(I1021="", AVERAGEIF(Table6[Payment_Type],Table6[[#This Row],[Payment_Type]],Table6[Total_Amount]), J1021)</f>
        <v>1320.0640000000001</v>
      </c>
      <c r="O1021" s="28" t="s">
        <v>2845</v>
      </c>
      <c r="P1021" t="str">
        <f t="shared" si="61"/>
        <v>Sale1019</v>
      </c>
      <c r="Q1021" t="str">
        <f t="shared" si="62"/>
        <v>SALE1019</v>
      </c>
      <c r="S1021" s="31">
        <v>45733</v>
      </c>
      <c r="T1021" t="str">
        <f t="shared" si="63"/>
        <v>17-03-2025</v>
      </c>
      <c r="X1021" s="34">
        <v>2</v>
      </c>
      <c r="Y1021" s="34">
        <v>825.04</v>
      </c>
      <c r="Z1021" s="2">
        <f t="shared" si="60"/>
        <v>825.04</v>
      </c>
    </row>
    <row r="1022" spans="1:26">
      <c r="A1022" s="2" t="s">
        <v>2846</v>
      </c>
      <c r="B1022" s="25">
        <v>45322</v>
      </c>
      <c r="C1022" s="2" t="s">
        <v>1431</v>
      </c>
      <c r="D1022" s="2" t="s">
        <v>1598</v>
      </c>
      <c r="E1022" s="2" t="s">
        <v>1797</v>
      </c>
      <c r="F1022" s="2">
        <v>1</v>
      </c>
      <c r="G1022" s="2">
        <v>963.76</v>
      </c>
      <c r="H1022" s="2">
        <v>0.14000000000000001</v>
      </c>
      <c r="I1022" s="2" t="s">
        <v>1826</v>
      </c>
      <c r="J1022" s="2">
        <v>828.83359999999993</v>
      </c>
      <c r="K1022" s="2">
        <f>IF(I1022="", AVERAGEIF(Table6[Payment_Type],Table6[[#This Row],[Payment_Type]],Table6[Total_Amount]), J1022)</f>
        <v>828.83359999999993</v>
      </c>
      <c r="O1022" s="27" t="s">
        <v>2846</v>
      </c>
      <c r="P1022" t="str">
        <f t="shared" si="61"/>
        <v>Sale1020</v>
      </c>
      <c r="Q1022" t="str">
        <f t="shared" si="62"/>
        <v>SALE1020</v>
      </c>
      <c r="S1022" s="30">
        <v>45322</v>
      </c>
      <c r="T1022" t="str">
        <f t="shared" si="63"/>
        <v>31-01-2024</v>
      </c>
      <c r="X1022" s="33">
        <v>1</v>
      </c>
      <c r="Y1022" s="33">
        <v>963.76</v>
      </c>
      <c r="Z1022" s="2">
        <f t="shared" si="60"/>
        <v>963.76</v>
      </c>
    </row>
    <row r="1023" spans="1:26">
      <c r="A1023" s="2" t="s">
        <v>2847</v>
      </c>
      <c r="B1023" s="25">
        <v>45415</v>
      </c>
      <c r="C1023" s="2" t="s">
        <v>926</v>
      </c>
      <c r="D1023" s="2" t="s">
        <v>1658</v>
      </c>
      <c r="E1023" s="2" t="s">
        <v>1776</v>
      </c>
      <c r="F1023" s="2">
        <v>1</v>
      </c>
      <c r="G1023" s="2">
        <v>238.24</v>
      </c>
      <c r="H1023" s="2">
        <v>0.12</v>
      </c>
      <c r="I1023" s="2" t="s">
        <v>1826</v>
      </c>
      <c r="J1023" s="2">
        <v>209.65119999999999</v>
      </c>
      <c r="K1023" s="2">
        <f>IF(I1023="", AVERAGEIF(Table6[Payment_Type],Table6[[#This Row],[Payment_Type]],Table6[Total_Amount]), J1023)</f>
        <v>209.65119999999999</v>
      </c>
      <c r="O1023" s="28" t="s">
        <v>2847</v>
      </c>
      <c r="P1023" t="str">
        <f t="shared" si="61"/>
        <v>Sale1021</v>
      </c>
      <c r="Q1023" t="str">
        <f t="shared" si="62"/>
        <v>SALE1021</v>
      </c>
      <c r="S1023" s="31">
        <v>45415</v>
      </c>
      <c r="T1023" t="str">
        <f t="shared" si="63"/>
        <v>03-05-2024</v>
      </c>
      <c r="X1023" s="34">
        <v>1</v>
      </c>
      <c r="Y1023" s="34">
        <v>238.24</v>
      </c>
      <c r="Z1023" s="2">
        <f t="shared" si="60"/>
        <v>238.24</v>
      </c>
    </row>
    <row r="1024" spans="1:26">
      <c r="A1024" s="2" t="s">
        <v>2848</v>
      </c>
      <c r="B1024" s="25">
        <v>45644</v>
      </c>
      <c r="C1024" s="2" t="s">
        <v>1411</v>
      </c>
      <c r="D1024" s="2" t="s">
        <v>1712</v>
      </c>
      <c r="E1024" s="2" t="s">
        <v>1804</v>
      </c>
      <c r="F1024" s="2">
        <v>1</v>
      </c>
      <c r="G1024" s="2">
        <v>756.63</v>
      </c>
      <c r="H1024" s="2">
        <v>0.04</v>
      </c>
      <c r="I1024" s="2" t="s">
        <v>1826</v>
      </c>
      <c r="J1024" s="2">
        <v>726.36479999999995</v>
      </c>
      <c r="K1024" s="2">
        <f>IF(I1024="", AVERAGEIF(Table6[Payment_Type],Table6[[#This Row],[Payment_Type]],Table6[Total_Amount]), J1024)</f>
        <v>726.36479999999995</v>
      </c>
      <c r="O1024" s="27" t="s">
        <v>2848</v>
      </c>
      <c r="P1024" t="str">
        <f t="shared" si="61"/>
        <v>Sale1022</v>
      </c>
      <c r="Q1024" t="str">
        <f t="shared" si="62"/>
        <v>SALE1022</v>
      </c>
      <c r="S1024" s="30">
        <v>45644</v>
      </c>
      <c r="T1024" t="str">
        <f t="shared" si="63"/>
        <v>18-12-2024</v>
      </c>
      <c r="X1024" s="33">
        <v>1</v>
      </c>
      <c r="Y1024" s="33">
        <v>756.63</v>
      </c>
      <c r="Z1024" s="2">
        <f t="shared" si="60"/>
        <v>756.63</v>
      </c>
    </row>
    <row r="1025" spans="1:26">
      <c r="A1025" s="2" t="s">
        <v>2849</v>
      </c>
      <c r="B1025" s="25">
        <v>45845</v>
      </c>
      <c r="C1025" s="2" t="s">
        <v>85</v>
      </c>
      <c r="D1025" s="2" t="s">
        <v>1734</v>
      </c>
      <c r="E1025" s="2" t="s">
        <v>1779</v>
      </c>
      <c r="F1025" s="2">
        <v>3</v>
      </c>
      <c r="G1025" s="2">
        <v>159.76</v>
      </c>
      <c r="H1025" s="2">
        <v>0.22</v>
      </c>
      <c r="I1025" s="2" t="s">
        <v>1824</v>
      </c>
      <c r="J1025" s="2">
        <v>373.83839999999998</v>
      </c>
      <c r="K1025" s="2">
        <f>IF(I1025="", AVERAGEIF(Table6[Payment_Type],Table6[[#This Row],[Payment_Type]],Table6[Total_Amount]), J1025)</f>
        <v>373.83839999999998</v>
      </c>
      <c r="O1025" s="28" t="s">
        <v>2849</v>
      </c>
      <c r="P1025" t="str">
        <f t="shared" si="61"/>
        <v>Sale1023</v>
      </c>
      <c r="Q1025" t="str">
        <f t="shared" si="62"/>
        <v>SALE1023</v>
      </c>
      <c r="S1025" s="31">
        <v>45845</v>
      </c>
      <c r="T1025" t="str">
        <f t="shared" si="63"/>
        <v>07-07-2025</v>
      </c>
      <c r="X1025" s="34">
        <v>3</v>
      </c>
      <c r="Y1025" s="34">
        <v>159.76</v>
      </c>
      <c r="Z1025" s="2">
        <f t="shared" si="60"/>
        <v>159.76</v>
      </c>
    </row>
    <row r="1026" spans="1:26">
      <c r="A1026" s="2" t="s">
        <v>2850</v>
      </c>
      <c r="B1026" s="25">
        <v>45354</v>
      </c>
      <c r="C1026" s="2" t="s">
        <v>1151</v>
      </c>
      <c r="D1026" s="2" t="s">
        <v>1738</v>
      </c>
      <c r="E1026" s="2" t="s">
        <v>1782</v>
      </c>
      <c r="F1026" s="2">
        <v>1</v>
      </c>
      <c r="G1026" s="2">
        <v>329.94</v>
      </c>
      <c r="H1026" s="2">
        <v>0.14000000000000001</v>
      </c>
      <c r="I1026" s="2" t="s">
        <v>1829</v>
      </c>
      <c r="J1026" s="2">
        <v>283.7484</v>
      </c>
      <c r="K1026" s="2">
        <f>IF(I1026="", AVERAGEIF(Table6[Payment_Type],Table6[[#This Row],[Payment_Type]],Table6[Total_Amount]), J1026)</f>
        <v>283.7484</v>
      </c>
      <c r="O1026" s="27" t="s">
        <v>2850</v>
      </c>
      <c r="P1026" t="str">
        <f t="shared" si="61"/>
        <v>Sale1024</v>
      </c>
      <c r="Q1026" t="str">
        <f t="shared" si="62"/>
        <v>SALE1024</v>
      </c>
      <c r="S1026" s="30">
        <v>45354</v>
      </c>
      <c r="T1026" t="str">
        <f t="shared" si="63"/>
        <v>03-03-2024</v>
      </c>
      <c r="X1026" s="33">
        <v>1</v>
      </c>
      <c r="Y1026" s="33">
        <v>329.94</v>
      </c>
      <c r="Z1026" s="2">
        <f t="shared" ref="Z1026:Z1089" si="64">IF(ISBLANK(Y1026), AVERAGE($Y$2:$Y$2001), Y1026)</f>
        <v>329.94</v>
      </c>
    </row>
    <row r="1027" spans="1:26">
      <c r="A1027" s="2" t="s">
        <v>2851</v>
      </c>
      <c r="B1027" s="25">
        <v>45720</v>
      </c>
      <c r="C1027" s="2" t="s">
        <v>224</v>
      </c>
      <c r="D1027" s="2" t="s">
        <v>1582</v>
      </c>
      <c r="E1027" s="2" t="s">
        <v>1782</v>
      </c>
      <c r="F1027" s="2">
        <v>1</v>
      </c>
      <c r="G1027" s="2">
        <v>234.06</v>
      </c>
      <c r="H1027" s="2">
        <v>0.11</v>
      </c>
      <c r="I1027" s="2" t="s">
        <v>1826</v>
      </c>
      <c r="J1027" s="2">
        <v>208.3134</v>
      </c>
      <c r="K1027" s="2">
        <f>IF(I1027="", AVERAGEIF(Table6[Payment_Type],Table6[[#This Row],[Payment_Type]],Table6[Total_Amount]), J1027)</f>
        <v>208.3134</v>
      </c>
      <c r="O1027" s="28" t="s">
        <v>2851</v>
      </c>
      <c r="P1027" t="str">
        <f t="shared" ref="P1027:P1090" si="65">PROPER(O1027)</f>
        <v>Sale1025</v>
      </c>
      <c r="Q1027" t="str">
        <f t="shared" ref="Q1027:Q1090" si="66">UPPER(O1027)</f>
        <v>SALE1025</v>
      </c>
      <c r="S1027" s="31">
        <v>45720</v>
      </c>
      <c r="T1027" t="str">
        <f t="shared" ref="T1027:T1090" si="67">TEXT(S1027, "DD-MM-YYYY" )</f>
        <v>04-03-2025</v>
      </c>
      <c r="X1027" s="34">
        <v>1</v>
      </c>
      <c r="Y1027" s="34">
        <v>234.06</v>
      </c>
      <c r="Z1027" s="2">
        <f t="shared" si="64"/>
        <v>234.06</v>
      </c>
    </row>
    <row r="1028" spans="1:26">
      <c r="A1028" s="2" t="s">
        <v>2852</v>
      </c>
      <c r="B1028" s="25">
        <v>45278</v>
      </c>
      <c r="C1028" s="2" t="s">
        <v>999</v>
      </c>
      <c r="D1028" s="2" t="s">
        <v>1710</v>
      </c>
      <c r="E1028" s="2" t="s">
        <v>1752</v>
      </c>
      <c r="F1028" s="2">
        <v>2</v>
      </c>
      <c r="G1028" s="2">
        <v>773.75</v>
      </c>
      <c r="H1028" s="2">
        <v>0.16</v>
      </c>
      <c r="I1028" s="2" t="s">
        <v>1826</v>
      </c>
      <c r="J1028" s="2">
        <v>1299.9000000000001</v>
      </c>
      <c r="K1028" s="2">
        <f>IF(I1028="", AVERAGEIF(Table6[Payment_Type],Table6[[#This Row],[Payment_Type]],Table6[Total_Amount]), J1028)</f>
        <v>1299.9000000000001</v>
      </c>
      <c r="O1028" s="27" t="s">
        <v>2852</v>
      </c>
      <c r="P1028" t="str">
        <f t="shared" si="65"/>
        <v>Sale1026</v>
      </c>
      <c r="Q1028" t="str">
        <f t="shared" si="66"/>
        <v>SALE1026</v>
      </c>
      <c r="S1028" s="30">
        <v>45278</v>
      </c>
      <c r="T1028" t="str">
        <f t="shared" si="67"/>
        <v>18-12-2023</v>
      </c>
      <c r="X1028" s="33">
        <v>2</v>
      </c>
      <c r="Y1028" s="33">
        <v>773.75</v>
      </c>
      <c r="Z1028" s="2">
        <f t="shared" si="64"/>
        <v>773.75</v>
      </c>
    </row>
    <row r="1029" spans="1:26">
      <c r="A1029" s="2" t="s">
        <v>2853</v>
      </c>
      <c r="B1029" s="25">
        <v>45422</v>
      </c>
      <c r="C1029" s="2" t="s">
        <v>1352</v>
      </c>
      <c r="D1029" s="2" t="s">
        <v>1652</v>
      </c>
      <c r="E1029" s="2" t="s">
        <v>1810</v>
      </c>
      <c r="F1029" s="2">
        <v>1</v>
      </c>
      <c r="G1029" s="2">
        <v>73.88</v>
      </c>
      <c r="H1029" s="2">
        <v>0.04</v>
      </c>
      <c r="I1029" s="2" t="s">
        <v>1824</v>
      </c>
      <c r="J1029" s="2">
        <v>70.924799999999991</v>
      </c>
      <c r="K1029" s="2">
        <f>IF(I1029="", AVERAGEIF(Table6[Payment_Type],Table6[[#This Row],[Payment_Type]],Table6[Total_Amount]), J1029)</f>
        <v>70.924799999999991</v>
      </c>
      <c r="O1029" s="28" t="s">
        <v>2853</v>
      </c>
      <c r="P1029" t="str">
        <f t="shared" si="65"/>
        <v>Sale1027</v>
      </c>
      <c r="Q1029" t="str">
        <f t="shared" si="66"/>
        <v>SALE1027</v>
      </c>
      <c r="S1029" s="31">
        <v>45422</v>
      </c>
      <c r="T1029" t="str">
        <f t="shared" si="67"/>
        <v>10-05-2024</v>
      </c>
      <c r="X1029" s="34">
        <v>1</v>
      </c>
      <c r="Y1029" s="34">
        <v>73.88</v>
      </c>
      <c r="Z1029" s="2">
        <f t="shared" si="64"/>
        <v>73.88</v>
      </c>
    </row>
    <row r="1030" spans="1:26">
      <c r="A1030" s="2" t="s">
        <v>2854</v>
      </c>
      <c r="B1030" s="25">
        <v>45337</v>
      </c>
      <c r="C1030" s="2" t="s">
        <v>32</v>
      </c>
      <c r="D1030" s="2" t="s">
        <v>1720</v>
      </c>
      <c r="E1030" s="2" t="s">
        <v>1810</v>
      </c>
      <c r="F1030" s="2">
        <v>1</v>
      </c>
      <c r="G1030" s="2">
        <v>859.3</v>
      </c>
      <c r="H1030" s="2">
        <v>0.16</v>
      </c>
      <c r="I1030" s="2" t="s">
        <v>1826</v>
      </c>
      <c r="J1030" s="2">
        <v>721.8119999999999</v>
      </c>
      <c r="K1030" s="2">
        <f>IF(I1030="", AVERAGEIF(Table6[Payment_Type],Table6[[#This Row],[Payment_Type]],Table6[Total_Amount]), J1030)</f>
        <v>721.8119999999999</v>
      </c>
      <c r="O1030" s="27" t="s">
        <v>2854</v>
      </c>
      <c r="P1030" t="str">
        <f t="shared" si="65"/>
        <v>Sale1028</v>
      </c>
      <c r="Q1030" t="str">
        <f t="shared" si="66"/>
        <v>SALE1028</v>
      </c>
      <c r="S1030" s="30">
        <v>45337</v>
      </c>
      <c r="T1030" t="str">
        <f t="shared" si="67"/>
        <v>15-02-2024</v>
      </c>
      <c r="X1030" s="33">
        <v>1</v>
      </c>
      <c r="Y1030" s="33">
        <v>859.3</v>
      </c>
      <c r="Z1030" s="2">
        <f t="shared" si="64"/>
        <v>859.3</v>
      </c>
    </row>
    <row r="1031" spans="1:26">
      <c r="A1031" s="2" t="s">
        <v>2855</v>
      </c>
      <c r="B1031" s="25">
        <v>45564</v>
      </c>
      <c r="C1031" s="2" t="s">
        <v>444</v>
      </c>
      <c r="D1031" s="2" t="s">
        <v>1710</v>
      </c>
      <c r="E1031" s="2" t="s">
        <v>1776</v>
      </c>
      <c r="F1031" s="2">
        <v>4</v>
      </c>
      <c r="G1031" s="2">
        <v>762.43</v>
      </c>
      <c r="H1031" s="2">
        <v>0.05</v>
      </c>
      <c r="I1031" s="2" t="s">
        <v>1824</v>
      </c>
      <c r="J1031" s="2">
        <v>2897.233999999999</v>
      </c>
      <c r="K1031" s="2">
        <f>IF(I1031="", AVERAGEIF(Table6[Payment_Type],Table6[[#This Row],[Payment_Type]],Table6[Total_Amount]), J1031)</f>
        <v>2897.233999999999</v>
      </c>
      <c r="O1031" s="28" t="s">
        <v>2855</v>
      </c>
      <c r="P1031" t="str">
        <f t="shared" si="65"/>
        <v>Sale1029</v>
      </c>
      <c r="Q1031" t="str">
        <f t="shared" si="66"/>
        <v>SALE1029</v>
      </c>
      <c r="S1031" s="31">
        <v>45564</v>
      </c>
      <c r="T1031" t="str">
        <f t="shared" si="67"/>
        <v>29-09-2024</v>
      </c>
      <c r="X1031" s="34">
        <v>4</v>
      </c>
      <c r="Y1031" s="34">
        <v>762.43</v>
      </c>
      <c r="Z1031" s="2">
        <f t="shared" si="64"/>
        <v>762.43</v>
      </c>
    </row>
    <row r="1032" spans="1:26">
      <c r="A1032" s="2" t="s">
        <v>2856</v>
      </c>
      <c r="B1032" s="25">
        <v>45424</v>
      </c>
      <c r="C1032" s="2" t="s">
        <v>428</v>
      </c>
      <c r="D1032" s="2" t="s">
        <v>1694</v>
      </c>
      <c r="E1032" s="2" t="s">
        <v>1752</v>
      </c>
      <c r="F1032" s="2">
        <v>1</v>
      </c>
      <c r="G1032" s="2">
        <v>328.51</v>
      </c>
      <c r="H1032" s="2">
        <v>0.2</v>
      </c>
      <c r="I1032" s="2" t="s">
        <v>1829</v>
      </c>
      <c r="J1032" s="2">
        <v>262.80799999999999</v>
      </c>
      <c r="K1032" s="2">
        <f>IF(I1032="", AVERAGEIF(Table6[Payment_Type],Table6[[#This Row],[Payment_Type]],Table6[Total_Amount]), J1032)</f>
        <v>262.80799999999999</v>
      </c>
      <c r="O1032" s="27" t="s">
        <v>2856</v>
      </c>
      <c r="P1032" t="str">
        <f t="shared" si="65"/>
        <v>Sale1030</v>
      </c>
      <c r="Q1032" t="str">
        <f t="shared" si="66"/>
        <v>SALE1030</v>
      </c>
      <c r="S1032" s="30">
        <v>45424</v>
      </c>
      <c r="T1032" t="str">
        <f t="shared" si="67"/>
        <v>12-05-2024</v>
      </c>
      <c r="X1032" s="33">
        <v>1</v>
      </c>
      <c r="Y1032" s="33">
        <v>328.51</v>
      </c>
      <c r="Z1032" s="2">
        <f t="shared" si="64"/>
        <v>328.51</v>
      </c>
    </row>
    <row r="1033" spans="1:26">
      <c r="A1033" s="2" t="s">
        <v>2857</v>
      </c>
      <c r="B1033" s="25">
        <v>45719</v>
      </c>
      <c r="C1033" s="2" t="s">
        <v>872</v>
      </c>
      <c r="D1033" s="2" t="s">
        <v>1636</v>
      </c>
      <c r="E1033" s="2" t="s">
        <v>1769</v>
      </c>
      <c r="F1033" s="2">
        <v>1</v>
      </c>
      <c r="G1033" s="2">
        <v>34.51</v>
      </c>
      <c r="H1033" s="2">
        <v>0.04</v>
      </c>
      <c r="I1033" s="2" t="s">
        <v>1829</v>
      </c>
      <c r="J1033" s="2">
        <v>33.129600000000003</v>
      </c>
      <c r="K1033" s="2">
        <f>IF(I1033="", AVERAGEIF(Table6[Payment_Type],Table6[[#This Row],[Payment_Type]],Table6[Total_Amount]), J1033)</f>
        <v>33.129600000000003</v>
      </c>
      <c r="O1033" s="28" t="s">
        <v>2857</v>
      </c>
      <c r="P1033" t="str">
        <f t="shared" si="65"/>
        <v>Sale1031</v>
      </c>
      <c r="Q1033" t="str">
        <f t="shared" si="66"/>
        <v>SALE1031</v>
      </c>
      <c r="S1033" s="31">
        <v>45719</v>
      </c>
      <c r="T1033" t="str">
        <f t="shared" si="67"/>
        <v>03-03-2025</v>
      </c>
      <c r="X1033" s="34">
        <v>1</v>
      </c>
      <c r="Y1033" s="34">
        <v>34.51</v>
      </c>
      <c r="Z1033" s="2">
        <f t="shared" si="64"/>
        <v>34.51</v>
      </c>
    </row>
    <row r="1034" spans="1:26">
      <c r="A1034" s="2" t="s">
        <v>2858</v>
      </c>
      <c r="B1034" s="25">
        <v>45250</v>
      </c>
      <c r="C1034" s="2" t="s">
        <v>372</v>
      </c>
      <c r="D1034" s="2" t="s">
        <v>1586</v>
      </c>
      <c r="E1034" s="2" t="s">
        <v>1792</v>
      </c>
      <c r="F1034" s="2">
        <v>3</v>
      </c>
      <c r="G1034" s="2">
        <v>663.73</v>
      </c>
      <c r="H1034" s="2">
        <v>0.06</v>
      </c>
      <c r="I1034" s="2" t="s">
        <v>1829</v>
      </c>
      <c r="J1034" s="2">
        <v>1871.7185999999999</v>
      </c>
      <c r="K1034" s="2">
        <f>IF(I1034="", AVERAGEIF(Table6[Payment_Type],Table6[[#This Row],[Payment_Type]],Table6[Total_Amount]), J1034)</f>
        <v>1871.7185999999999</v>
      </c>
      <c r="O1034" s="27" t="s">
        <v>2858</v>
      </c>
      <c r="P1034" t="str">
        <f t="shared" si="65"/>
        <v>Sale1032</v>
      </c>
      <c r="Q1034" t="str">
        <f t="shared" si="66"/>
        <v>SALE1032</v>
      </c>
      <c r="S1034" s="30">
        <v>45250</v>
      </c>
      <c r="T1034" t="str">
        <f t="shared" si="67"/>
        <v>20-11-2023</v>
      </c>
      <c r="X1034" s="33">
        <v>3</v>
      </c>
      <c r="Y1034" s="33">
        <v>663.73</v>
      </c>
      <c r="Z1034" s="2">
        <f t="shared" si="64"/>
        <v>663.73</v>
      </c>
    </row>
    <row r="1035" spans="1:26">
      <c r="A1035" s="2" t="s">
        <v>2859</v>
      </c>
      <c r="B1035" s="25">
        <v>45479</v>
      </c>
      <c r="C1035" s="2" t="s">
        <v>788</v>
      </c>
      <c r="D1035" s="2" t="s">
        <v>1614</v>
      </c>
      <c r="E1035" s="2" t="s">
        <v>1786</v>
      </c>
      <c r="F1035" s="2">
        <v>1</v>
      </c>
      <c r="G1035" s="2">
        <v>409.41</v>
      </c>
      <c r="H1035" s="2">
        <v>0.13</v>
      </c>
      <c r="I1035" s="2" t="s">
        <v>1826</v>
      </c>
      <c r="J1035" s="2">
        <v>356.18669999999997</v>
      </c>
      <c r="K1035" s="2">
        <f>IF(I1035="", AVERAGEIF(Table6[Payment_Type],Table6[[#This Row],[Payment_Type]],Table6[Total_Amount]), J1035)</f>
        <v>356.18669999999997</v>
      </c>
      <c r="O1035" s="28" t="s">
        <v>2859</v>
      </c>
      <c r="P1035" t="str">
        <f t="shared" si="65"/>
        <v>Sale1033</v>
      </c>
      <c r="Q1035" t="str">
        <f t="shared" si="66"/>
        <v>SALE1033</v>
      </c>
      <c r="S1035" s="31">
        <v>45479</v>
      </c>
      <c r="T1035" t="str">
        <f t="shared" si="67"/>
        <v>06-07-2024</v>
      </c>
      <c r="X1035" s="34">
        <v>1</v>
      </c>
      <c r="Y1035" s="34">
        <v>409.41</v>
      </c>
      <c r="Z1035" s="2">
        <f t="shared" si="64"/>
        <v>409.41</v>
      </c>
    </row>
    <row r="1036" spans="1:26">
      <c r="A1036" s="2" t="s">
        <v>2860</v>
      </c>
      <c r="B1036" s="25">
        <v>45727</v>
      </c>
      <c r="C1036" s="2" t="s">
        <v>332</v>
      </c>
      <c r="D1036" s="2" t="s">
        <v>1704</v>
      </c>
      <c r="E1036" s="2" t="s">
        <v>1766</v>
      </c>
      <c r="F1036" s="2">
        <v>3</v>
      </c>
      <c r="G1036" s="2">
        <v>461.03</v>
      </c>
      <c r="H1036" s="2">
        <v>0.11</v>
      </c>
      <c r="I1036" s="2" t="s">
        <v>1826</v>
      </c>
      <c r="J1036" s="2">
        <v>1230.9501</v>
      </c>
      <c r="K1036" s="2">
        <f>IF(I1036="", AVERAGEIF(Table6[Payment_Type],Table6[[#This Row],[Payment_Type]],Table6[Total_Amount]), J1036)</f>
        <v>1230.9501</v>
      </c>
      <c r="O1036" s="27" t="s">
        <v>2860</v>
      </c>
      <c r="P1036" t="str">
        <f t="shared" si="65"/>
        <v>Sale1034</v>
      </c>
      <c r="Q1036" t="str">
        <f t="shared" si="66"/>
        <v>SALE1034</v>
      </c>
      <c r="S1036" s="30">
        <v>45727</v>
      </c>
      <c r="T1036" t="str">
        <f t="shared" si="67"/>
        <v>11-03-2025</v>
      </c>
      <c r="X1036" s="33">
        <v>3</v>
      </c>
      <c r="Y1036" s="33">
        <v>461.03</v>
      </c>
      <c r="Z1036" s="2">
        <f t="shared" si="64"/>
        <v>461.03</v>
      </c>
    </row>
    <row r="1037" spans="1:26">
      <c r="A1037" s="2" t="s">
        <v>2861</v>
      </c>
      <c r="B1037" s="25">
        <v>45394</v>
      </c>
      <c r="C1037" s="2" t="s">
        <v>1151</v>
      </c>
      <c r="D1037" s="2" t="s">
        <v>1586</v>
      </c>
      <c r="E1037" s="2" t="s">
        <v>1799</v>
      </c>
      <c r="F1037" s="2">
        <v>2</v>
      </c>
      <c r="G1037" s="2">
        <v>760.14</v>
      </c>
      <c r="H1037" s="2">
        <v>0.02</v>
      </c>
      <c r="I1037" s="2" t="s">
        <v>1829</v>
      </c>
      <c r="J1037" s="2">
        <v>1489.8743999999999</v>
      </c>
      <c r="K1037" s="2">
        <f>IF(I1037="", AVERAGEIF(Table6[Payment_Type],Table6[[#This Row],[Payment_Type]],Table6[Total_Amount]), J1037)</f>
        <v>1489.8743999999999</v>
      </c>
      <c r="O1037" s="28" t="s">
        <v>2861</v>
      </c>
      <c r="P1037" t="str">
        <f t="shared" si="65"/>
        <v>Sale1035</v>
      </c>
      <c r="Q1037" t="str">
        <f t="shared" si="66"/>
        <v>SALE1035</v>
      </c>
      <c r="S1037" s="31">
        <v>45394</v>
      </c>
      <c r="T1037" t="str">
        <f t="shared" si="67"/>
        <v>12-04-2024</v>
      </c>
      <c r="X1037" s="34">
        <v>2</v>
      </c>
      <c r="Y1037" s="34">
        <v>760.14</v>
      </c>
      <c r="Z1037" s="2">
        <f t="shared" si="64"/>
        <v>760.14</v>
      </c>
    </row>
    <row r="1038" spans="1:26">
      <c r="A1038" s="2" t="s">
        <v>2862</v>
      </c>
      <c r="B1038" s="25">
        <v>45773</v>
      </c>
      <c r="C1038" s="2" t="s">
        <v>884</v>
      </c>
      <c r="D1038" s="2" t="s">
        <v>1594</v>
      </c>
      <c r="E1038" s="2" t="s">
        <v>1757</v>
      </c>
      <c r="F1038" s="2">
        <v>3</v>
      </c>
      <c r="G1038" s="2">
        <v>688.76</v>
      </c>
      <c r="H1038" s="2">
        <v>0.12</v>
      </c>
      <c r="I1038" s="2" t="s">
        <v>1826</v>
      </c>
      <c r="J1038" s="2">
        <v>1818.3263999999999</v>
      </c>
      <c r="K1038" s="2">
        <f>IF(I1038="", AVERAGEIF(Table6[Payment_Type],Table6[[#This Row],[Payment_Type]],Table6[Total_Amount]), J1038)</f>
        <v>1818.3263999999999</v>
      </c>
      <c r="O1038" s="27" t="s">
        <v>2862</v>
      </c>
      <c r="P1038" t="str">
        <f t="shared" si="65"/>
        <v>Sale1036</v>
      </c>
      <c r="Q1038" t="str">
        <f t="shared" si="66"/>
        <v>SALE1036</v>
      </c>
      <c r="S1038" s="30">
        <v>45773</v>
      </c>
      <c r="T1038" t="str">
        <f t="shared" si="67"/>
        <v>26-04-2025</v>
      </c>
      <c r="X1038" s="33">
        <v>3</v>
      </c>
      <c r="Y1038" s="33">
        <v>688.76</v>
      </c>
      <c r="Z1038" s="2">
        <f t="shared" si="64"/>
        <v>688.76</v>
      </c>
    </row>
    <row r="1039" spans="1:26">
      <c r="A1039" s="2" t="s">
        <v>2863</v>
      </c>
      <c r="B1039" s="25">
        <v>45779</v>
      </c>
      <c r="C1039" s="2" t="s">
        <v>532</v>
      </c>
      <c r="D1039" s="2" t="s">
        <v>1634</v>
      </c>
      <c r="E1039" s="2" t="s">
        <v>1786</v>
      </c>
      <c r="F1039" s="2">
        <v>2</v>
      </c>
      <c r="G1039" s="2">
        <v>257.77999999999997</v>
      </c>
      <c r="H1039" s="2">
        <v>0.05</v>
      </c>
      <c r="I1039" s="2" t="s">
        <v>1824</v>
      </c>
      <c r="J1039" s="2">
        <v>489.78199999999993</v>
      </c>
      <c r="K1039" s="2">
        <f>IF(I1039="", AVERAGEIF(Table6[Payment_Type],Table6[[#This Row],[Payment_Type]],Table6[Total_Amount]), J1039)</f>
        <v>489.78199999999993</v>
      </c>
      <c r="O1039" s="28" t="s">
        <v>2863</v>
      </c>
      <c r="P1039" t="str">
        <f t="shared" si="65"/>
        <v>Sale1037</v>
      </c>
      <c r="Q1039" t="str">
        <f t="shared" si="66"/>
        <v>SALE1037</v>
      </c>
      <c r="S1039" s="31">
        <v>45779</v>
      </c>
      <c r="T1039" t="str">
        <f t="shared" si="67"/>
        <v>02-05-2025</v>
      </c>
      <c r="X1039" s="34">
        <v>2</v>
      </c>
      <c r="Y1039" s="34">
        <v>257.77999999999997</v>
      </c>
      <c r="Z1039" s="2">
        <f t="shared" si="64"/>
        <v>257.77999999999997</v>
      </c>
    </row>
    <row r="1040" spans="1:26">
      <c r="A1040" s="2" t="s">
        <v>2864</v>
      </c>
      <c r="B1040" s="25">
        <v>45400</v>
      </c>
      <c r="C1040" s="2" t="s">
        <v>198</v>
      </c>
      <c r="D1040" s="2" t="s">
        <v>1654</v>
      </c>
      <c r="E1040" s="2" t="s">
        <v>1779</v>
      </c>
      <c r="F1040" s="2">
        <v>2</v>
      </c>
      <c r="G1040" s="2">
        <v>314.29000000000002</v>
      </c>
      <c r="H1040" s="2">
        <v>0.19</v>
      </c>
      <c r="I1040" s="2" t="s">
        <v>1829</v>
      </c>
      <c r="J1040" s="2">
        <v>509.14980000000008</v>
      </c>
      <c r="K1040" s="2">
        <f>IF(I1040="", AVERAGEIF(Table6[Payment_Type],Table6[[#This Row],[Payment_Type]],Table6[Total_Amount]), J1040)</f>
        <v>509.14980000000008</v>
      </c>
      <c r="O1040" s="27" t="s">
        <v>2864</v>
      </c>
      <c r="P1040" t="str">
        <f t="shared" si="65"/>
        <v>Sale1038</v>
      </c>
      <c r="Q1040" t="str">
        <f t="shared" si="66"/>
        <v>SALE1038</v>
      </c>
      <c r="S1040" s="30">
        <v>45400</v>
      </c>
      <c r="T1040" t="str">
        <f t="shared" si="67"/>
        <v>18-04-2024</v>
      </c>
      <c r="X1040" s="33">
        <v>2</v>
      </c>
      <c r="Y1040" s="33">
        <v>314.29000000000002</v>
      </c>
      <c r="Z1040" s="2">
        <f t="shared" si="64"/>
        <v>314.29000000000002</v>
      </c>
    </row>
    <row r="1041" spans="1:26">
      <c r="A1041" s="2" t="s">
        <v>2865</v>
      </c>
      <c r="B1041" s="25">
        <v>45520</v>
      </c>
      <c r="C1041" s="2" t="s">
        <v>520</v>
      </c>
      <c r="D1041" s="2" t="s">
        <v>1692</v>
      </c>
      <c r="E1041" s="2" t="s">
        <v>1799</v>
      </c>
      <c r="F1041" s="2">
        <v>3</v>
      </c>
      <c r="G1041" s="2">
        <v>336.09</v>
      </c>
      <c r="H1041" s="2">
        <v>0.01</v>
      </c>
      <c r="I1041" s="2" t="s">
        <v>1826</v>
      </c>
      <c r="J1041" s="2">
        <v>998.18729999999994</v>
      </c>
      <c r="K1041" s="2">
        <f>IF(I1041="", AVERAGEIF(Table6[Payment_Type],Table6[[#This Row],[Payment_Type]],Table6[Total_Amount]), J1041)</f>
        <v>998.18729999999994</v>
      </c>
      <c r="O1041" s="28" t="s">
        <v>2865</v>
      </c>
      <c r="P1041" t="str">
        <f t="shared" si="65"/>
        <v>Sale1039</v>
      </c>
      <c r="Q1041" t="str">
        <f t="shared" si="66"/>
        <v>SALE1039</v>
      </c>
      <c r="S1041" s="31">
        <v>45520</v>
      </c>
      <c r="T1041" t="str">
        <f t="shared" si="67"/>
        <v>16-08-2024</v>
      </c>
      <c r="X1041" s="34">
        <v>3</v>
      </c>
      <c r="Y1041" s="34">
        <v>336.09</v>
      </c>
      <c r="Z1041" s="2">
        <f t="shared" si="64"/>
        <v>336.09</v>
      </c>
    </row>
    <row r="1042" spans="1:26">
      <c r="A1042" s="2" t="s">
        <v>2866</v>
      </c>
      <c r="B1042" s="25">
        <v>45861</v>
      </c>
      <c r="C1042" s="2" t="s">
        <v>20</v>
      </c>
      <c r="D1042" s="2" t="s">
        <v>1698</v>
      </c>
      <c r="E1042" s="2" t="s">
        <v>1807</v>
      </c>
      <c r="F1042" s="2">
        <v>3</v>
      </c>
      <c r="G1042" s="2">
        <v>202.07</v>
      </c>
      <c r="H1042" s="2">
        <v>0.23</v>
      </c>
      <c r="I1042" s="2" t="s">
        <v>1826</v>
      </c>
      <c r="J1042" s="2">
        <v>466.78170000000011</v>
      </c>
      <c r="K1042" s="2">
        <f>IF(I1042="", AVERAGEIF(Table6[Payment_Type],Table6[[#This Row],[Payment_Type]],Table6[Total_Amount]), J1042)</f>
        <v>466.78170000000011</v>
      </c>
      <c r="O1042" s="27" t="s">
        <v>2866</v>
      </c>
      <c r="P1042" t="str">
        <f t="shared" si="65"/>
        <v>Sale1040</v>
      </c>
      <c r="Q1042" t="str">
        <f t="shared" si="66"/>
        <v>SALE1040</v>
      </c>
      <c r="S1042" s="30">
        <v>45861</v>
      </c>
      <c r="T1042" t="str">
        <f t="shared" si="67"/>
        <v>23-07-2025</v>
      </c>
      <c r="X1042" s="33">
        <v>3</v>
      </c>
      <c r="Y1042" s="33">
        <v>202.07</v>
      </c>
      <c r="Z1042" s="2">
        <f t="shared" si="64"/>
        <v>202.07</v>
      </c>
    </row>
    <row r="1043" spans="1:26">
      <c r="A1043" s="2" t="s">
        <v>2867</v>
      </c>
      <c r="B1043" s="25">
        <v>45781</v>
      </c>
      <c r="C1043" s="2" t="s">
        <v>978</v>
      </c>
      <c r="D1043" s="2" t="s">
        <v>1582</v>
      </c>
      <c r="E1043" s="2" t="s">
        <v>1782</v>
      </c>
      <c r="F1043" s="2">
        <v>2</v>
      </c>
      <c r="G1043" s="2">
        <v>485.25</v>
      </c>
      <c r="H1043" s="2">
        <v>0.28000000000000003</v>
      </c>
      <c r="I1043" s="2" t="s">
        <v>1824</v>
      </c>
      <c r="J1043" s="2">
        <v>698.76</v>
      </c>
      <c r="K1043" s="2">
        <f>IF(I1043="", AVERAGEIF(Table6[Payment_Type],Table6[[#This Row],[Payment_Type]],Table6[Total_Amount]), J1043)</f>
        <v>698.76</v>
      </c>
      <c r="O1043" s="28" t="s">
        <v>2867</v>
      </c>
      <c r="P1043" t="str">
        <f t="shared" si="65"/>
        <v>Sale1041</v>
      </c>
      <c r="Q1043" t="str">
        <f t="shared" si="66"/>
        <v>SALE1041</v>
      </c>
      <c r="S1043" s="31">
        <v>45781</v>
      </c>
      <c r="T1043" t="str">
        <f t="shared" si="67"/>
        <v>04-05-2025</v>
      </c>
      <c r="X1043" s="34">
        <v>2</v>
      </c>
      <c r="Y1043" s="34">
        <v>485.25</v>
      </c>
      <c r="Z1043" s="2">
        <f t="shared" si="64"/>
        <v>485.25</v>
      </c>
    </row>
    <row r="1044" spans="1:26">
      <c r="A1044" s="2" t="s">
        <v>2868</v>
      </c>
      <c r="B1044" s="25">
        <v>45906</v>
      </c>
      <c r="C1044" s="2" t="s">
        <v>568</v>
      </c>
      <c r="D1044" s="2" t="s">
        <v>1698</v>
      </c>
      <c r="E1044" s="2" t="s">
        <v>1789</v>
      </c>
      <c r="F1044" s="2">
        <v>4</v>
      </c>
      <c r="G1044" s="2">
        <v>552.38</v>
      </c>
      <c r="H1044" s="2">
        <v>0.1</v>
      </c>
      <c r="I1044" s="2" t="s">
        <v>1826</v>
      </c>
      <c r="J1044" s="2">
        <v>1988.568</v>
      </c>
      <c r="K1044" s="2">
        <f>IF(I1044="", AVERAGEIF(Table6[Payment_Type],Table6[[#This Row],[Payment_Type]],Table6[Total_Amount]), J1044)</f>
        <v>1988.568</v>
      </c>
      <c r="O1044" s="27" t="s">
        <v>2868</v>
      </c>
      <c r="P1044" t="str">
        <f t="shared" si="65"/>
        <v>Sale1042</v>
      </c>
      <c r="Q1044" t="str">
        <f t="shared" si="66"/>
        <v>SALE1042</v>
      </c>
      <c r="S1044" s="30">
        <v>45906</v>
      </c>
      <c r="T1044" t="str">
        <f t="shared" si="67"/>
        <v>06-09-2025</v>
      </c>
      <c r="X1044" s="33">
        <v>4</v>
      </c>
      <c r="Y1044" s="33">
        <v>552.38</v>
      </c>
      <c r="Z1044" s="2">
        <f t="shared" si="64"/>
        <v>552.38</v>
      </c>
    </row>
    <row r="1045" spans="1:26">
      <c r="A1045" s="2" t="s">
        <v>2869</v>
      </c>
      <c r="B1045" s="25">
        <v>45251</v>
      </c>
      <c r="C1045" s="2" t="s">
        <v>378</v>
      </c>
      <c r="D1045" s="2" t="s">
        <v>1664</v>
      </c>
      <c r="E1045" s="2" t="s">
        <v>1807</v>
      </c>
      <c r="F1045" s="2">
        <v>4</v>
      </c>
      <c r="G1045" s="2">
        <v>377.26</v>
      </c>
      <c r="H1045" s="2">
        <v>0.22</v>
      </c>
      <c r="I1045" s="2" t="s">
        <v>1829</v>
      </c>
      <c r="J1045" s="2">
        <v>1177.0512000000001</v>
      </c>
      <c r="K1045" s="2">
        <f>IF(I1045="", AVERAGEIF(Table6[Payment_Type],Table6[[#This Row],[Payment_Type]],Table6[Total_Amount]), J1045)</f>
        <v>1177.0512000000001</v>
      </c>
      <c r="O1045" s="28" t="s">
        <v>2869</v>
      </c>
      <c r="P1045" t="str">
        <f t="shared" si="65"/>
        <v>Sale1043</v>
      </c>
      <c r="Q1045" t="str">
        <f t="shared" si="66"/>
        <v>SALE1043</v>
      </c>
      <c r="S1045" s="31">
        <v>45251</v>
      </c>
      <c r="T1045" t="str">
        <f t="shared" si="67"/>
        <v>21-11-2023</v>
      </c>
      <c r="X1045" s="34">
        <v>4</v>
      </c>
      <c r="Y1045" s="34">
        <v>377.26</v>
      </c>
      <c r="Z1045" s="2">
        <f t="shared" si="64"/>
        <v>377.26</v>
      </c>
    </row>
    <row r="1046" spans="1:26">
      <c r="A1046" s="2" t="s">
        <v>2870</v>
      </c>
      <c r="B1046" s="25">
        <v>45257</v>
      </c>
      <c r="C1046" s="2" t="s">
        <v>202</v>
      </c>
      <c r="D1046" s="2" t="s">
        <v>1642</v>
      </c>
      <c r="E1046" s="2" t="s">
        <v>1813</v>
      </c>
      <c r="F1046" s="2">
        <v>4</v>
      </c>
      <c r="G1046" s="2">
        <v>189.07</v>
      </c>
      <c r="H1046" s="2">
        <v>0.1</v>
      </c>
      <c r="I1046" s="2" t="s">
        <v>1829</v>
      </c>
      <c r="J1046" s="2">
        <v>680.65200000000004</v>
      </c>
      <c r="K1046" s="2">
        <f>IF(I1046="", AVERAGEIF(Table6[Payment_Type],Table6[[#This Row],[Payment_Type]],Table6[Total_Amount]), J1046)</f>
        <v>680.65200000000004</v>
      </c>
      <c r="O1046" s="27" t="s">
        <v>2870</v>
      </c>
      <c r="P1046" t="str">
        <f t="shared" si="65"/>
        <v>Sale1044</v>
      </c>
      <c r="Q1046" t="str">
        <f t="shared" si="66"/>
        <v>SALE1044</v>
      </c>
      <c r="S1046" s="30">
        <v>45257</v>
      </c>
      <c r="T1046" t="str">
        <f t="shared" si="67"/>
        <v>27-11-2023</v>
      </c>
      <c r="X1046" s="33">
        <v>4</v>
      </c>
      <c r="Y1046" s="33">
        <v>189.07</v>
      </c>
      <c r="Z1046" s="2">
        <f t="shared" si="64"/>
        <v>189.07</v>
      </c>
    </row>
    <row r="1047" spans="1:26">
      <c r="A1047" s="2" t="s">
        <v>2871</v>
      </c>
      <c r="B1047" s="25">
        <v>45818</v>
      </c>
      <c r="C1047" s="2" t="s">
        <v>1533</v>
      </c>
      <c r="D1047" s="2" t="s">
        <v>1608</v>
      </c>
      <c r="E1047" s="2" t="s">
        <v>1769</v>
      </c>
      <c r="F1047" s="2">
        <v>3</v>
      </c>
      <c r="G1047" s="2">
        <v>272.27</v>
      </c>
      <c r="H1047" s="2">
        <v>0.01</v>
      </c>
      <c r="I1047" s="2" t="s">
        <v>1824</v>
      </c>
      <c r="J1047" s="2">
        <v>808.64189999999996</v>
      </c>
      <c r="K1047" s="2">
        <f>IF(I1047="", AVERAGEIF(Table6[Payment_Type],Table6[[#This Row],[Payment_Type]],Table6[Total_Amount]), J1047)</f>
        <v>808.64189999999996</v>
      </c>
      <c r="O1047" s="28" t="s">
        <v>2871</v>
      </c>
      <c r="P1047" t="str">
        <f t="shared" si="65"/>
        <v>Sale1045</v>
      </c>
      <c r="Q1047" t="str">
        <f t="shared" si="66"/>
        <v>SALE1045</v>
      </c>
      <c r="S1047" s="31">
        <v>45818</v>
      </c>
      <c r="T1047" t="str">
        <f t="shared" si="67"/>
        <v>10-06-2025</v>
      </c>
      <c r="X1047" s="34">
        <v>3</v>
      </c>
      <c r="Y1047" s="34">
        <v>272.27</v>
      </c>
      <c r="Z1047" s="2">
        <f t="shared" si="64"/>
        <v>272.27</v>
      </c>
    </row>
    <row r="1048" spans="1:26">
      <c r="A1048" s="2" t="s">
        <v>2872</v>
      </c>
      <c r="B1048" s="25">
        <v>45806</v>
      </c>
      <c r="C1048" s="2" t="s">
        <v>842</v>
      </c>
      <c r="D1048" s="2" t="s">
        <v>1732</v>
      </c>
      <c r="E1048" s="2" t="s">
        <v>1792</v>
      </c>
      <c r="F1048" s="2">
        <v>1</v>
      </c>
      <c r="G1048" s="2">
        <v>209.39</v>
      </c>
      <c r="H1048" s="2">
        <v>0.28000000000000003</v>
      </c>
      <c r="I1048" s="2" t="s">
        <v>1826</v>
      </c>
      <c r="J1048" s="2">
        <v>150.76079999999999</v>
      </c>
      <c r="K1048" s="2">
        <f>IF(I1048="", AVERAGEIF(Table6[Payment_Type],Table6[[#This Row],[Payment_Type]],Table6[Total_Amount]), J1048)</f>
        <v>150.76079999999999</v>
      </c>
      <c r="O1048" s="27" t="s">
        <v>2872</v>
      </c>
      <c r="P1048" t="str">
        <f t="shared" si="65"/>
        <v>Sale1046</v>
      </c>
      <c r="Q1048" t="str">
        <f t="shared" si="66"/>
        <v>SALE1046</v>
      </c>
      <c r="S1048" s="30">
        <v>45806</v>
      </c>
      <c r="T1048" t="str">
        <f t="shared" si="67"/>
        <v>29-05-2025</v>
      </c>
      <c r="X1048" s="33">
        <v>1</v>
      </c>
      <c r="Y1048" s="33">
        <v>209.39</v>
      </c>
      <c r="Z1048" s="2">
        <f t="shared" si="64"/>
        <v>209.39</v>
      </c>
    </row>
    <row r="1049" spans="1:26">
      <c r="A1049" s="2" t="s">
        <v>2873</v>
      </c>
      <c r="B1049" s="25">
        <v>45288</v>
      </c>
      <c r="C1049" s="2" t="s">
        <v>202</v>
      </c>
      <c r="D1049" s="2" t="s">
        <v>1708</v>
      </c>
      <c r="E1049" s="2" t="s">
        <v>1786</v>
      </c>
      <c r="F1049" s="2">
        <v>1</v>
      </c>
      <c r="G1049" s="2">
        <v>813.87</v>
      </c>
      <c r="H1049" s="2">
        <v>0.23</v>
      </c>
      <c r="I1049" s="2" t="s">
        <v>1824</v>
      </c>
      <c r="J1049" s="2">
        <v>626.67989999999998</v>
      </c>
      <c r="K1049" s="2">
        <f>IF(I1049="", AVERAGEIF(Table6[Payment_Type],Table6[[#This Row],[Payment_Type]],Table6[Total_Amount]), J1049)</f>
        <v>626.67989999999998</v>
      </c>
      <c r="O1049" s="28" t="s">
        <v>2873</v>
      </c>
      <c r="P1049" t="str">
        <f t="shared" si="65"/>
        <v>Sale1047</v>
      </c>
      <c r="Q1049" t="str">
        <f t="shared" si="66"/>
        <v>SALE1047</v>
      </c>
      <c r="S1049" s="31">
        <v>45288</v>
      </c>
      <c r="T1049" t="str">
        <f t="shared" si="67"/>
        <v>28-12-2023</v>
      </c>
      <c r="X1049" s="34">
        <v>1</v>
      </c>
      <c r="Y1049" s="34">
        <v>813.87</v>
      </c>
      <c r="Z1049" s="2">
        <f t="shared" si="64"/>
        <v>813.87</v>
      </c>
    </row>
    <row r="1050" spans="1:26">
      <c r="A1050" s="2" t="s">
        <v>2874</v>
      </c>
      <c r="B1050" s="25">
        <v>45783</v>
      </c>
      <c r="C1050" s="2" t="s">
        <v>821</v>
      </c>
      <c r="D1050" s="2" t="s">
        <v>1604</v>
      </c>
      <c r="E1050" s="2" t="s">
        <v>1752</v>
      </c>
      <c r="F1050" s="2">
        <v>1</v>
      </c>
      <c r="G1050" s="2">
        <v>143.69999999999999</v>
      </c>
      <c r="H1050" s="2">
        <v>0.19</v>
      </c>
      <c r="I1050" s="2" t="s">
        <v>1826</v>
      </c>
      <c r="J1050" s="2">
        <v>116.39700000000001</v>
      </c>
      <c r="K1050" s="2">
        <f>IF(I1050="", AVERAGEIF(Table6[Payment_Type],Table6[[#This Row],[Payment_Type]],Table6[Total_Amount]), J1050)</f>
        <v>116.39700000000001</v>
      </c>
      <c r="O1050" s="27" t="s">
        <v>2874</v>
      </c>
      <c r="P1050" t="str">
        <f t="shared" si="65"/>
        <v>Sale1048</v>
      </c>
      <c r="Q1050" t="str">
        <f t="shared" si="66"/>
        <v>SALE1048</v>
      </c>
      <c r="S1050" s="30">
        <v>45783</v>
      </c>
      <c r="T1050" t="str">
        <f t="shared" si="67"/>
        <v>06-05-2025</v>
      </c>
      <c r="X1050" s="33">
        <v>1</v>
      </c>
      <c r="Y1050" s="33">
        <v>143.69999999999999</v>
      </c>
      <c r="Z1050" s="2">
        <f t="shared" si="64"/>
        <v>143.69999999999999</v>
      </c>
    </row>
    <row r="1051" spans="1:26">
      <c r="A1051" s="2" t="s">
        <v>2875</v>
      </c>
      <c r="B1051" s="25">
        <v>45385</v>
      </c>
      <c r="C1051" s="2" t="s">
        <v>1449</v>
      </c>
      <c r="D1051" s="2" t="s">
        <v>1640</v>
      </c>
      <c r="E1051" s="2" t="s">
        <v>1757</v>
      </c>
      <c r="F1051" s="2">
        <v>4</v>
      </c>
      <c r="G1051" s="2">
        <v>837.34</v>
      </c>
      <c r="H1051" s="2">
        <v>0.05</v>
      </c>
      <c r="I1051" s="2" t="s">
        <v>1826</v>
      </c>
      <c r="J1051" s="2">
        <v>3181.8919999999998</v>
      </c>
      <c r="K1051" s="2">
        <f>IF(I1051="", AVERAGEIF(Table6[Payment_Type],Table6[[#This Row],[Payment_Type]],Table6[Total_Amount]), J1051)</f>
        <v>3181.8919999999998</v>
      </c>
      <c r="O1051" s="28" t="s">
        <v>2875</v>
      </c>
      <c r="P1051" t="str">
        <f t="shared" si="65"/>
        <v>Sale1049</v>
      </c>
      <c r="Q1051" t="str">
        <f t="shared" si="66"/>
        <v>SALE1049</v>
      </c>
      <c r="S1051" s="31">
        <v>45385</v>
      </c>
      <c r="T1051" t="str">
        <f t="shared" si="67"/>
        <v>03-04-2024</v>
      </c>
      <c r="X1051" s="34">
        <v>4</v>
      </c>
      <c r="Y1051" s="34">
        <v>837.34</v>
      </c>
      <c r="Z1051" s="2">
        <f t="shared" si="64"/>
        <v>837.34</v>
      </c>
    </row>
    <row r="1052" spans="1:26">
      <c r="A1052" s="2" t="s">
        <v>2876</v>
      </c>
      <c r="B1052" s="25">
        <v>45878</v>
      </c>
      <c r="C1052" s="2" t="s">
        <v>417</v>
      </c>
      <c r="D1052" s="2" t="s">
        <v>1578</v>
      </c>
      <c r="E1052" s="2" t="s">
        <v>1813</v>
      </c>
      <c r="F1052" s="2">
        <v>1</v>
      </c>
      <c r="G1052" s="2">
        <v>151.66</v>
      </c>
      <c r="H1052" s="2">
        <v>0.16</v>
      </c>
      <c r="I1052" s="2" t="s">
        <v>1829</v>
      </c>
      <c r="J1052" s="2">
        <v>127.3944</v>
      </c>
      <c r="K1052" s="2">
        <f>IF(I1052="", AVERAGEIF(Table6[Payment_Type],Table6[[#This Row],[Payment_Type]],Table6[Total_Amount]), J1052)</f>
        <v>127.3944</v>
      </c>
      <c r="O1052" s="27" t="s">
        <v>2876</v>
      </c>
      <c r="P1052" t="str">
        <f t="shared" si="65"/>
        <v>Sale1050</v>
      </c>
      <c r="Q1052" t="str">
        <f t="shared" si="66"/>
        <v>SALE1050</v>
      </c>
      <c r="S1052" s="30">
        <v>45878</v>
      </c>
      <c r="T1052" t="str">
        <f t="shared" si="67"/>
        <v>09-08-2025</v>
      </c>
      <c r="X1052" s="33">
        <v>1</v>
      </c>
      <c r="Y1052" s="33">
        <v>151.66</v>
      </c>
      <c r="Z1052" s="2">
        <f t="shared" si="64"/>
        <v>151.66</v>
      </c>
    </row>
    <row r="1053" spans="1:26">
      <c r="A1053" s="2" t="s">
        <v>2877</v>
      </c>
      <c r="B1053" s="25">
        <v>45720</v>
      </c>
      <c r="C1053" s="2" t="s">
        <v>1533</v>
      </c>
      <c r="D1053" s="2" t="s">
        <v>1636</v>
      </c>
      <c r="E1053" s="2" t="s">
        <v>1782</v>
      </c>
      <c r="F1053" s="2">
        <v>3</v>
      </c>
      <c r="G1053" s="2">
        <v>961.4</v>
      </c>
      <c r="H1053" s="2">
        <v>0.02</v>
      </c>
      <c r="I1053" s="2" t="s">
        <v>1826</v>
      </c>
      <c r="J1053" s="2">
        <v>2826.5160000000001</v>
      </c>
      <c r="K1053" s="2">
        <f>IF(I1053="", AVERAGEIF(Table6[Payment_Type],Table6[[#This Row],[Payment_Type]],Table6[Total_Amount]), J1053)</f>
        <v>2826.5160000000001</v>
      </c>
      <c r="O1053" s="28" t="s">
        <v>2877</v>
      </c>
      <c r="P1053" t="str">
        <f t="shared" si="65"/>
        <v>Sale1051</v>
      </c>
      <c r="Q1053" t="str">
        <f t="shared" si="66"/>
        <v>SALE1051</v>
      </c>
      <c r="S1053" s="31">
        <v>45720</v>
      </c>
      <c r="T1053" t="str">
        <f t="shared" si="67"/>
        <v>04-03-2025</v>
      </c>
      <c r="X1053" s="34">
        <v>3</v>
      </c>
      <c r="Y1053" s="34">
        <v>961.4</v>
      </c>
      <c r="Z1053" s="2">
        <f t="shared" si="64"/>
        <v>961.4</v>
      </c>
    </row>
    <row r="1054" spans="1:26">
      <c r="A1054" s="2" t="s">
        <v>2878</v>
      </c>
      <c r="B1054" s="25">
        <v>45503</v>
      </c>
      <c r="C1054" s="2" t="s">
        <v>1157</v>
      </c>
      <c r="D1054" s="2" t="s">
        <v>1696</v>
      </c>
      <c r="E1054" s="2" t="s">
        <v>1810</v>
      </c>
      <c r="F1054" s="2">
        <v>4</v>
      </c>
      <c r="G1054" s="2">
        <v>475.98</v>
      </c>
      <c r="H1054" s="2">
        <v>0.19</v>
      </c>
      <c r="I1054" s="2" t="s">
        <v>1826</v>
      </c>
      <c r="J1054" s="2">
        <v>1542.1751999999999</v>
      </c>
      <c r="K1054" s="2">
        <f>IF(I1054="", AVERAGEIF(Table6[Payment_Type],Table6[[#This Row],[Payment_Type]],Table6[Total_Amount]), J1054)</f>
        <v>1542.1751999999999</v>
      </c>
      <c r="O1054" s="27" t="s">
        <v>2878</v>
      </c>
      <c r="P1054" t="str">
        <f t="shared" si="65"/>
        <v>Sale1052</v>
      </c>
      <c r="Q1054" t="str">
        <f t="shared" si="66"/>
        <v>SALE1052</v>
      </c>
      <c r="S1054" s="30">
        <v>45503</v>
      </c>
      <c r="T1054" t="str">
        <f t="shared" si="67"/>
        <v>30-07-2024</v>
      </c>
      <c r="X1054" s="33">
        <v>4</v>
      </c>
      <c r="Y1054" s="33">
        <v>475.98</v>
      </c>
      <c r="Z1054" s="2">
        <f t="shared" si="64"/>
        <v>475.98</v>
      </c>
    </row>
    <row r="1055" spans="1:26">
      <c r="A1055" s="2" t="s">
        <v>2879</v>
      </c>
      <c r="B1055" s="25">
        <v>45551</v>
      </c>
      <c r="C1055" s="2" t="s">
        <v>1187</v>
      </c>
      <c r="D1055" s="2" t="s">
        <v>1624</v>
      </c>
      <c r="E1055" s="2" t="s">
        <v>1801</v>
      </c>
      <c r="F1055" s="2">
        <v>4</v>
      </c>
      <c r="G1055" s="2">
        <v>132.88999999999999</v>
      </c>
      <c r="H1055" s="2">
        <v>0.12</v>
      </c>
      <c r="I1055" s="2" t="s">
        <v>1824</v>
      </c>
      <c r="J1055" s="2">
        <v>467.77280000000002</v>
      </c>
      <c r="K1055" s="2">
        <f>IF(I1055="", AVERAGEIF(Table6[Payment_Type],Table6[[#This Row],[Payment_Type]],Table6[Total_Amount]), J1055)</f>
        <v>467.77280000000002</v>
      </c>
      <c r="O1055" s="28" t="s">
        <v>2879</v>
      </c>
      <c r="P1055" t="str">
        <f t="shared" si="65"/>
        <v>Sale1053</v>
      </c>
      <c r="Q1055" t="str">
        <f t="shared" si="66"/>
        <v>SALE1053</v>
      </c>
      <c r="S1055" s="31">
        <v>45551</v>
      </c>
      <c r="T1055" t="str">
        <f t="shared" si="67"/>
        <v>16-09-2024</v>
      </c>
      <c r="X1055" s="34">
        <v>4</v>
      </c>
      <c r="Y1055" s="34">
        <v>132.88999999999999</v>
      </c>
      <c r="Z1055" s="2">
        <f t="shared" si="64"/>
        <v>132.88999999999999</v>
      </c>
    </row>
    <row r="1056" spans="1:26">
      <c r="A1056" s="2" t="s">
        <v>2880</v>
      </c>
      <c r="B1056" s="25">
        <v>45850</v>
      </c>
      <c r="C1056" s="2" t="s">
        <v>1355</v>
      </c>
      <c r="D1056" s="2" t="s">
        <v>1618</v>
      </c>
      <c r="E1056" s="2" t="s">
        <v>1794</v>
      </c>
      <c r="F1056" s="2">
        <v>3</v>
      </c>
      <c r="G1056" s="2">
        <v>471.31</v>
      </c>
      <c r="H1056" s="2">
        <v>0</v>
      </c>
      <c r="I1056" s="2" t="s">
        <v>1826</v>
      </c>
      <c r="J1056" s="2">
        <v>1413.93</v>
      </c>
      <c r="K1056" s="2">
        <f>IF(I1056="", AVERAGEIF(Table6[Payment_Type],Table6[[#This Row],[Payment_Type]],Table6[Total_Amount]), J1056)</f>
        <v>1413.93</v>
      </c>
      <c r="O1056" s="27" t="s">
        <v>2880</v>
      </c>
      <c r="P1056" t="str">
        <f t="shared" si="65"/>
        <v>Sale1054</v>
      </c>
      <c r="Q1056" t="str">
        <f t="shared" si="66"/>
        <v>SALE1054</v>
      </c>
      <c r="S1056" s="30">
        <v>45850</v>
      </c>
      <c r="T1056" t="str">
        <f t="shared" si="67"/>
        <v>12-07-2025</v>
      </c>
      <c r="X1056" s="33">
        <v>3</v>
      </c>
      <c r="Y1056" s="33">
        <v>471.31</v>
      </c>
      <c r="Z1056" s="2">
        <f t="shared" si="64"/>
        <v>471.31</v>
      </c>
    </row>
    <row r="1057" spans="1:26">
      <c r="A1057" s="2" t="s">
        <v>2881</v>
      </c>
      <c r="B1057" s="25">
        <v>45441</v>
      </c>
      <c r="C1057" s="2" t="s">
        <v>1431</v>
      </c>
      <c r="D1057" s="2" t="s">
        <v>1700</v>
      </c>
      <c r="E1057" s="2" t="s">
        <v>1799</v>
      </c>
      <c r="F1057" s="2">
        <v>2</v>
      </c>
      <c r="G1057" s="2">
        <v>720.32</v>
      </c>
      <c r="H1057" s="2">
        <v>0.26</v>
      </c>
      <c r="I1057" s="2" t="s">
        <v>1824</v>
      </c>
      <c r="J1057" s="2">
        <v>1066.0735999999999</v>
      </c>
      <c r="K1057" s="2">
        <f>IF(I1057="", AVERAGEIF(Table6[Payment_Type],Table6[[#This Row],[Payment_Type]],Table6[Total_Amount]), J1057)</f>
        <v>1066.0735999999999</v>
      </c>
      <c r="O1057" s="28" t="s">
        <v>2881</v>
      </c>
      <c r="P1057" t="str">
        <f t="shared" si="65"/>
        <v>Sale1055</v>
      </c>
      <c r="Q1057" t="str">
        <f t="shared" si="66"/>
        <v>SALE1055</v>
      </c>
      <c r="S1057" s="31">
        <v>45441</v>
      </c>
      <c r="T1057" t="str">
        <f t="shared" si="67"/>
        <v>29-05-2024</v>
      </c>
      <c r="X1057" s="34">
        <v>2</v>
      </c>
      <c r="Y1057" s="34">
        <v>720.32</v>
      </c>
      <c r="Z1057" s="2">
        <f t="shared" si="64"/>
        <v>720.32</v>
      </c>
    </row>
    <row r="1058" spans="1:26">
      <c r="A1058" s="2" t="s">
        <v>2882</v>
      </c>
      <c r="B1058" s="25">
        <v>45431</v>
      </c>
      <c r="C1058" s="2" t="s">
        <v>275</v>
      </c>
      <c r="D1058" s="2" t="s">
        <v>1680</v>
      </c>
      <c r="E1058" s="2" t="s">
        <v>1810</v>
      </c>
      <c r="F1058" s="2">
        <v>4</v>
      </c>
      <c r="G1058" s="2">
        <v>99.92</v>
      </c>
      <c r="H1058" s="2">
        <v>0.11</v>
      </c>
      <c r="I1058" s="2" t="s">
        <v>1829</v>
      </c>
      <c r="J1058" s="2">
        <v>355.71519999999998</v>
      </c>
      <c r="K1058" s="2">
        <f>IF(I1058="", AVERAGEIF(Table6[Payment_Type],Table6[[#This Row],[Payment_Type]],Table6[Total_Amount]), J1058)</f>
        <v>355.71519999999998</v>
      </c>
      <c r="O1058" s="27" t="s">
        <v>2882</v>
      </c>
      <c r="P1058" t="str">
        <f t="shared" si="65"/>
        <v>Sale1056</v>
      </c>
      <c r="Q1058" t="str">
        <f t="shared" si="66"/>
        <v>SALE1056</v>
      </c>
      <c r="S1058" s="30">
        <v>45431</v>
      </c>
      <c r="T1058" t="str">
        <f t="shared" si="67"/>
        <v>19-05-2024</v>
      </c>
      <c r="X1058" s="33">
        <v>4</v>
      </c>
      <c r="Y1058" s="33">
        <v>99.92</v>
      </c>
      <c r="Z1058" s="2">
        <f t="shared" si="64"/>
        <v>99.92</v>
      </c>
    </row>
    <row r="1059" spans="1:26">
      <c r="A1059" s="2" t="s">
        <v>2883</v>
      </c>
      <c r="B1059" s="25">
        <v>45873</v>
      </c>
      <c r="C1059" s="2" t="s">
        <v>247</v>
      </c>
      <c r="D1059" s="2" t="s">
        <v>1568</v>
      </c>
      <c r="E1059" s="2" t="s">
        <v>1766</v>
      </c>
      <c r="F1059" s="2">
        <v>3</v>
      </c>
      <c r="G1059" s="2">
        <v>900.63</v>
      </c>
      <c r="H1059" s="2">
        <v>0.11</v>
      </c>
      <c r="I1059" s="2" t="s">
        <v>1829</v>
      </c>
      <c r="J1059" s="2">
        <v>2404.6821</v>
      </c>
      <c r="K1059" s="2">
        <f>IF(I1059="", AVERAGEIF(Table6[Payment_Type],Table6[[#This Row],[Payment_Type]],Table6[Total_Amount]), J1059)</f>
        <v>2404.6821</v>
      </c>
      <c r="O1059" s="28" t="s">
        <v>2883</v>
      </c>
      <c r="P1059" t="str">
        <f t="shared" si="65"/>
        <v>Sale1057</v>
      </c>
      <c r="Q1059" t="str">
        <f t="shared" si="66"/>
        <v>SALE1057</v>
      </c>
      <c r="S1059" s="31">
        <v>45873</v>
      </c>
      <c r="T1059" t="str">
        <f t="shared" si="67"/>
        <v>04-08-2025</v>
      </c>
      <c r="X1059" s="34">
        <v>3</v>
      </c>
      <c r="Y1059" s="34">
        <v>900.63</v>
      </c>
      <c r="Z1059" s="2">
        <f t="shared" si="64"/>
        <v>900.63</v>
      </c>
    </row>
    <row r="1060" spans="1:26">
      <c r="A1060" s="2" t="s">
        <v>2884</v>
      </c>
      <c r="B1060" s="25">
        <v>45629</v>
      </c>
      <c r="C1060" s="2" t="s">
        <v>1368</v>
      </c>
      <c r="D1060" s="2" t="s">
        <v>1640</v>
      </c>
      <c r="E1060" s="2" t="s">
        <v>1782</v>
      </c>
      <c r="F1060" s="2">
        <v>1</v>
      </c>
      <c r="G1060" s="2">
        <v>681.72</v>
      </c>
      <c r="H1060" s="2">
        <v>0.11</v>
      </c>
      <c r="I1060" s="2" t="s">
        <v>1826</v>
      </c>
      <c r="J1060" s="2">
        <v>606.73080000000004</v>
      </c>
      <c r="K1060" s="2">
        <f>IF(I1060="", AVERAGEIF(Table6[Payment_Type],Table6[[#This Row],[Payment_Type]],Table6[Total_Amount]), J1060)</f>
        <v>606.73080000000004</v>
      </c>
      <c r="O1060" s="27" t="s">
        <v>2884</v>
      </c>
      <c r="P1060" t="str">
        <f t="shared" si="65"/>
        <v>Sale1058</v>
      </c>
      <c r="Q1060" t="str">
        <f t="shared" si="66"/>
        <v>SALE1058</v>
      </c>
      <c r="S1060" s="30">
        <v>45629</v>
      </c>
      <c r="T1060" t="str">
        <f t="shared" si="67"/>
        <v>03-12-2024</v>
      </c>
      <c r="X1060" s="33">
        <v>1</v>
      </c>
      <c r="Y1060" s="33">
        <v>681.72</v>
      </c>
      <c r="Z1060" s="2">
        <f t="shared" si="64"/>
        <v>681.72</v>
      </c>
    </row>
    <row r="1061" spans="1:26">
      <c r="A1061" s="2" t="s">
        <v>2885</v>
      </c>
      <c r="B1061" s="25">
        <v>45222</v>
      </c>
      <c r="C1061" s="2" t="s">
        <v>48</v>
      </c>
      <c r="D1061" s="2" t="s">
        <v>1704</v>
      </c>
      <c r="E1061" s="2" t="s">
        <v>1797</v>
      </c>
      <c r="F1061" s="2">
        <v>2</v>
      </c>
      <c r="G1061" s="2">
        <v>838.22</v>
      </c>
      <c r="H1061" s="2">
        <v>0.3</v>
      </c>
      <c r="I1061" s="2" t="s">
        <v>1824</v>
      </c>
      <c r="J1061" s="2">
        <v>1173.508</v>
      </c>
      <c r="K1061" s="2">
        <f>IF(I1061="", AVERAGEIF(Table6[Payment_Type],Table6[[#This Row],[Payment_Type]],Table6[Total_Amount]), J1061)</f>
        <v>1173.508</v>
      </c>
      <c r="O1061" s="28" t="s">
        <v>2885</v>
      </c>
      <c r="P1061" t="str">
        <f t="shared" si="65"/>
        <v>Sale1059</v>
      </c>
      <c r="Q1061" t="str">
        <f t="shared" si="66"/>
        <v>SALE1059</v>
      </c>
      <c r="S1061" s="31">
        <v>45222</v>
      </c>
      <c r="T1061" t="str">
        <f t="shared" si="67"/>
        <v>23-10-2023</v>
      </c>
      <c r="X1061" s="34">
        <v>2</v>
      </c>
      <c r="Y1061" s="34">
        <v>838.22</v>
      </c>
      <c r="Z1061" s="2">
        <f t="shared" si="64"/>
        <v>838.22</v>
      </c>
    </row>
    <row r="1062" spans="1:26">
      <c r="A1062" s="2" t="s">
        <v>2886</v>
      </c>
      <c r="B1062" s="25">
        <v>45797</v>
      </c>
      <c r="C1062" s="2" t="s">
        <v>637</v>
      </c>
      <c r="D1062" s="2" t="s">
        <v>1722</v>
      </c>
      <c r="E1062" s="2" t="s">
        <v>1794</v>
      </c>
      <c r="F1062" s="2">
        <v>2</v>
      </c>
      <c r="G1062" s="2">
        <v>816.22</v>
      </c>
      <c r="H1062" s="2">
        <v>0.27</v>
      </c>
      <c r="I1062" s="2" t="s">
        <v>1824</v>
      </c>
      <c r="J1062" s="2">
        <v>1191.6812</v>
      </c>
      <c r="K1062" s="2">
        <f>IF(I1062="", AVERAGEIF(Table6[Payment_Type],Table6[[#This Row],[Payment_Type]],Table6[Total_Amount]), J1062)</f>
        <v>1191.6812</v>
      </c>
      <c r="O1062" s="27" t="s">
        <v>2886</v>
      </c>
      <c r="P1062" t="str">
        <f t="shared" si="65"/>
        <v>Sale1060</v>
      </c>
      <c r="Q1062" t="str">
        <f t="shared" si="66"/>
        <v>SALE1060</v>
      </c>
      <c r="S1062" s="30">
        <v>45797</v>
      </c>
      <c r="T1062" t="str">
        <f t="shared" si="67"/>
        <v>20-05-2025</v>
      </c>
      <c r="X1062" s="33">
        <v>2</v>
      </c>
      <c r="Y1062" s="33">
        <v>816.22</v>
      </c>
      <c r="Z1062" s="2">
        <f t="shared" si="64"/>
        <v>816.22</v>
      </c>
    </row>
    <row r="1063" spans="1:26">
      <c r="A1063" s="2" t="s">
        <v>2887</v>
      </c>
      <c r="B1063" s="25">
        <v>45554</v>
      </c>
      <c r="C1063" s="2" t="s">
        <v>1187</v>
      </c>
      <c r="D1063" s="2" t="s">
        <v>1670</v>
      </c>
      <c r="E1063" s="2" t="s">
        <v>1779</v>
      </c>
      <c r="F1063" s="2">
        <v>2</v>
      </c>
      <c r="G1063" s="2">
        <v>654.12</v>
      </c>
      <c r="H1063" s="2">
        <v>0.27</v>
      </c>
      <c r="I1063" s="2" t="s">
        <v>1826</v>
      </c>
      <c r="J1063" s="2">
        <v>955.01519999999994</v>
      </c>
      <c r="K1063" s="2">
        <f>IF(I1063="", AVERAGEIF(Table6[Payment_Type],Table6[[#This Row],[Payment_Type]],Table6[Total_Amount]), J1063)</f>
        <v>955.01519999999994</v>
      </c>
      <c r="O1063" s="28" t="s">
        <v>2887</v>
      </c>
      <c r="P1063" t="str">
        <f t="shared" si="65"/>
        <v>Sale1061</v>
      </c>
      <c r="Q1063" t="str">
        <f t="shared" si="66"/>
        <v>SALE1061</v>
      </c>
      <c r="S1063" s="31">
        <v>45554</v>
      </c>
      <c r="T1063" t="str">
        <f t="shared" si="67"/>
        <v>19-09-2024</v>
      </c>
      <c r="X1063" s="34">
        <v>2</v>
      </c>
      <c r="Y1063" s="34">
        <v>654.12</v>
      </c>
      <c r="Z1063" s="2">
        <f t="shared" si="64"/>
        <v>654.12</v>
      </c>
    </row>
    <row r="1064" spans="1:26">
      <c r="A1064" s="2" t="s">
        <v>2888</v>
      </c>
      <c r="B1064" s="25">
        <v>45385</v>
      </c>
      <c r="C1064" s="2" t="s">
        <v>372</v>
      </c>
      <c r="D1064" s="2" t="s">
        <v>1694</v>
      </c>
      <c r="E1064" s="2" t="s">
        <v>1797</v>
      </c>
      <c r="F1064" s="2">
        <v>4</v>
      </c>
      <c r="G1064" s="2">
        <v>528.22</v>
      </c>
      <c r="H1064" s="2">
        <v>0.2</v>
      </c>
      <c r="I1064" s="2" t="s">
        <v>1826</v>
      </c>
      <c r="J1064" s="2">
        <v>1690.3040000000001</v>
      </c>
      <c r="K1064" s="2">
        <f>IF(I1064="", AVERAGEIF(Table6[Payment_Type],Table6[[#This Row],[Payment_Type]],Table6[Total_Amount]), J1064)</f>
        <v>1690.3040000000001</v>
      </c>
      <c r="O1064" s="27" t="s">
        <v>2888</v>
      </c>
      <c r="P1064" t="str">
        <f t="shared" si="65"/>
        <v>Sale1062</v>
      </c>
      <c r="Q1064" t="str">
        <f t="shared" si="66"/>
        <v>SALE1062</v>
      </c>
      <c r="S1064" s="30">
        <v>45385</v>
      </c>
      <c r="T1064" t="str">
        <f t="shared" si="67"/>
        <v>03-04-2024</v>
      </c>
      <c r="X1064" s="33">
        <v>4</v>
      </c>
      <c r="Y1064" s="33">
        <v>528.22</v>
      </c>
      <c r="Z1064" s="2">
        <f t="shared" si="64"/>
        <v>528.22</v>
      </c>
    </row>
    <row r="1065" spans="1:26">
      <c r="A1065" s="2" t="s">
        <v>2889</v>
      </c>
      <c r="B1065" s="25">
        <v>45704</v>
      </c>
      <c r="C1065" s="2" t="s">
        <v>716</v>
      </c>
      <c r="D1065" s="2" t="s">
        <v>1616</v>
      </c>
      <c r="E1065" s="2" t="s">
        <v>1779</v>
      </c>
      <c r="F1065" s="2">
        <v>4</v>
      </c>
      <c r="G1065" s="2">
        <v>36.72</v>
      </c>
      <c r="H1065" s="2">
        <v>7.0000000000000007E-2</v>
      </c>
      <c r="I1065" s="2" t="s">
        <v>1829</v>
      </c>
      <c r="J1065" s="2">
        <v>136.5984</v>
      </c>
      <c r="K1065" s="2">
        <f>IF(I1065="", AVERAGEIF(Table6[Payment_Type],Table6[[#This Row],[Payment_Type]],Table6[Total_Amount]), J1065)</f>
        <v>136.5984</v>
      </c>
      <c r="O1065" s="28" t="s">
        <v>2889</v>
      </c>
      <c r="P1065" t="str">
        <f t="shared" si="65"/>
        <v>Sale1063</v>
      </c>
      <c r="Q1065" t="str">
        <f t="shared" si="66"/>
        <v>SALE1063</v>
      </c>
      <c r="S1065" s="31">
        <v>45704</v>
      </c>
      <c r="T1065" t="str">
        <f t="shared" si="67"/>
        <v>16-02-2025</v>
      </c>
      <c r="X1065" s="34">
        <v>4</v>
      </c>
      <c r="Y1065" s="34">
        <v>36.72</v>
      </c>
      <c r="Z1065" s="2">
        <f t="shared" si="64"/>
        <v>36.72</v>
      </c>
    </row>
    <row r="1066" spans="1:26">
      <c r="A1066" s="2" t="s">
        <v>2890</v>
      </c>
      <c r="B1066" s="25">
        <v>45545</v>
      </c>
      <c r="C1066" s="2" t="s">
        <v>1157</v>
      </c>
      <c r="D1066" s="2" t="s">
        <v>1704</v>
      </c>
      <c r="E1066" s="2" t="s">
        <v>1813</v>
      </c>
      <c r="F1066" s="2">
        <v>2</v>
      </c>
      <c r="G1066" s="2">
        <v>705.97</v>
      </c>
      <c r="H1066" s="2">
        <v>0.1</v>
      </c>
      <c r="I1066" s="2" t="s">
        <v>1826</v>
      </c>
      <c r="J1066" s="2">
        <v>1270.7460000000001</v>
      </c>
      <c r="K1066" s="2">
        <f>IF(I1066="", AVERAGEIF(Table6[Payment_Type],Table6[[#This Row],[Payment_Type]],Table6[Total_Amount]), J1066)</f>
        <v>1270.7460000000001</v>
      </c>
      <c r="O1066" s="27" t="s">
        <v>2890</v>
      </c>
      <c r="P1066" t="str">
        <f t="shared" si="65"/>
        <v>Sale1064</v>
      </c>
      <c r="Q1066" t="str">
        <f t="shared" si="66"/>
        <v>SALE1064</v>
      </c>
      <c r="S1066" s="30">
        <v>45545</v>
      </c>
      <c r="T1066" t="str">
        <f t="shared" si="67"/>
        <v>10-09-2024</v>
      </c>
      <c r="X1066" s="33">
        <v>2</v>
      </c>
      <c r="Y1066" s="33">
        <v>705.97</v>
      </c>
      <c r="Z1066" s="2">
        <f t="shared" si="64"/>
        <v>705.97</v>
      </c>
    </row>
    <row r="1067" spans="1:26">
      <c r="A1067" s="2" t="s">
        <v>2891</v>
      </c>
      <c r="B1067" s="25">
        <v>45736</v>
      </c>
      <c r="C1067" s="2" t="s">
        <v>100</v>
      </c>
      <c r="D1067" s="2" t="s">
        <v>1628</v>
      </c>
      <c r="E1067" s="2" t="s">
        <v>1757</v>
      </c>
      <c r="F1067" s="2">
        <v>2</v>
      </c>
      <c r="G1067" s="2">
        <v>994.29</v>
      </c>
      <c r="H1067" s="2">
        <v>0.01</v>
      </c>
      <c r="I1067" s="2" t="s">
        <v>1826</v>
      </c>
      <c r="J1067" s="2">
        <v>1968.6941999999999</v>
      </c>
      <c r="K1067" s="2">
        <f>IF(I1067="", AVERAGEIF(Table6[Payment_Type],Table6[[#This Row],[Payment_Type]],Table6[Total_Amount]), J1067)</f>
        <v>1968.6941999999999</v>
      </c>
      <c r="O1067" s="28" t="s">
        <v>2891</v>
      </c>
      <c r="P1067" t="str">
        <f t="shared" si="65"/>
        <v>Sale1065</v>
      </c>
      <c r="Q1067" t="str">
        <f t="shared" si="66"/>
        <v>SALE1065</v>
      </c>
      <c r="S1067" s="31">
        <v>45736</v>
      </c>
      <c r="T1067" t="str">
        <f t="shared" si="67"/>
        <v>20-03-2025</v>
      </c>
      <c r="X1067" s="34">
        <v>2</v>
      </c>
      <c r="Y1067" s="34">
        <v>994.29</v>
      </c>
      <c r="Z1067" s="2">
        <f t="shared" si="64"/>
        <v>994.29</v>
      </c>
    </row>
    <row r="1068" spans="1:26">
      <c r="A1068" s="2" t="s">
        <v>2892</v>
      </c>
      <c r="B1068" s="25">
        <v>45608</v>
      </c>
      <c r="C1068" s="2" t="s">
        <v>1307</v>
      </c>
      <c r="D1068" s="2" t="s">
        <v>1732</v>
      </c>
      <c r="E1068" s="2" t="s">
        <v>1810</v>
      </c>
      <c r="F1068" s="2">
        <v>1</v>
      </c>
      <c r="G1068" s="2">
        <v>909.04</v>
      </c>
      <c r="H1068" s="2">
        <v>0.11</v>
      </c>
      <c r="I1068" s="2" t="s">
        <v>1824</v>
      </c>
      <c r="J1068" s="2">
        <v>809.04560000000004</v>
      </c>
      <c r="K1068" s="2">
        <f>IF(I1068="", AVERAGEIF(Table6[Payment_Type],Table6[[#This Row],[Payment_Type]],Table6[Total_Amount]), J1068)</f>
        <v>809.04560000000004</v>
      </c>
      <c r="O1068" s="27" t="s">
        <v>2892</v>
      </c>
      <c r="P1068" t="str">
        <f t="shared" si="65"/>
        <v>Sale1066</v>
      </c>
      <c r="Q1068" t="str">
        <f t="shared" si="66"/>
        <v>SALE1066</v>
      </c>
      <c r="S1068" s="30">
        <v>45608</v>
      </c>
      <c r="T1068" t="str">
        <f t="shared" si="67"/>
        <v>12-11-2024</v>
      </c>
      <c r="X1068" s="33">
        <v>1</v>
      </c>
      <c r="Y1068" s="33">
        <v>909.04</v>
      </c>
      <c r="Z1068" s="2">
        <f t="shared" si="64"/>
        <v>909.04</v>
      </c>
    </row>
    <row r="1069" spans="1:26">
      <c r="A1069" s="2" t="s">
        <v>2893</v>
      </c>
      <c r="B1069" s="25">
        <v>45334</v>
      </c>
      <c r="C1069" s="2" t="s">
        <v>1095</v>
      </c>
      <c r="D1069" s="2" t="s">
        <v>1616</v>
      </c>
      <c r="E1069" s="2" t="s">
        <v>1792</v>
      </c>
      <c r="F1069" s="2">
        <v>1</v>
      </c>
      <c r="G1069" s="2">
        <v>164.73</v>
      </c>
      <c r="H1069" s="2">
        <v>0.12</v>
      </c>
      <c r="I1069" s="2" t="s">
        <v>1826</v>
      </c>
      <c r="J1069" s="2">
        <v>144.9624</v>
      </c>
      <c r="K1069" s="2">
        <f>IF(I1069="", AVERAGEIF(Table6[Payment_Type],Table6[[#This Row],[Payment_Type]],Table6[Total_Amount]), J1069)</f>
        <v>144.9624</v>
      </c>
      <c r="O1069" s="28" t="s">
        <v>2893</v>
      </c>
      <c r="P1069" t="str">
        <f t="shared" si="65"/>
        <v>Sale1067</v>
      </c>
      <c r="Q1069" t="str">
        <f t="shared" si="66"/>
        <v>SALE1067</v>
      </c>
      <c r="S1069" s="31">
        <v>45334</v>
      </c>
      <c r="T1069" t="str">
        <f t="shared" si="67"/>
        <v>12-02-2024</v>
      </c>
      <c r="X1069" s="34">
        <v>1</v>
      </c>
      <c r="Y1069" s="34">
        <v>164.73</v>
      </c>
      <c r="Z1069" s="2">
        <f t="shared" si="64"/>
        <v>164.73</v>
      </c>
    </row>
    <row r="1070" spans="1:26">
      <c r="A1070" s="2" t="s">
        <v>2894</v>
      </c>
      <c r="B1070" s="25">
        <v>45690</v>
      </c>
      <c r="C1070" s="2" t="s">
        <v>230</v>
      </c>
      <c r="D1070" s="2" t="s">
        <v>1622</v>
      </c>
      <c r="E1070" s="2" t="s">
        <v>1779</v>
      </c>
      <c r="F1070" s="2">
        <v>2</v>
      </c>
      <c r="G1070" s="2">
        <v>606.35</v>
      </c>
      <c r="H1070" s="2">
        <v>0.16</v>
      </c>
      <c r="I1070" s="2" t="s">
        <v>1829</v>
      </c>
      <c r="J1070" s="2">
        <v>1018.668</v>
      </c>
      <c r="K1070" s="2">
        <f>IF(I1070="", AVERAGEIF(Table6[Payment_Type],Table6[[#This Row],[Payment_Type]],Table6[Total_Amount]), J1070)</f>
        <v>1018.668</v>
      </c>
      <c r="O1070" s="27" t="s">
        <v>2894</v>
      </c>
      <c r="P1070" t="str">
        <f t="shared" si="65"/>
        <v>Sale1068</v>
      </c>
      <c r="Q1070" t="str">
        <f t="shared" si="66"/>
        <v>SALE1068</v>
      </c>
      <c r="S1070" s="30">
        <v>45690</v>
      </c>
      <c r="T1070" t="str">
        <f t="shared" si="67"/>
        <v>02-02-2025</v>
      </c>
      <c r="X1070" s="33">
        <v>2</v>
      </c>
      <c r="Y1070" s="33">
        <v>606.35</v>
      </c>
      <c r="Z1070" s="2">
        <f t="shared" si="64"/>
        <v>606.35</v>
      </c>
    </row>
    <row r="1071" spans="1:26">
      <c r="A1071" s="2" t="s">
        <v>2895</v>
      </c>
      <c r="B1071" s="25">
        <v>45481</v>
      </c>
      <c r="C1071" s="2" t="s">
        <v>544</v>
      </c>
      <c r="D1071" s="2" t="s">
        <v>1744</v>
      </c>
      <c r="E1071" s="2" t="s">
        <v>1769</v>
      </c>
      <c r="F1071" s="2">
        <v>3</v>
      </c>
      <c r="G1071" s="2">
        <v>904.19</v>
      </c>
      <c r="H1071" s="2">
        <v>0.09</v>
      </c>
      <c r="I1071" s="2" t="s">
        <v>1824</v>
      </c>
      <c r="J1071" s="2">
        <v>2468.4387000000002</v>
      </c>
      <c r="K1071" s="2">
        <f>IF(I1071="", AVERAGEIF(Table6[Payment_Type],Table6[[#This Row],[Payment_Type]],Table6[Total_Amount]), J1071)</f>
        <v>2468.4387000000002</v>
      </c>
      <c r="O1071" s="28" t="s">
        <v>2895</v>
      </c>
      <c r="P1071" t="str">
        <f t="shared" si="65"/>
        <v>Sale1069</v>
      </c>
      <c r="Q1071" t="str">
        <f t="shared" si="66"/>
        <v>SALE1069</v>
      </c>
      <c r="S1071" s="31">
        <v>45481</v>
      </c>
      <c r="T1071" t="str">
        <f t="shared" si="67"/>
        <v>08-07-2024</v>
      </c>
      <c r="X1071" s="34">
        <v>3</v>
      </c>
      <c r="Y1071" s="34">
        <v>904.19</v>
      </c>
      <c r="Z1071" s="2">
        <f t="shared" si="64"/>
        <v>904.19</v>
      </c>
    </row>
    <row r="1072" spans="1:26">
      <c r="A1072" s="2" t="s">
        <v>2896</v>
      </c>
      <c r="B1072" s="25">
        <v>45576</v>
      </c>
      <c r="C1072" s="2" t="s">
        <v>508</v>
      </c>
      <c r="D1072" s="2" t="s">
        <v>1648</v>
      </c>
      <c r="E1072" s="2" t="s">
        <v>1761</v>
      </c>
      <c r="F1072" s="2">
        <v>4</v>
      </c>
      <c r="G1072" s="2">
        <v>694.61</v>
      </c>
      <c r="H1072" s="2">
        <v>0.18</v>
      </c>
      <c r="I1072" s="2" t="s">
        <v>1829</v>
      </c>
      <c r="J1072" s="2">
        <v>2278.3208</v>
      </c>
      <c r="K1072" s="2">
        <f>IF(I1072="", AVERAGEIF(Table6[Payment_Type],Table6[[#This Row],[Payment_Type]],Table6[Total_Amount]), J1072)</f>
        <v>2278.3208</v>
      </c>
      <c r="O1072" s="27" t="s">
        <v>2896</v>
      </c>
      <c r="P1072" t="str">
        <f t="shared" si="65"/>
        <v>Sale1070</v>
      </c>
      <c r="Q1072" t="str">
        <f t="shared" si="66"/>
        <v>SALE1070</v>
      </c>
      <c r="S1072" s="30">
        <v>45576</v>
      </c>
      <c r="T1072" t="str">
        <f t="shared" si="67"/>
        <v>11-10-2024</v>
      </c>
      <c r="X1072" s="33">
        <v>4</v>
      </c>
      <c r="Y1072" s="33">
        <v>694.61</v>
      </c>
      <c r="Z1072" s="2">
        <f t="shared" si="64"/>
        <v>694.61</v>
      </c>
    </row>
    <row r="1073" spans="1:26">
      <c r="A1073" s="2" t="s">
        <v>2897</v>
      </c>
      <c r="B1073" s="25">
        <v>45215</v>
      </c>
      <c r="C1073" s="2" t="s">
        <v>727</v>
      </c>
      <c r="D1073" s="2" t="s">
        <v>1726</v>
      </c>
      <c r="E1073" s="2" t="s">
        <v>1761</v>
      </c>
      <c r="F1073" s="2">
        <v>4</v>
      </c>
      <c r="G1073" s="2">
        <v>753.83</v>
      </c>
      <c r="H1073" s="2">
        <v>0.24</v>
      </c>
      <c r="I1073" s="2" t="s">
        <v>1824</v>
      </c>
      <c r="J1073" s="2">
        <v>2291.6432</v>
      </c>
      <c r="K1073" s="2">
        <f>IF(I1073="", AVERAGEIF(Table6[Payment_Type],Table6[[#This Row],[Payment_Type]],Table6[Total_Amount]), J1073)</f>
        <v>2291.6432</v>
      </c>
      <c r="O1073" s="28" t="s">
        <v>2897</v>
      </c>
      <c r="P1073" t="str">
        <f t="shared" si="65"/>
        <v>Sale1071</v>
      </c>
      <c r="Q1073" t="str">
        <f t="shared" si="66"/>
        <v>SALE1071</v>
      </c>
      <c r="S1073" s="31">
        <v>45215</v>
      </c>
      <c r="T1073" t="str">
        <f t="shared" si="67"/>
        <v>16-10-2023</v>
      </c>
      <c r="X1073" s="34">
        <v>4</v>
      </c>
      <c r="Y1073" s="34">
        <v>753.83</v>
      </c>
      <c r="Z1073" s="2">
        <f t="shared" si="64"/>
        <v>753.83</v>
      </c>
    </row>
    <row r="1074" spans="1:26">
      <c r="A1074" s="2" t="s">
        <v>2898</v>
      </c>
      <c r="B1074" s="25">
        <v>45653</v>
      </c>
      <c r="C1074" s="2" t="s">
        <v>646</v>
      </c>
      <c r="D1074" s="2" t="s">
        <v>1590</v>
      </c>
      <c r="E1074" s="2" t="s">
        <v>1782</v>
      </c>
      <c r="F1074" s="2">
        <v>1</v>
      </c>
      <c r="G1074" s="2">
        <v>66.22</v>
      </c>
      <c r="H1074" s="2">
        <v>0.02</v>
      </c>
      <c r="I1074" s="2" t="s">
        <v>1824</v>
      </c>
      <c r="J1074" s="2">
        <v>64.895600000000002</v>
      </c>
      <c r="K1074" s="2">
        <f>IF(I1074="", AVERAGEIF(Table6[Payment_Type],Table6[[#This Row],[Payment_Type]],Table6[Total_Amount]), J1074)</f>
        <v>64.895600000000002</v>
      </c>
      <c r="O1074" s="27" t="s">
        <v>2898</v>
      </c>
      <c r="P1074" t="str">
        <f t="shared" si="65"/>
        <v>Sale1072</v>
      </c>
      <c r="Q1074" t="str">
        <f t="shared" si="66"/>
        <v>SALE1072</v>
      </c>
      <c r="S1074" s="30">
        <v>45653</v>
      </c>
      <c r="T1074" t="str">
        <f t="shared" si="67"/>
        <v>27-12-2024</v>
      </c>
      <c r="X1074" s="33">
        <v>1</v>
      </c>
      <c r="Y1074" s="33">
        <v>66.22</v>
      </c>
      <c r="Z1074" s="2">
        <f t="shared" si="64"/>
        <v>66.22</v>
      </c>
    </row>
    <row r="1075" spans="1:26">
      <c r="A1075" s="2" t="s">
        <v>2899</v>
      </c>
      <c r="B1075" s="25">
        <v>45241</v>
      </c>
      <c r="C1075" s="2" t="s">
        <v>1059</v>
      </c>
      <c r="D1075" s="2" t="s">
        <v>1676</v>
      </c>
      <c r="E1075" s="2" t="s">
        <v>1799</v>
      </c>
      <c r="F1075" s="2">
        <v>2</v>
      </c>
      <c r="G1075" s="2">
        <v>891.8</v>
      </c>
      <c r="H1075" s="2">
        <v>0.28999999999999998</v>
      </c>
      <c r="I1075" s="2" t="s">
        <v>1829</v>
      </c>
      <c r="J1075" s="2">
        <v>1266.356</v>
      </c>
      <c r="K1075" s="2">
        <f>IF(I1075="", AVERAGEIF(Table6[Payment_Type],Table6[[#This Row],[Payment_Type]],Table6[Total_Amount]), J1075)</f>
        <v>1266.356</v>
      </c>
      <c r="O1075" s="28" t="s">
        <v>2899</v>
      </c>
      <c r="P1075" t="str">
        <f t="shared" si="65"/>
        <v>Sale1073</v>
      </c>
      <c r="Q1075" t="str">
        <f t="shared" si="66"/>
        <v>SALE1073</v>
      </c>
      <c r="S1075" s="31">
        <v>45241</v>
      </c>
      <c r="T1075" t="str">
        <f t="shared" si="67"/>
        <v>11-11-2023</v>
      </c>
      <c r="X1075" s="34">
        <v>2</v>
      </c>
      <c r="Y1075" s="34">
        <v>891.8</v>
      </c>
      <c r="Z1075" s="2">
        <f t="shared" si="64"/>
        <v>891.8</v>
      </c>
    </row>
    <row r="1076" spans="1:26">
      <c r="A1076" s="2" t="s">
        <v>2900</v>
      </c>
      <c r="B1076" s="25">
        <v>45428</v>
      </c>
      <c r="C1076" s="2" t="s">
        <v>1136</v>
      </c>
      <c r="D1076" s="2" t="s">
        <v>1698</v>
      </c>
      <c r="E1076" s="2" t="s">
        <v>1786</v>
      </c>
      <c r="F1076" s="2">
        <v>4</v>
      </c>
      <c r="G1076" s="2">
        <v>255.48</v>
      </c>
      <c r="H1076" s="2">
        <v>0.03</v>
      </c>
      <c r="I1076" s="2" t="s">
        <v>1829</v>
      </c>
      <c r="J1076" s="2">
        <v>991.26239999999996</v>
      </c>
      <c r="K1076" s="2">
        <f>IF(I1076="", AVERAGEIF(Table6[Payment_Type],Table6[[#This Row],[Payment_Type]],Table6[Total_Amount]), J1076)</f>
        <v>991.26239999999996</v>
      </c>
      <c r="O1076" s="27" t="s">
        <v>2900</v>
      </c>
      <c r="P1076" t="str">
        <f t="shared" si="65"/>
        <v>Sale1074</v>
      </c>
      <c r="Q1076" t="str">
        <f t="shared" si="66"/>
        <v>SALE1074</v>
      </c>
      <c r="S1076" s="30">
        <v>45428</v>
      </c>
      <c r="T1076" t="str">
        <f t="shared" si="67"/>
        <v>16-05-2024</v>
      </c>
      <c r="X1076" s="33">
        <v>4</v>
      </c>
      <c r="Y1076" s="33">
        <v>255.48</v>
      </c>
      <c r="Z1076" s="2">
        <f t="shared" si="64"/>
        <v>255.48</v>
      </c>
    </row>
    <row r="1077" spans="1:26">
      <c r="A1077" s="2" t="s">
        <v>2901</v>
      </c>
      <c r="B1077" s="25">
        <v>45593</v>
      </c>
      <c r="C1077" s="2" t="s">
        <v>951</v>
      </c>
      <c r="D1077" s="2" t="s">
        <v>1716</v>
      </c>
      <c r="E1077" s="2" t="s">
        <v>1807</v>
      </c>
      <c r="F1077" s="2">
        <v>4</v>
      </c>
      <c r="G1077" s="2">
        <v>604.87</v>
      </c>
      <c r="H1077" s="2">
        <v>0.28000000000000003</v>
      </c>
      <c r="I1077" s="2" t="s">
        <v>1826</v>
      </c>
      <c r="J1077" s="2">
        <v>1742.0255999999999</v>
      </c>
      <c r="K1077" s="2">
        <f>IF(I1077="", AVERAGEIF(Table6[Payment_Type],Table6[[#This Row],[Payment_Type]],Table6[Total_Amount]), J1077)</f>
        <v>1742.0255999999999</v>
      </c>
      <c r="O1077" s="28" t="s">
        <v>2901</v>
      </c>
      <c r="P1077" t="str">
        <f t="shared" si="65"/>
        <v>Sale1075</v>
      </c>
      <c r="Q1077" t="str">
        <f t="shared" si="66"/>
        <v>SALE1075</v>
      </c>
      <c r="S1077" s="31">
        <v>45593</v>
      </c>
      <c r="T1077" t="str">
        <f t="shared" si="67"/>
        <v>28-10-2024</v>
      </c>
      <c r="X1077" s="34">
        <v>4</v>
      </c>
      <c r="Y1077" s="34">
        <v>604.87</v>
      </c>
      <c r="Z1077" s="2">
        <f t="shared" si="64"/>
        <v>604.87</v>
      </c>
    </row>
    <row r="1078" spans="1:26">
      <c r="A1078" s="2" t="s">
        <v>2902</v>
      </c>
      <c r="B1078" s="25">
        <v>45370</v>
      </c>
      <c r="C1078" s="2" t="s">
        <v>175</v>
      </c>
      <c r="D1078" s="2" t="s">
        <v>1614</v>
      </c>
      <c r="E1078" s="2" t="s">
        <v>1807</v>
      </c>
      <c r="F1078" s="2">
        <v>3</v>
      </c>
      <c r="G1078" s="2">
        <v>623.82000000000005</v>
      </c>
      <c r="H1078" s="2">
        <v>0.13</v>
      </c>
      <c r="I1078" s="2" t="s">
        <v>1829</v>
      </c>
      <c r="J1078" s="2">
        <v>1628.1702</v>
      </c>
      <c r="K1078" s="2">
        <f>IF(I1078="", AVERAGEIF(Table6[Payment_Type],Table6[[#This Row],[Payment_Type]],Table6[Total_Amount]), J1078)</f>
        <v>1628.1702</v>
      </c>
      <c r="O1078" s="27" t="s">
        <v>2902</v>
      </c>
      <c r="P1078" t="str">
        <f t="shared" si="65"/>
        <v>Sale1076</v>
      </c>
      <c r="Q1078" t="str">
        <f t="shared" si="66"/>
        <v>SALE1076</v>
      </c>
      <c r="S1078" s="30">
        <v>45370</v>
      </c>
      <c r="T1078" t="str">
        <f t="shared" si="67"/>
        <v>19-03-2024</v>
      </c>
      <c r="X1078" s="33">
        <v>3</v>
      </c>
      <c r="Y1078" s="33">
        <v>623.82000000000005</v>
      </c>
      <c r="Z1078" s="2">
        <f t="shared" si="64"/>
        <v>623.82000000000005</v>
      </c>
    </row>
    <row r="1079" spans="1:26">
      <c r="A1079" s="2" t="s">
        <v>2903</v>
      </c>
      <c r="B1079" s="25">
        <v>45882</v>
      </c>
      <c r="C1079" s="2" t="s">
        <v>470</v>
      </c>
      <c r="D1079" s="2" t="s">
        <v>1690</v>
      </c>
      <c r="E1079" s="2" t="s">
        <v>1804</v>
      </c>
      <c r="F1079" s="2">
        <v>3</v>
      </c>
      <c r="G1079" s="2">
        <v>575.24</v>
      </c>
      <c r="H1079" s="2">
        <v>0.12</v>
      </c>
      <c r="I1079" s="2" t="s">
        <v>1829</v>
      </c>
      <c r="J1079" s="2">
        <v>1518.6335999999999</v>
      </c>
      <c r="K1079" s="2">
        <f>IF(I1079="", AVERAGEIF(Table6[Payment_Type],Table6[[#This Row],[Payment_Type]],Table6[Total_Amount]), J1079)</f>
        <v>1518.6335999999999</v>
      </c>
      <c r="O1079" s="28" t="s">
        <v>2903</v>
      </c>
      <c r="P1079" t="str">
        <f t="shared" si="65"/>
        <v>Sale1077</v>
      </c>
      <c r="Q1079" t="str">
        <f t="shared" si="66"/>
        <v>SALE1077</v>
      </c>
      <c r="S1079" s="31">
        <v>45882</v>
      </c>
      <c r="T1079" t="str">
        <f t="shared" si="67"/>
        <v>13-08-2025</v>
      </c>
      <c r="X1079" s="34">
        <v>3</v>
      </c>
      <c r="Y1079" s="34">
        <v>575.24</v>
      </c>
      <c r="Z1079" s="2">
        <f t="shared" si="64"/>
        <v>575.24</v>
      </c>
    </row>
    <row r="1080" spans="1:26">
      <c r="A1080" s="2" t="s">
        <v>2904</v>
      </c>
      <c r="B1080" s="25">
        <v>45878</v>
      </c>
      <c r="C1080" s="2" t="s">
        <v>1286</v>
      </c>
      <c r="D1080" s="2" t="s">
        <v>1553</v>
      </c>
      <c r="E1080" s="2" t="s">
        <v>1792</v>
      </c>
      <c r="F1080" s="2">
        <v>1</v>
      </c>
      <c r="G1080" s="2">
        <v>769.4</v>
      </c>
      <c r="H1080" s="2">
        <v>0.16</v>
      </c>
      <c r="I1080" s="2" t="s">
        <v>1824</v>
      </c>
      <c r="J1080" s="2">
        <v>646.29599999999994</v>
      </c>
      <c r="K1080" s="2">
        <f>IF(I1080="", AVERAGEIF(Table6[Payment_Type],Table6[[#This Row],[Payment_Type]],Table6[Total_Amount]), J1080)</f>
        <v>646.29599999999994</v>
      </c>
      <c r="O1080" s="27" t="s">
        <v>2904</v>
      </c>
      <c r="P1080" t="str">
        <f t="shared" si="65"/>
        <v>Sale1078</v>
      </c>
      <c r="Q1080" t="str">
        <f t="shared" si="66"/>
        <v>SALE1078</v>
      </c>
      <c r="S1080" s="30">
        <v>45878</v>
      </c>
      <c r="T1080" t="str">
        <f t="shared" si="67"/>
        <v>09-08-2025</v>
      </c>
      <c r="X1080" s="33">
        <v>1</v>
      </c>
      <c r="Y1080" s="33">
        <v>769.4</v>
      </c>
      <c r="Z1080" s="2">
        <f t="shared" si="64"/>
        <v>769.4</v>
      </c>
    </row>
    <row r="1081" spans="1:26">
      <c r="A1081" s="2" t="s">
        <v>2905</v>
      </c>
      <c r="B1081" s="25">
        <v>45420</v>
      </c>
      <c r="C1081" s="2" t="s">
        <v>1035</v>
      </c>
      <c r="D1081" s="2" t="s">
        <v>1553</v>
      </c>
      <c r="E1081" s="2" t="s">
        <v>1807</v>
      </c>
      <c r="F1081" s="2">
        <v>1</v>
      </c>
      <c r="G1081" s="2">
        <v>227.28</v>
      </c>
      <c r="H1081" s="2">
        <v>0.13</v>
      </c>
      <c r="I1081" s="2" t="s">
        <v>1829</v>
      </c>
      <c r="J1081" s="2">
        <v>197.7336</v>
      </c>
      <c r="K1081" s="2">
        <f>IF(I1081="", AVERAGEIF(Table6[Payment_Type],Table6[[#This Row],[Payment_Type]],Table6[Total_Amount]), J1081)</f>
        <v>197.7336</v>
      </c>
      <c r="O1081" s="28" t="s">
        <v>2905</v>
      </c>
      <c r="P1081" t="str">
        <f t="shared" si="65"/>
        <v>Sale1079</v>
      </c>
      <c r="Q1081" t="str">
        <f t="shared" si="66"/>
        <v>SALE1079</v>
      </c>
      <c r="S1081" s="31">
        <v>45420</v>
      </c>
      <c r="T1081" t="str">
        <f t="shared" si="67"/>
        <v>08-05-2024</v>
      </c>
      <c r="X1081" s="34">
        <v>1</v>
      </c>
      <c r="Y1081" s="34">
        <v>227.28</v>
      </c>
      <c r="Z1081" s="2">
        <f t="shared" si="64"/>
        <v>227.28</v>
      </c>
    </row>
    <row r="1082" spans="1:26">
      <c r="A1082" s="2" t="s">
        <v>2906</v>
      </c>
      <c r="B1082" s="25">
        <v>45361</v>
      </c>
      <c r="C1082" s="2" t="s">
        <v>195</v>
      </c>
      <c r="D1082" s="2" t="s">
        <v>1549</v>
      </c>
      <c r="E1082" s="2" t="s">
        <v>1807</v>
      </c>
      <c r="F1082" s="2">
        <v>4</v>
      </c>
      <c r="G1082" s="2">
        <v>127.58</v>
      </c>
      <c r="H1082" s="2">
        <v>0.15</v>
      </c>
      <c r="I1082" s="2" t="s">
        <v>1824</v>
      </c>
      <c r="J1082" s="2">
        <v>433.77199999999999</v>
      </c>
      <c r="K1082" s="2">
        <f>IF(I1082="", AVERAGEIF(Table6[Payment_Type],Table6[[#This Row],[Payment_Type]],Table6[Total_Amount]), J1082)</f>
        <v>433.77199999999999</v>
      </c>
      <c r="O1082" s="27" t="s">
        <v>2906</v>
      </c>
      <c r="P1082" t="str">
        <f t="shared" si="65"/>
        <v>Sale1080</v>
      </c>
      <c r="Q1082" t="str">
        <f t="shared" si="66"/>
        <v>SALE1080</v>
      </c>
      <c r="S1082" s="30">
        <v>45361</v>
      </c>
      <c r="T1082" t="str">
        <f t="shared" si="67"/>
        <v>10-03-2024</v>
      </c>
      <c r="X1082" s="33">
        <v>4</v>
      </c>
      <c r="Y1082" s="33">
        <v>127.58</v>
      </c>
      <c r="Z1082" s="2">
        <f t="shared" si="64"/>
        <v>127.58</v>
      </c>
    </row>
    <row r="1083" spans="1:26">
      <c r="A1083" s="2" t="s">
        <v>2907</v>
      </c>
      <c r="B1083" s="25">
        <v>45702</v>
      </c>
      <c r="C1083" s="2" t="s">
        <v>1298</v>
      </c>
      <c r="D1083" s="2" t="s">
        <v>1636</v>
      </c>
      <c r="E1083" s="2" t="s">
        <v>1766</v>
      </c>
      <c r="F1083" s="2">
        <v>1</v>
      </c>
      <c r="G1083" s="2">
        <v>793.21</v>
      </c>
      <c r="H1083" s="2">
        <v>0.09</v>
      </c>
      <c r="I1083" s="2" t="s">
        <v>1824</v>
      </c>
      <c r="J1083" s="2">
        <v>721.8211</v>
      </c>
      <c r="K1083" s="2">
        <f>IF(I1083="", AVERAGEIF(Table6[Payment_Type],Table6[[#This Row],[Payment_Type]],Table6[Total_Amount]), J1083)</f>
        <v>721.8211</v>
      </c>
      <c r="O1083" s="28" t="s">
        <v>2907</v>
      </c>
      <c r="P1083" t="str">
        <f t="shared" si="65"/>
        <v>Sale1081</v>
      </c>
      <c r="Q1083" t="str">
        <f t="shared" si="66"/>
        <v>SALE1081</v>
      </c>
      <c r="S1083" s="31">
        <v>45702</v>
      </c>
      <c r="T1083" t="str">
        <f t="shared" si="67"/>
        <v>14-02-2025</v>
      </c>
      <c r="X1083" s="34">
        <v>1</v>
      </c>
      <c r="Y1083" s="34">
        <v>793.21</v>
      </c>
      <c r="Z1083" s="2">
        <f t="shared" si="64"/>
        <v>793.21</v>
      </c>
    </row>
    <row r="1084" spans="1:26">
      <c r="A1084" s="2" t="s">
        <v>2908</v>
      </c>
      <c r="B1084" s="25">
        <v>45871</v>
      </c>
      <c r="C1084" s="2" t="s">
        <v>951</v>
      </c>
      <c r="D1084" s="2" t="s">
        <v>1714</v>
      </c>
      <c r="E1084" s="2" t="s">
        <v>1794</v>
      </c>
      <c r="F1084" s="2">
        <v>3</v>
      </c>
      <c r="G1084" s="2">
        <v>435.61</v>
      </c>
      <c r="H1084" s="2">
        <v>0.03</v>
      </c>
      <c r="I1084" s="2" t="s">
        <v>1826</v>
      </c>
      <c r="J1084" s="2">
        <v>1267.6251</v>
      </c>
      <c r="K1084" s="2">
        <f>IF(I1084="", AVERAGEIF(Table6[Payment_Type],Table6[[#This Row],[Payment_Type]],Table6[Total_Amount]), J1084)</f>
        <v>1267.6251</v>
      </c>
      <c r="O1084" s="27" t="s">
        <v>2908</v>
      </c>
      <c r="P1084" t="str">
        <f t="shared" si="65"/>
        <v>Sale1082</v>
      </c>
      <c r="Q1084" t="str">
        <f t="shared" si="66"/>
        <v>SALE1082</v>
      </c>
      <c r="S1084" s="30">
        <v>45871</v>
      </c>
      <c r="T1084" t="str">
        <f t="shared" si="67"/>
        <v>02-08-2025</v>
      </c>
      <c r="X1084" s="33">
        <v>3</v>
      </c>
      <c r="Y1084" s="33">
        <v>435.61</v>
      </c>
      <c r="Z1084" s="2">
        <f t="shared" si="64"/>
        <v>435.61</v>
      </c>
    </row>
    <row r="1085" spans="1:26">
      <c r="A1085" s="2" t="s">
        <v>2909</v>
      </c>
      <c r="B1085" s="25">
        <v>45531</v>
      </c>
      <c r="C1085" s="2" t="s">
        <v>1202</v>
      </c>
      <c r="D1085" s="2" t="s">
        <v>1606</v>
      </c>
      <c r="E1085" s="2" t="s">
        <v>1804</v>
      </c>
      <c r="F1085" s="2">
        <v>1</v>
      </c>
      <c r="G1085" s="2">
        <v>850.06</v>
      </c>
      <c r="H1085" s="2">
        <v>0.28999999999999998</v>
      </c>
      <c r="I1085" s="2" t="s">
        <v>1826</v>
      </c>
      <c r="J1085" s="2">
        <v>603.54259999999988</v>
      </c>
      <c r="K1085" s="2">
        <f>IF(I1085="", AVERAGEIF(Table6[Payment_Type],Table6[[#This Row],[Payment_Type]],Table6[Total_Amount]), J1085)</f>
        <v>603.54259999999988</v>
      </c>
      <c r="O1085" s="28" t="s">
        <v>2909</v>
      </c>
      <c r="P1085" t="str">
        <f t="shared" si="65"/>
        <v>Sale1083</v>
      </c>
      <c r="Q1085" t="str">
        <f t="shared" si="66"/>
        <v>SALE1083</v>
      </c>
      <c r="S1085" s="31">
        <v>45531</v>
      </c>
      <c r="T1085" t="str">
        <f t="shared" si="67"/>
        <v>27-08-2024</v>
      </c>
      <c r="X1085" s="34">
        <v>1</v>
      </c>
      <c r="Y1085" s="34">
        <v>850.06</v>
      </c>
      <c r="Z1085" s="2">
        <f t="shared" si="64"/>
        <v>850.06</v>
      </c>
    </row>
    <row r="1086" spans="1:26">
      <c r="A1086" s="2" t="s">
        <v>2910</v>
      </c>
      <c r="B1086" s="25">
        <v>45330</v>
      </c>
      <c r="C1086" s="2" t="s">
        <v>1089</v>
      </c>
      <c r="D1086" s="2" t="s">
        <v>1580</v>
      </c>
      <c r="E1086" s="2" t="s">
        <v>1804</v>
      </c>
      <c r="F1086" s="2">
        <v>2</v>
      </c>
      <c r="G1086" s="2">
        <v>753.92</v>
      </c>
      <c r="H1086" s="2">
        <v>0.17</v>
      </c>
      <c r="I1086" s="2" t="s">
        <v>1826</v>
      </c>
      <c r="J1086" s="2">
        <v>1251.5072</v>
      </c>
      <c r="K1086" s="2">
        <f>IF(I1086="", AVERAGEIF(Table6[Payment_Type],Table6[[#This Row],[Payment_Type]],Table6[Total_Amount]), J1086)</f>
        <v>1251.5072</v>
      </c>
      <c r="O1086" s="27" t="s">
        <v>2910</v>
      </c>
      <c r="P1086" t="str">
        <f t="shared" si="65"/>
        <v>Sale1084</v>
      </c>
      <c r="Q1086" t="str">
        <f t="shared" si="66"/>
        <v>SALE1084</v>
      </c>
      <c r="S1086" s="30">
        <v>45330</v>
      </c>
      <c r="T1086" t="str">
        <f t="shared" si="67"/>
        <v>08-02-2024</v>
      </c>
      <c r="X1086" s="33">
        <v>2</v>
      </c>
      <c r="Y1086" s="33">
        <v>753.92</v>
      </c>
      <c r="Z1086" s="2">
        <f t="shared" si="64"/>
        <v>753.92</v>
      </c>
    </row>
    <row r="1087" spans="1:26">
      <c r="A1087" s="2" t="s">
        <v>2911</v>
      </c>
      <c r="B1087" s="25">
        <v>45311</v>
      </c>
      <c r="C1087" s="2" t="s">
        <v>1501</v>
      </c>
      <c r="D1087" s="2" t="s">
        <v>1553</v>
      </c>
      <c r="E1087" s="2" t="s">
        <v>1797</v>
      </c>
      <c r="F1087" s="2">
        <v>3</v>
      </c>
      <c r="G1087" s="2">
        <v>408.99</v>
      </c>
      <c r="H1087" s="2">
        <v>0.27</v>
      </c>
      <c r="I1087" s="2" t="s">
        <v>1826</v>
      </c>
      <c r="J1087" s="2">
        <v>895.68809999999996</v>
      </c>
      <c r="K1087" s="2">
        <f>IF(I1087="", AVERAGEIF(Table6[Payment_Type],Table6[[#This Row],[Payment_Type]],Table6[Total_Amount]), J1087)</f>
        <v>895.68809999999996</v>
      </c>
      <c r="O1087" s="28" t="s">
        <v>2911</v>
      </c>
      <c r="P1087" t="str">
        <f t="shared" si="65"/>
        <v>Sale1085</v>
      </c>
      <c r="Q1087" t="str">
        <f t="shared" si="66"/>
        <v>SALE1085</v>
      </c>
      <c r="S1087" s="31">
        <v>45311</v>
      </c>
      <c r="T1087" t="str">
        <f t="shared" si="67"/>
        <v>20-01-2024</v>
      </c>
      <c r="X1087" s="34">
        <v>3</v>
      </c>
      <c r="Y1087" s="34">
        <v>408.99</v>
      </c>
      <c r="Z1087" s="2">
        <f t="shared" si="64"/>
        <v>408.99</v>
      </c>
    </row>
    <row r="1088" spans="1:26">
      <c r="A1088" s="2" t="s">
        <v>2912</v>
      </c>
      <c r="B1088" s="25">
        <v>45567</v>
      </c>
      <c r="C1088" s="2" t="s">
        <v>905</v>
      </c>
      <c r="D1088" s="2" t="s">
        <v>1662</v>
      </c>
      <c r="E1088" s="2" t="s">
        <v>1773</v>
      </c>
      <c r="F1088" s="2">
        <v>3</v>
      </c>
      <c r="G1088" s="2">
        <v>404.5</v>
      </c>
      <c r="H1088" s="2">
        <v>0.22</v>
      </c>
      <c r="I1088" s="2" t="s">
        <v>1826</v>
      </c>
      <c r="J1088" s="2">
        <v>946.53000000000009</v>
      </c>
      <c r="K1088" s="2">
        <f>IF(I1088="", AVERAGEIF(Table6[Payment_Type],Table6[[#This Row],[Payment_Type]],Table6[Total_Amount]), J1088)</f>
        <v>946.53000000000009</v>
      </c>
      <c r="O1088" s="27" t="s">
        <v>2912</v>
      </c>
      <c r="P1088" t="str">
        <f t="shared" si="65"/>
        <v>Sale1086</v>
      </c>
      <c r="Q1088" t="str">
        <f t="shared" si="66"/>
        <v>SALE1086</v>
      </c>
      <c r="S1088" s="30">
        <v>45567</v>
      </c>
      <c r="T1088" t="str">
        <f t="shared" si="67"/>
        <v>02-10-2024</v>
      </c>
      <c r="X1088" s="33">
        <v>3</v>
      </c>
      <c r="Y1088" s="33">
        <v>404.5</v>
      </c>
      <c r="Z1088" s="2">
        <f t="shared" si="64"/>
        <v>404.5</v>
      </c>
    </row>
    <row r="1089" spans="1:26">
      <c r="A1089" s="2" t="s">
        <v>2913</v>
      </c>
      <c r="B1089" s="25">
        <v>45239</v>
      </c>
      <c r="C1089" s="2" t="s">
        <v>1187</v>
      </c>
      <c r="D1089" s="2" t="s">
        <v>1626</v>
      </c>
      <c r="E1089" s="2" t="s">
        <v>1766</v>
      </c>
      <c r="F1089" s="2">
        <v>3</v>
      </c>
      <c r="G1089" s="2">
        <v>717.81</v>
      </c>
      <c r="H1089" s="2">
        <v>0.17</v>
      </c>
      <c r="I1089" s="2" t="s">
        <v>1829</v>
      </c>
      <c r="J1089" s="2">
        <v>1787.3469</v>
      </c>
      <c r="K1089" s="2">
        <f>IF(I1089="", AVERAGEIF(Table6[Payment_Type],Table6[[#This Row],[Payment_Type]],Table6[Total_Amount]), J1089)</f>
        <v>1787.3469</v>
      </c>
      <c r="O1089" s="28" t="s">
        <v>2913</v>
      </c>
      <c r="P1089" t="str">
        <f t="shared" si="65"/>
        <v>Sale1087</v>
      </c>
      <c r="Q1089" t="str">
        <f t="shared" si="66"/>
        <v>SALE1087</v>
      </c>
      <c r="S1089" s="31">
        <v>45239</v>
      </c>
      <c r="T1089" t="str">
        <f t="shared" si="67"/>
        <v>09-11-2023</v>
      </c>
      <c r="X1089" s="34">
        <v>3</v>
      </c>
      <c r="Y1089" s="34">
        <v>717.81</v>
      </c>
      <c r="Z1089" s="2">
        <f t="shared" si="64"/>
        <v>717.81</v>
      </c>
    </row>
    <row r="1090" spans="1:26">
      <c r="A1090" s="2" t="s">
        <v>2914</v>
      </c>
      <c r="B1090" s="25">
        <v>45284</v>
      </c>
      <c r="C1090" s="2" t="s">
        <v>803</v>
      </c>
      <c r="D1090" s="2" t="s">
        <v>1716</v>
      </c>
      <c r="E1090" s="2" t="s">
        <v>1757</v>
      </c>
      <c r="F1090" s="2">
        <v>3</v>
      </c>
      <c r="G1090" s="2">
        <v>204.77</v>
      </c>
      <c r="H1090" s="2">
        <v>0.14000000000000001</v>
      </c>
      <c r="I1090" s="2" t="s">
        <v>1824</v>
      </c>
      <c r="J1090" s="2">
        <v>528.3066</v>
      </c>
      <c r="K1090" s="2">
        <f>IF(I1090="", AVERAGEIF(Table6[Payment_Type],Table6[[#This Row],[Payment_Type]],Table6[Total_Amount]), J1090)</f>
        <v>528.3066</v>
      </c>
      <c r="O1090" s="27" t="s">
        <v>2914</v>
      </c>
      <c r="P1090" t="str">
        <f t="shared" si="65"/>
        <v>Sale1088</v>
      </c>
      <c r="Q1090" t="str">
        <f t="shared" si="66"/>
        <v>SALE1088</v>
      </c>
      <c r="S1090" s="30">
        <v>45284</v>
      </c>
      <c r="T1090" t="str">
        <f t="shared" si="67"/>
        <v>24-12-2023</v>
      </c>
      <c r="X1090" s="33">
        <v>3</v>
      </c>
      <c r="Y1090" s="33">
        <v>204.77</v>
      </c>
      <c r="Z1090" s="2">
        <f t="shared" ref="Z1090:Z1153" si="68">IF(ISBLANK(Y1090), AVERAGE($Y$2:$Y$2001), Y1090)</f>
        <v>204.77</v>
      </c>
    </row>
    <row r="1091" spans="1:26">
      <c r="A1091" s="2" t="s">
        <v>2915</v>
      </c>
      <c r="B1091" s="25">
        <v>45686</v>
      </c>
      <c r="C1091" s="2" t="s">
        <v>153</v>
      </c>
      <c r="D1091" s="2" t="s">
        <v>1644</v>
      </c>
      <c r="E1091" s="2" t="s">
        <v>1810</v>
      </c>
      <c r="F1091" s="2">
        <v>4</v>
      </c>
      <c r="G1091" s="2">
        <v>106.23</v>
      </c>
      <c r="H1091" s="2">
        <v>0.28000000000000003</v>
      </c>
      <c r="I1091" s="2" t="s">
        <v>1829</v>
      </c>
      <c r="J1091" s="2">
        <v>305.94240000000002</v>
      </c>
      <c r="K1091" s="2">
        <f>IF(I1091="", AVERAGEIF(Table6[Payment_Type],Table6[[#This Row],[Payment_Type]],Table6[Total_Amount]), J1091)</f>
        <v>305.94240000000002</v>
      </c>
      <c r="O1091" s="28" t="s">
        <v>2915</v>
      </c>
      <c r="P1091" t="str">
        <f t="shared" ref="P1091:P1154" si="69">PROPER(O1091)</f>
        <v>Sale1089</v>
      </c>
      <c r="Q1091" t="str">
        <f t="shared" ref="Q1091:Q1154" si="70">UPPER(O1091)</f>
        <v>SALE1089</v>
      </c>
      <c r="S1091" s="31">
        <v>45686</v>
      </c>
      <c r="T1091" t="str">
        <f t="shared" ref="T1091:T1154" si="71">TEXT(S1091, "DD-MM-YYYY" )</f>
        <v>29-01-2025</v>
      </c>
      <c r="X1091" s="34">
        <v>4</v>
      </c>
      <c r="Y1091" s="34">
        <v>106.23</v>
      </c>
      <c r="Z1091" s="2">
        <f t="shared" si="68"/>
        <v>106.23</v>
      </c>
    </row>
    <row r="1092" spans="1:26">
      <c r="A1092" s="2" t="s">
        <v>2916</v>
      </c>
      <c r="B1092" s="25">
        <v>45824</v>
      </c>
      <c r="C1092" s="2" t="s">
        <v>1023</v>
      </c>
      <c r="D1092" s="2" t="s">
        <v>1680</v>
      </c>
      <c r="E1092" s="2" t="s">
        <v>1773</v>
      </c>
      <c r="F1092" s="2">
        <v>2</v>
      </c>
      <c r="G1092" s="2">
        <v>769.48</v>
      </c>
      <c r="H1092" s="2">
        <v>0.11</v>
      </c>
      <c r="I1092" s="2" t="s">
        <v>1826</v>
      </c>
      <c r="J1092" s="2">
        <v>1369.6744000000001</v>
      </c>
      <c r="K1092" s="2">
        <f>IF(I1092="", AVERAGEIF(Table6[Payment_Type],Table6[[#This Row],[Payment_Type]],Table6[Total_Amount]), J1092)</f>
        <v>1369.6744000000001</v>
      </c>
      <c r="O1092" s="27" t="s">
        <v>2916</v>
      </c>
      <c r="P1092" t="str">
        <f t="shared" si="69"/>
        <v>Sale1090</v>
      </c>
      <c r="Q1092" t="str">
        <f t="shared" si="70"/>
        <v>SALE1090</v>
      </c>
      <c r="S1092" s="30">
        <v>45824</v>
      </c>
      <c r="T1092" t="str">
        <f t="shared" si="71"/>
        <v>16-06-2025</v>
      </c>
      <c r="X1092" s="33">
        <v>2</v>
      </c>
      <c r="Y1092" s="33">
        <v>769.48</v>
      </c>
      <c r="Z1092" s="2">
        <f t="shared" si="68"/>
        <v>769.48</v>
      </c>
    </row>
    <row r="1093" spans="1:26">
      <c r="A1093" s="2" t="s">
        <v>2917</v>
      </c>
      <c r="B1093" s="25">
        <v>45867</v>
      </c>
      <c r="C1093" s="2" t="s">
        <v>815</v>
      </c>
      <c r="D1093" s="2" t="s">
        <v>1662</v>
      </c>
      <c r="E1093" s="2" t="s">
        <v>1797</v>
      </c>
      <c r="F1093" s="2">
        <v>2</v>
      </c>
      <c r="G1093" s="2">
        <v>714.21</v>
      </c>
      <c r="H1093" s="2">
        <v>0.14000000000000001</v>
      </c>
      <c r="I1093" s="2" t="s">
        <v>1824</v>
      </c>
      <c r="J1093" s="2">
        <v>1228.4412</v>
      </c>
      <c r="K1093" s="2">
        <f>IF(I1093="", AVERAGEIF(Table6[Payment_Type],Table6[[#This Row],[Payment_Type]],Table6[Total_Amount]), J1093)</f>
        <v>1228.4412</v>
      </c>
      <c r="O1093" s="28" t="s">
        <v>2917</v>
      </c>
      <c r="P1093" t="str">
        <f t="shared" si="69"/>
        <v>Sale1091</v>
      </c>
      <c r="Q1093" t="str">
        <f t="shared" si="70"/>
        <v>SALE1091</v>
      </c>
      <c r="S1093" s="31">
        <v>45867</v>
      </c>
      <c r="T1093" t="str">
        <f t="shared" si="71"/>
        <v>29-07-2025</v>
      </c>
      <c r="X1093" s="34">
        <v>2</v>
      </c>
      <c r="Y1093" s="34">
        <v>714.21</v>
      </c>
      <c r="Z1093" s="2">
        <f t="shared" si="68"/>
        <v>714.21</v>
      </c>
    </row>
    <row r="1094" spans="1:26">
      <c r="A1094" s="2" t="s">
        <v>2918</v>
      </c>
      <c r="B1094" s="25">
        <v>45578</v>
      </c>
      <c r="C1094" s="2" t="s">
        <v>863</v>
      </c>
      <c r="D1094" s="2" t="s">
        <v>1570</v>
      </c>
      <c r="E1094" s="2" t="s">
        <v>1801</v>
      </c>
      <c r="F1094" s="2">
        <v>4</v>
      </c>
      <c r="G1094" s="2">
        <v>632.24</v>
      </c>
      <c r="H1094" s="2">
        <v>0.25</v>
      </c>
      <c r="I1094" s="2" t="s">
        <v>1826</v>
      </c>
      <c r="J1094" s="2">
        <v>1896.72</v>
      </c>
      <c r="K1094" s="2">
        <f>IF(I1094="", AVERAGEIF(Table6[Payment_Type],Table6[[#This Row],[Payment_Type]],Table6[Total_Amount]), J1094)</f>
        <v>1896.72</v>
      </c>
      <c r="O1094" s="27" t="s">
        <v>2918</v>
      </c>
      <c r="P1094" t="str">
        <f t="shared" si="69"/>
        <v>Sale1092</v>
      </c>
      <c r="Q1094" t="str">
        <f t="shared" si="70"/>
        <v>SALE1092</v>
      </c>
      <c r="S1094" s="30">
        <v>45578</v>
      </c>
      <c r="T1094" t="str">
        <f t="shared" si="71"/>
        <v>13-10-2024</v>
      </c>
      <c r="X1094" s="33">
        <v>4</v>
      </c>
      <c r="Y1094" s="33">
        <v>632.24</v>
      </c>
      <c r="Z1094" s="2">
        <f t="shared" si="68"/>
        <v>632.24</v>
      </c>
    </row>
    <row r="1095" spans="1:26">
      <c r="A1095" s="2" t="s">
        <v>2919</v>
      </c>
      <c r="B1095" s="25">
        <v>45575</v>
      </c>
      <c r="C1095" s="2" t="s">
        <v>538</v>
      </c>
      <c r="D1095" s="2" t="s">
        <v>1704</v>
      </c>
      <c r="E1095" s="2" t="s">
        <v>1766</v>
      </c>
      <c r="F1095" s="2">
        <v>2</v>
      </c>
      <c r="G1095" s="2">
        <v>845.27</v>
      </c>
      <c r="H1095" s="2">
        <v>0.18</v>
      </c>
      <c r="I1095" s="2" t="s">
        <v>1826</v>
      </c>
      <c r="J1095" s="2">
        <v>1386.2428</v>
      </c>
      <c r="K1095" s="2">
        <f>IF(I1095="", AVERAGEIF(Table6[Payment_Type],Table6[[#This Row],[Payment_Type]],Table6[Total_Amount]), J1095)</f>
        <v>1386.2428</v>
      </c>
      <c r="O1095" s="28" t="s">
        <v>2919</v>
      </c>
      <c r="P1095" t="str">
        <f t="shared" si="69"/>
        <v>Sale1093</v>
      </c>
      <c r="Q1095" t="str">
        <f t="shared" si="70"/>
        <v>SALE1093</v>
      </c>
      <c r="S1095" s="31">
        <v>45575</v>
      </c>
      <c r="T1095" t="str">
        <f t="shared" si="71"/>
        <v>10-10-2024</v>
      </c>
      <c r="X1095" s="34">
        <v>2</v>
      </c>
      <c r="Y1095" s="34">
        <v>845.27</v>
      </c>
      <c r="Z1095" s="2">
        <f t="shared" si="68"/>
        <v>845.27</v>
      </c>
    </row>
    <row r="1096" spans="1:26">
      <c r="A1096" s="2" t="s">
        <v>2920</v>
      </c>
      <c r="B1096" s="25">
        <v>45816</v>
      </c>
      <c r="C1096" s="2" t="s">
        <v>1527</v>
      </c>
      <c r="D1096" s="2" t="s">
        <v>1722</v>
      </c>
      <c r="E1096" s="2" t="s">
        <v>1797</v>
      </c>
      <c r="F1096" s="2">
        <v>1</v>
      </c>
      <c r="G1096" s="2">
        <v>575.94000000000005</v>
      </c>
      <c r="H1096" s="2">
        <v>0.17</v>
      </c>
      <c r="I1096" s="2" t="s">
        <v>1824</v>
      </c>
      <c r="J1096" s="2">
        <v>478.03019999999998</v>
      </c>
      <c r="K1096" s="2">
        <f>IF(I1096="", AVERAGEIF(Table6[Payment_Type],Table6[[#This Row],[Payment_Type]],Table6[Total_Amount]), J1096)</f>
        <v>478.03019999999998</v>
      </c>
      <c r="O1096" s="27" t="s">
        <v>2920</v>
      </c>
      <c r="P1096" t="str">
        <f t="shared" si="69"/>
        <v>Sale1094</v>
      </c>
      <c r="Q1096" t="str">
        <f t="shared" si="70"/>
        <v>SALE1094</v>
      </c>
      <c r="S1096" s="30">
        <v>45816</v>
      </c>
      <c r="T1096" t="str">
        <f t="shared" si="71"/>
        <v>08-06-2025</v>
      </c>
      <c r="X1096" s="33">
        <v>1</v>
      </c>
      <c r="Y1096" s="33">
        <v>575.94000000000005</v>
      </c>
      <c r="Z1096" s="2">
        <f t="shared" si="68"/>
        <v>575.94000000000005</v>
      </c>
    </row>
    <row r="1097" spans="1:26">
      <c r="A1097" s="2" t="s">
        <v>2921</v>
      </c>
      <c r="B1097" s="25">
        <v>45620</v>
      </c>
      <c r="C1097" s="2" t="s">
        <v>803</v>
      </c>
      <c r="D1097" s="2" t="s">
        <v>1716</v>
      </c>
      <c r="E1097" s="2" t="s">
        <v>1801</v>
      </c>
      <c r="F1097" s="2">
        <v>1</v>
      </c>
      <c r="G1097" s="2">
        <v>907.97</v>
      </c>
      <c r="H1097" s="2">
        <v>0.26</v>
      </c>
      <c r="I1097" s="2" t="s">
        <v>1829</v>
      </c>
      <c r="J1097" s="2">
        <v>671.89779999999996</v>
      </c>
      <c r="K1097" s="2">
        <f>IF(I1097="", AVERAGEIF(Table6[Payment_Type],Table6[[#This Row],[Payment_Type]],Table6[Total_Amount]), J1097)</f>
        <v>671.89779999999996</v>
      </c>
      <c r="O1097" s="28" t="s">
        <v>2921</v>
      </c>
      <c r="P1097" t="str">
        <f t="shared" si="69"/>
        <v>Sale1095</v>
      </c>
      <c r="Q1097" t="str">
        <f t="shared" si="70"/>
        <v>SALE1095</v>
      </c>
      <c r="S1097" s="31">
        <v>45620</v>
      </c>
      <c r="T1097" t="str">
        <f t="shared" si="71"/>
        <v>24-11-2024</v>
      </c>
      <c r="X1097" s="34">
        <v>1</v>
      </c>
      <c r="Y1097" s="34">
        <v>907.97</v>
      </c>
      <c r="Z1097" s="2">
        <f t="shared" si="68"/>
        <v>907.97</v>
      </c>
    </row>
    <row r="1098" spans="1:26">
      <c r="A1098" s="2" t="s">
        <v>2922</v>
      </c>
      <c r="B1098" s="25">
        <v>45695</v>
      </c>
      <c r="C1098" s="2" t="s">
        <v>849</v>
      </c>
      <c r="D1098" s="2" t="s">
        <v>1588</v>
      </c>
      <c r="E1098" s="2" t="s">
        <v>1794</v>
      </c>
      <c r="F1098" s="2">
        <v>1</v>
      </c>
      <c r="G1098" s="2">
        <v>99.35</v>
      </c>
      <c r="H1098" s="2">
        <v>0.08</v>
      </c>
      <c r="I1098" s="2" t="s">
        <v>1829</v>
      </c>
      <c r="J1098" s="2">
        <v>91.402000000000001</v>
      </c>
      <c r="K1098" s="2">
        <f>IF(I1098="", AVERAGEIF(Table6[Payment_Type],Table6[[#This Row],[Payment_Type]],Table6[Total_Amount]), J1098)</f>
        <v>91.402000000000001</v>
      </c>
      <c r="O1098" s="27" t="s">
        <v>2922</v>
      </c>
      <c r="P1098" t="str">
        <f t="shared" si="69"/>
        <v>Sale1096</v>
      </c>
      <c r="Q1098" t="str">
        <f t="shared" si="70"/>
        <v>SALE1096</v>
      </c>
      <c r="S1098" s="30">
        <v>45695</v>
      </c>
      <c r="T1098" t="str">
        <f t="shared" si="71"/>
        <v>07-02-2025</v>
      </c>
      <c r="X1098" s="33">
        <v>1</v>
      </c>
      <c r="Y1098" s="33">
        <v>99.35</v>
      </c>
      <c r="Z1098" s="2">
        <f t="shared" si="68"/>
        <v>99.35</v>
      </c>
    </row>
    <row r="1099" spans="1:26">
      <c r="A1099" s="2" t="s">
        <v>2923</v>
      </c>
      <c r="B1099" s="25">
        <v>45596</v>
      </c>
      <c r="C1099" s="2" t="s">
        <v>261</v>
      </c>
      <c r="D1099" s="2" t="s">
        <v>1543</v>
      </c>
      <c r="E1099" s="2" t="s">
        <v>1766</v>
      </c>
      <c r="F1099" s="2">
        <v>2</v>
      </c>
      <c r="G1099" s="2">
        <v>374.42</v>
      </c>
      <c r="H1099" s="2">
        <v>0.21</v>
      </c>
      <c r="I1099" s="2" t="s">
        <v>1829</v>
      </c>
      <c r="J1099" s="2">
        <v>591.58360000000005</v>
      </c>
      <c r="K1099" s="2">
        <f>IF(I1099="", AVERAGEIF(Table6[Payment_Type],Table6[[#This Row],[Payment_Type]],Table6[Total_Amount]), J1099)</f>
        <v>591.58360000000005</v>
      </c>
      <c r="O1099" s="28" t="s">
        <v>2923</v>
      </c>
      <c r="P1099" t="str">
        <f t="shared" si="69"/>
        <v>Sale1097</v>
      </c>
      <c r="Q1099" t="str">
        <f t="shared" si="70"/>
        <v>SALE1097</v>
      </c>
      <c r="S1099" s="31">
        <v>45596</v>
      </c>
      <c r="T1099" t="str">
        <f t="shared" si="71"/>
        <v>31-10-2024</v>
      </c>
      <c r="X1099" s="34">
        <v>2</v>
      </c>
      <c r="Y1099" s="34">
        <v>374.42</v>
      </c>
      <c r="Z1099" s="2">
        <f t="shared" si="68"/>
        <v>374.42</v>
      </c>
    </row>
    <row r="1100" spans="1:26">
      <c r="A1100" s="2" t="s">
        <v>2924</v>
      </c>
      <c r="B1100" s="25">
        <v>45869</v>
      </c>
      <c r="C1100" s="2" t="s">
        <v>1481</v>
      </c>
      <c r="D1100" s="2" t="s">
        <v>1578</v>
      </c>
      <c r="E1100" s="2" t="s">
        <v>1801</v>
      </c>
      <c r="F1100" s="2">
        <v>3</v>
      </c>
      <c r="G1100" s="2">
        <v>248.43</v>
      </c>
      <c r="H1100" s="2">
        <v>0.24</v>
      </c>
      <c r="I1100" s="2" t="s">
        <v>1829</v>
      </c>
      <c r="J1100" s="2">
        <v>566.42039999999997</v>
      </c>
      <c r="K1100" s="2">
        <f>IF(I1100="", AVERAGEIF(Table6[Payment_Type],Table6[[#This Row],[Payment_Type]],Table6[Total_Amount]), J1100)</f>
        <v>566.42039999999997</v>
      </c>
      <c r="O1100" s="27" t="s">
        <v>2924</v>
      </c>
      <c r="P1100" t="str">
        <f t="shared" si="69"/>
        <v>Sale1098</v>
      </c>
      <c r="Q1100" t="str">
        <f t="shared" si="70"/>
        <v>SALE1098</v>
      </c>
      <c r="S1100" s="30">
        <v>45869</v>
      </c>
      <c r="T1100" t="str">
        <f t="shared" si="71"/>
        <v>31-07-2025</v>
      </c>
      <c r="X1100" s="33">
        <v>3</v>
      </c>
      <c r="Y1100" s="33">
        <v>248.43</v>
      </c>
      <c r="Z1100" s="2">
        <f t="shared" si="68"/>
        <v>248.43</v>
      </c>
    </row>
    <row r="1101" spans="1:26">
      <c r="A1101" s="2" t="s">
        <v>2925</v>
      </c>
      <c r="B1101" s="25">
        <v>45631</v>
      </c>
      <c r="C1101" s="2" t="s">
        <v>1443</v>
      </c>
      <c r="D1101" s="2" t="s">
        <v>1718</v>
      </c>
      <c r="E1101" s="2" t="s">
        <v>1757</v>
      </c>
      <c r="F1101" s="2">
        <v>1</v>
      </c>
      <c r="G1101" s="2">
        <v>784.46</v>
      </c>
      <c r="H1101" s="2">
        <v>0.14000000000000001</v>
      </c>
      <c r="I1101" s="2" t="s">
        <v>1829</v>
      </c>
      <c r="J1101" s="2">
        <v>674.63560000000007</v>
      </c>
      <c r="K1101" s="2">
        <f>IF(I1101="", AVERAGEIF(Table6[Payment_Type],Table6[[#This Row],[Payment_Type]],Table6[Total_Amount]), J1101)</f>
        <v>674.63560000000007</v>
      </c>
      <c r="O1101" s="28" t="s">
        <v>2925</v>
      </c>
      <c r="P1101" t="str">
        <f t="shared" si="69"/>
        <v>Sale1099</v>
      </c>
      <c r="Q1101" t="str">
        <f t="shared" si="70"/>
        <v>SALE1099</v>
      </c>
      <c r="S1101" s="31">
        <v>45631</v>
      </c>
      <c r="T1101" t="str">
        <f t="shared" si="71"/>
        <v>05-12-2024</v>
      </c>
      <c r="X1101" s="34">
        <v>1</v>
      </c>
      <c r="Y1101" s="34">
        <v>784.46</v>
      </c>
      <c r="Z1101" s="2">
        <f t="shared" si="68"/>
        <v>784.46</v>
      </c>
    </row>
    <row r="1102" spans="1:26">
      <c r="A1102" s="2" t="s">
        <v>2926</v>
      </c>
      <c r="B1102" s="25">
        <v>45379</v>
      </c>
      <c r="C1102" s="2" t="s">
        <v>827</v>
      </c>
      <c r="D1102" s="2" t="s">
        <v>1652</v>
      </c>
      <c r="E1102" s="2" t="s">
        <v>1789</v>
      </c>
      <c r="F1102" s="2">
        <v>3</v>
      </c>
      <c r="G1102" s="2">
        <v>70.88</v>
      </c>
      <c r="H1102" s="2">
        <v>0.27</v>
      </c>
      <c r="I1102" s="2" t="s">
        <v>1829</v>
      </c>
      <c r="J1102" s="2">
        <v>155.22720000000001</v>
      </c>
      <c r="K1102" s="2">
        <f>IF(I1102="", AVERAGEIF(Table6[Payment_Type],Table6[[#This Row],[Payment_Type]],Table6[Total_Amount]), J1102)</f>
        <v>155.22720000000001</v>
      </c>
      <c r="O1102" s="27" t="s">
        <v>2926</v>
      </c>
      <c r="P1102" t="str">
        <f t="shared" si="69"/>
        <v>Sale1100</v>
      </c>
      <c r="Q1102" t="str">
        <f t="shared" si="70"/>
        <v>SALE1100</v>
      </c>
      <c r="S1102" s="30">
        <v>45379</v>
      </c>
      <c r="T1102" t="str">
        <f t="shared" si="71"/>
        <v>28-03-2024</v>
      </c>
      <c r="X1102" s="33">
        <v>3</v>
      </c>
      <c r="Y1102" s="33">
        <v>70.88</v>
      </c>
      <c r="Z1102" s="2">
        <f t="shared" si="68"/>
        <v>70.88</v>
      </c>
    </row>
    <row r="1103" spans="1:26">
      <c r="A1103" s="2" t="s">
        <v>2927</v>
      </c>
      <c r="B1103" s="25">
        <v>45641</v>
      </c>
      <c r="C1103" s="2" t="s">
        <v>387</v>
      </c>
      <c r="D1103" s="2" t="s">
        <v>1562</v>
      </c>
      <c r="E1103" s="2" t="s">
        <v>1757</v>
      </c>
      <c r="F1103" s="2">
        <v>3</v>
      </c>
      <c r="G1103" s="2">
        <v>324.29000000000002</v>
      </c>
      <c r="H1103" s="2">
        <v>0.16</v>
      </c>
      <c r="I1103" s="2" t="s">
        <v>1829</v>
      </c>
      <c r="J1103" s="2">
        <v>817.21080000000006</v>
      </c>
      <c r="K1103" s="2">
        <f>IF(I1103="", AVERAGEIF(Table6[Payment_Type],Table6[[#This Row],[Payment_Type]],Table6[Total_Amount]), J1103)</f>
        <v>817.21080000000006</v>
      </c>
      <c r="O1103" s="28" t="s">
        <v>2927</v>
      </c>
      <c r="P1103" t="str">
        <f t="shared" si="69"/>
        <v>Sale1101</v>
      </c>
      <c r="Q1103" t="str">
        <f t="shared" si="70"/>
        <v>SALE1101</v>
      </c>
      <c r="S1103" s="31">
        <v>45641</v>
      </c>
      <c r="T1103" t="str">
        <f t="shared" si="71"/>
        <v>15-12-2024</v>
      </c>
      <c r="X1103" s="34">
        <v>3</v>
      </c>
      <c r="Y1103" s="34">
        <v>324.29000000000002</v>
      </c>
      <c r="Z1103" s="2">
        <f t="shared" si="68"/>
        <v>324.29000000000002</v>
      </c>
    </row>
    <row r="1104" spans="1:26">
      <c r="A1104" s="2" t="s">
        <v>2928</v>
      </c>
      <c r="B1104" s="25">
        <v>45842</v>
      </c>
      <c r="C1104" s="2" t="s">
        <v>478</v>
      </c>
      <c r="D1104" s="2" t="s">
        <v>1578</v>
      </c>
      <c r="E1104" s="2" t="s">
        <v>1766</v>
      </c>
      <c r="F1104" s="2">
        <v>4</v>
      </c>
      <c r="G1104" s="2">
        <v>243.92</v>
      </c>
      <c r="H1104" s="2">
        <v>0.02</v>
      </c>
      <c r="I1104" s="2" t="s">
        <v>1826</v>
      </c>
      <c r="J1104" s="2">
        <v>956.16639999999995</v>
      </c>
      <c r="K1104" s="2">
        <f>IF(I1104="", AVERAGEIF(Table6[Payment_Type],Table6[[#This Row],[Payment_Type]],Table6[Total_Amount]), J1104)</f>
        <v>956.16639999999995</v>
      </c>
      <c r="O1104" s="27" t="s">
        <v>2928</v>
      </c>
      <c r="P1104" t="str">
        <f t="shared" si="69"/>
        <v>Sale1102</v>
      </c>
      <c r="Q1104" t="str">
        <f t="shared" si="70"/>
        <v>SALE1102</v>
      </c>
      <c r="S1104" s="30">
        <v>45842</v>
      </c>
      <c r="T1104" t="str">
        <f t="shared" si="71"/>
        <v>04-07-2025</v>
      </c>
      <c r="X1104" s="33">
        <v>4</v>
      </c>
      <c r="Y1104" s="33">
        <v>243.92</v>
      </c>
      <c r="Z1104" s="2">
        <f t="shared" si="68"/>
        <v>243.92</v>
      </c>
    </row>
    <row r="1105" spans="1:26">
      <c r="A1105" s="2" t="s">
        <v>2929</v>
      </c>
      <c r="B1105" s="25">
        <v>45257</v>
      </c>
      <c r="C1105" s="2" t="s">
        <v>1172</v>
      </c>
      <c r="D1105" s="2" t="s">
        <v>1604</v>
      </c>
      <c r="E1105" s="2" t="s">
        <v>1797</v>
      </c>
      <c r="F1105" s="2">
        <v>1</v>
      </c>
      <c r="G1105" s="2">
        <v>664.35</v>
      </c>
      <c r="H1105" s="2">
        <v>0</v>
      </c>
      <c r="I1105" s="2" t="s">
        <v>1824</v>
      </c>
      <c r="J1105" s="2">
        <v>664.35</v>
      </c>
      <c r="K1105" s="2">
        <f>IF(I1105="", AVERAGEIF(Table6[Payment_Type],Table6[[#This Row],[Payment_Type]],Table6[Total_Amount]), J1105)</f>
        <v>664.35</v>
      </c>
      <c r="O1105" s="28" t="s">
        <v>2929</v>
      </c>
      <c r="P1105" t="str">
        <f t="shared" si="69"/>
        <v>Sale1103</v>
      </c>
      <c r="Q1105" t="str">
        <f t="shared" si="70"/>
        <v>SALE1103</v>
      </c>
      <c r="S1105" s="31">
        <v>45257</v>
      </c>
      <c r="T1105" t="str">
        <f t="shared" si="71"/>
        <v>27-11-2023</v>
      </c>
      <c r="X1105" s="34">
        <v>1</v>
      </c>
      <c r="Y1105" s="34">
        <v>664.35</v>
      </c>
      <c r="Z1105" s="2">
        <f t="shared" si="68"/>
        <v>664.35</v>
      </c>
    </row>
    <row r="1106" spans="1:26">
      <c r="A1106" s="2" t="s">
        <v>2930</v>
      </c>
      <c r="B1106" s="25">
        <v>45468</v>
      </c>
      <c r="C1106" s="2" t="s">
        <v>1199</v>
      </c>
      <c r="D1106" s="2" t="s">
        <v>1590</v>
      </c>
      <c r="E1106" s="2" t="s">
        <v>1789</v>
      </c>
      <c r="F1106" s="2">
        <v>2</v>
      </c>
      <c r="G1106" s="2">
        <v>218.07</v>
      </c>
      <c r="H1106" s="2">
        <v>0.19</v>
      </c>
      <c r="I1106" s="2" t="s">
        <v>1826</v>
      </c>
      <c r="J1106" s="2">
        <v>353.27339999999998</v>
      </c>
      <c r="K1106" s="2">
        <f>IF(I1106="", AVERAGEIF(Table6[Payment_Type],Table6[[#This Row],[Payment_Type]],Table6[Total_Amount]), J1106)</f>
        <v>353.27339999999998</v>
      </c>
      <c r="O1106" s="27" t="s">
        <v>2930</v>
      </c>
      <c r="P1106" t="str">
        <f t="shared" si="69"/>
        <v>Sale1104</v>
      </c>
      <c r="Q1106" t="str">
        <f t="shared" si="70"/>
        <v>SALE1104</v>
      </c>
      <c r="S1106" s="30">
        <v>45468</v>
      </c>
      <c r="T1106" t="str">
        <f t="shared" si="71"/>
        <v>25-06-2024</v>
      </c>
      <c r="X1106" s="33">
        <v>2</v>
      </c>
      <c r="Y1106" s="33">
        <v>218.07</v>
      </c>
      <c r="Z1106" s="2">
        <f t="shared" si="68"/>
        <v>218.07</v>
      </c>
    </row>
    <row r="1107" spans="1:26">
      <c r="A1107" s="2" t="s">
        <v>2931</v>
      </c>
      <c r="B1107" s="25">
        <v>45228</v>
      </c>
      <c r="C1107" s="2" t="s">
        <v>1196</v>
      </c>
      <c r="D1107" s="2" t="s">
        <v>1578</v>
      </c>
      <c r="E1107" s="2" t="s">
        <v>1766</v>
      </c>
      <c r="F1107" s="2">
        <v>4</v>
      </c>
      <c r="G1107" s="2">
        <v>921.83</v>
      </c>
      <c r="H1107" s="2">
        <v>0.27</v>
      </c>
      <c r="I1107" s="2" t="s">
        <v>1824</v>
      </c>
      <c r="J1107" s="2">
        <v>2691.7435999999998</v>
      </c>
      <c r="K1107" s="2">
        <f>IF(I1107="", AVERAGEIF(Table6[Payment_Type],Table6[[#This Row],[Payment_Type]],Table6[Total_Amount]), J1107)</f>
        <v>2691.7435999999998</v>
      </c>
      <c r="O1107" s="28" t="s">
        <v>2931</v>
      </c>
      <c r="P1107" t="str">
        <f t="shared" si="69"/>
        <v>Sale1105</v>
      </c>
      <c r="Q1107" t="str">
        <f t="shared" si="70"/>
        <v>SALE1105</v>
      </c>
      <c r="S1107" s="31">
        <v>45228</v>
      </c>
      <c r="T1107" t="str">
        <f t="shared" si="71"/>
        <v>29-10-2023</v>
      </c>
      <c r="X1107" s="34">
        <v>4</v>
      </c>
      <c r="Y1107" s="34">
        <v>921.83</v>
      </c>
      <c r="Z1107" s="2">
        <f t="shared" si="68"/>
        <v>921.83</v>
      </c>
    </row>
    <row r="1108" spans="1:26">
      <c r="A1108" s="2" t="s">
        <v>2932</v>
      </c>
      <c r="B1108" s="25">
        <v>45661</v>
      </c>
      <c r="C1108" s="2" t="s">
        <v>559</v>
      </c>
      <c r="D1108" s="2" t="s">
        <v>1648</v>
      </c>
      <c r="E1108" s="2" t="s">
        <v>1757</v>
      </c>
      <c r="F1108" s="2">
        <v>3</v>
      </c>
      <c r="G1108" s="2">
        <v>326.2</v>
      </c>
      <c r="H1108" s="2">
        <v>0.22</v>
      </c>
      <c r="I1108" s="2" t="s">
        <v>1829</v>
      </c>
      <c r="J1108" s="2">
        <v>763.30799999999999</v>
      </c>
      <c r="K1108" s="2">
        <f>IF(I1108="", AVERAGEIF(Table6[Payment_Type],Table6[[#This Row],[Payment_Type]],Table6[Total_Amount]), J1108)</f>
        <v>763.30799999999999</v>
      </c>
      <c r="O1108" s="27" t="s">
        <v>2932</v>
      </c>
      <c r="P1108" t="str">
        <f t="shared" si="69"/>
        <v>Sale1106</v>
      </c>
      <c r="Q1108" t="str">
        <f t="shared" si="70"/>
        <v>SALE1106</v>
      </c>
      <c r="S1108" s="30">
        <v>45661</v>
      </c>
      <c r="T1108" t="str">
        <f t="shared" si="71"/>
        <v>04-01-2025</v>
      </c>
      <c r="X1108" s="33">
        <v>3</v>
      </c>
      <c r="Y1108" s="33">
        <v>326.2</v>
      </c>
      <c r="Z1108" s="2">
        <f t="shared" si="68"/>
        <v>326.2</v>
      </c>
    </row>
    <row r="1109" spans="1:26">
      <c r="A1109" s="2" t="s">
        <v>2933</v>
      </c>
      <c r="B1109" s="25">
        <v>45701</v>
      </c>
      <c r="C1109" s="2" t="s">
        <v>1414</v>
      </c>
      <c r="D1109" s="2" t="s">
        <v>1582</v>
      </c>
      <c r="E1109" s="2" t="s">
        <v>1813</v>
      </c>
      <c r="F1109" s="2">
        <v>1</v>
      </c>
      <c r="G1109" s="2">
        <v>244.25</v>
      </c>
      <c r="H1109" s="2">
        <v>0.09</v>
      </c>
      <c r="I1109" s="2" t="s">
        <v>1826</v>
      </c>
      <c r="J1109" s="2">
        <v>222.26750000000001</v>
      </c>
      <c r="K1109" s="2">
        <f>IF(I1109="", AVERAGEIF(Table6[Payment_Type],Table6[[#This Row],[Payment_Type]],Table6[Total_Amount]), J1109)</f>
        <v>222.26750000000001</v>
      </c>
      <c r="O1109" s="28" t="s">
        <v>2933</v>
      </c>
      <c r="P1109" t="str">
        <f t="shared" si="69"/>
        <v>Sale1107</v>
      </c>
      <c r="Q1109" t="str">
        <f t="shared" si="70"/>
        <v>SALE1107</v>
      </c>
      <c r="S1109" s="31">
        <v>45701</v>
      </c>
      <c r="T1109" t="str">
        <f t="shared" si="71"/>
        <v>13-02-2025</v>
      </c>
      <c r="X1109" s="34">
        <v>1</v>
      </c>
      <c r="Y1109" s="34">
        <v>244.25</v>
      </c>
      <c r="Z1109" s="2">
        <f t="shared" si="68"/>
        <v>244.25</v>
      </c>
    </row>
    <row r="1110" spans="1:26">
      <c r="A1110" s="2" t="s">
        <v>2934</v>
      </c>
      <c r="B1110" s="25">
        <v>45448</v>
      </c>
      <c r="C1110" s="2" t="s">
        <v>1154</v>
      </c>
      <c r="D1110" s="2" t="s">
        <v>1670</v>
      </c>
      <c r="E1110" s="2" t="s">
        <v>1789</v>
      </c>
      <c r="F1110" s="2">
        <v>3</v>
      </c>
      <c r="G1110" s="2">
        <v>808.87</v>
      </c>
      <c r="H1110" s="2">
        <v>0.12</v>
      </c>
      <c r="I1110" s="2" t="s">
        <v>1829</v>
      </c>
      <c r="J1110" s="2">
        <v>2135.4168</v>
      </c>
      <c r="K1110" s="2">
        <f>IF(I1110="", AVERAGEIF(Table6[Payment_Type],Table6[[#This Row],[Payment_Type]],Table6[Total_Amount]), J1110)</f>
        <v>2135.4168</v>
      </c>
      <c r="O1110" s="27" t="s">
        <v>2934</v>
      </c>
      <c r="P1110" t="str">
        <f t="shared" si="69"/>
        <v>Sale1108</v>
      </c>
      <c r="Q1110" t="str">
        <f t="shared" si="70"/>
        <v>SALE1108</v>
      </c>
      <c r="S1110" s="30">
        <v>45448</v>
      </c>
      <c r="T1110" t="str">
        <f t="shared" si="71"/>
        <v>05-06-2024</v>
      </c>
      <c r="X1110" s="33">
        <v>3</v>
      </c>
      <c r="Y1110" s="33">
        <v>808.87</v>
      </c>
      <c r="Z1110" s="2">
        <f t="shared" si="68"/>
        <v>808.87</v>
      </c>
    </row>
    <row r="1111" spans="1:26">
      <c r="A1111" s="2" t="s">
        <v>2935</v>
      </c>
      <c r="B1111" s="25">
        <v>45387</v>
      </c>
      <c r="C1111" s="2" t="s">
        <v>1062</v>
      </c>
      <c r="D1111" s="2" t="s">
        <v>1610</v>
      </c>
      <c r="E1111" s="2" t="s">
        <v>1761</v>
      </c>
      <c r="F1111" s="2">
        <v>3</v>
      </c>
      <c r="G1111" s="2">
        <v>826.15</v>
      </c>
      <c r="H1111" s="2">
        <v>0</v>
      </c>
      <c r="I1111" s="2" t="s">
        <v>1826</v>
      </c>
      <c r="J1111" s="2">
        <v>2478.4499999999998</v>
      </c>
      <c r="K1111" s="2">
        <f>IF(I1111="", AVERAGEIF(Table6[Payment_Type],Table6[[#This Row],[Payment_Type]],Table6[Total_Amount]), J1111)</f>
        <v>2478.4499999999998</v>
      </c>
      <c r="O1111" s="28" t="s">
        <v>2935</v>
      </c>
      <c r="P1111" t="str">
        <f t="shared" si="69"/>
        <v>Sale1109</v>
      </c>
      <c r="Q1111" t="str">
        <f t="shared" si="70"/>
        <v>SALE1109</v>
      </c>
      <c r="S1111" s="31">
        <v>45387</v>
      </c>
      <c r="T1111" t="str">
        <f t="shared" si="71"/>
        <v>05-04-2024</v>
      </c>
      <c r="X1111" s="34">
        <v>3</v>
      </c>
      <c r="Y1111" s="34">
        <v>826.15</v>
      </c>
      <c r="Z1111" s="2">
        <f t="shared" si="68"/>
        <v>826.15</v>
      </c>
    </row>
    <row r="1112" spans="1:26">
      <c r="A1112" s="2" t="s">
        <v>2936</v>
      </c>
      <c r="B1112" s="25">
        <v>45652</v>
      </c>
      <c r="C1112" s="2" t="s">
        <v>616</v>
      </c>
      <c r="D1112" s="2" t="s">
        <v>1596</v>
      </c>
      <c r="E1112" s="2" t="s">
        <v>1813</v>
      </c>
      <c r="F1112" s="2">
        <v>3</v>
      </c>
      <c r="G1112" s="2">
        <v>631.20000000000005</v>
      </c>
      <c r="H1112" s="2">
        <v>0.24</v>
      </c>
      <c r="I1112" s="2" t="s">
        <v>1824</v>
      </c>
      <c r="J1112" s="2">
        <v>1439.136</v>
      </c>
      <c r="K1112" s="2">
        <f>IF(I1112="", AVERAGEIF(Table6[Payment_Type],Table6[[#This Row],[Payment_Type]],Table6[Total_Amount]), J1112)</f>
        <v>1439.136</v>
      </c>
      <c r="O1112" s="27" t="s">
        <v>2936</v>
      </c>
      <c r="P1112" t="str">
        <f t="shared" si="69"/>
        <v>Sale1110</v>
      </c>
      <c r="Q1112" t="str">
        <f t="shared" si="70"/>
        <v>SALE1110</v>
      </c>
      <c r="S1112" s="30">
        <v>45652</v>
      </c>
      <c r="T1112" t="str">
        <f t="shared" si="71"/>
        <v>26-12-2024</v>
      </c>
      <c r="X1112" s="33">
        <v>3</v>
      </c>
      <c r="Y1112" s="33">
        <v>631.20000000000005</v>
      </c>
      <c r="Z1112" s="2">
        <f t="shared" si="68"/>
        <v>631.20000000000005</v>
      </c>
    </row>
    <row r="1113" spans="1:26">
      <c r="A1113" s="2" t="s">
        <v>2937</v>
      </c>
      <c r="B1113" s="25">
        <v>45316</v>
      </c>
      <c r="C1113" s="2" t="s">
        <v>872</v>
      </c>
      <c r="D1113" s="2" t="s">
        <v>1664</v>
      </c>
      <c r="E1113" s="2" t="s">
        <v>1789</v>
      </c>
      <c r="F1113" s="2">
        <v>1</v>
      </c>
      <c r="G1113" s="2">
        <v>937.01</v>
      </c>
      <c r="H1113" s="2">
        <v>7.0000000000000007E-2</v>
      </c>
      <c r="I1113" s="2" t="s">
        <v>1824</v>
      </c>
      <c r="J1113" s="2">
        <v>871.41929999999991</v>
      </c>
      <c r="K1113" s="2">
        <f>IF(I1113="", AVERAGEIF(Table6[Payment_Type],Table6[[#This Row],[Payment_Type]],Table6[Total_Amount]), J1113)</f>
        <v>871.41929999999991</v>
      </c>
      <c r="O1113" s="28" t="s">
        <v>2937</v>
      </c>
      <c r="P1113" t="str">
        <f t="shared" si="69"/>
        <v>Sale1111</v>
      </c>
      <c r="Q1113" t="str">
        <f t="shared" si="70"/>
        <v>SALE1111</v>
      </c>
      <c r="S1113" s="31">
        <v>45316</v>
      </c>
      <c r="T1113" t="str">
        <f t="shared" si="71"/>
        <v>25-01-2024</v>
      </c>
      <c r="X1113" s="34">
        <v>1</v>
      </c>
      <c r="Y1113" s="34">
        <v>937.01</v>
      </c>
      <c r="Z1113" s="2">
        <f t="shared" si="68"/>
        <v>937.01</v>
      </c>
    </row>
    <row r="1114" spans="1:26">
      <c r="A1114" s="2" t="s">
        <v>2938</v>
      </c>
      <c r="B1114" s="25">
        <v>45316</v>
      </c>
      <c r="C1114" s="2" t="s">
        <v>508</v>
      </c>
      <c r="D1114" s="2" t="s">
        <v>1694</v>
      </c>
      <c r="E1114" s="2" t="s">
        <v>1773</v>
      </c>
      <c r="F1114" s="2">
        <v>2</v>
      </c>
      <c r="G1114" s="2">
        <v>644</v>
      </c>
      <c r="H1114" s="2">
        <v>0.04</v>
      </c>
      <c r="I1114" s="2" t="s">
        <v>1826</v>
      </c>
      <c r="J1114" s="2">
        <v>1236.48</v>
      </c>
      <c r="K1114" s="2">
        <f>IF(I1114="", AVERAGEIF(Table6[Payment_Type],Table6[[#This Row],[Payment_Type]],Table6[Total_Amount]), J1114)</f>
        <v>1236.48</v>
      </c>
      <c r="O1114" s="27" t="s">
        <v>2938</v>
      </c>
      <c r="P1114" t="str">
        <f t="shared" si="69"/>
        <v>Sale1112</v>
      </c>
      <c r="Q1114" t="str">
        <f t="shared" si="70"/>
        <v>SALE1112</v>
      </c>
      <c r="S1114" s="30">
        <v>45316</v>
      </c>
      <c r="T1114" t="str">
        <f t="shared" si="71"/>
        <v>25-01-2024</v>
      </c>
      <c r="X1114" s="33">
        <v>2</v>
      </c>
      <c r="Y1114" s="33">
        <v>644</v>
      </c>
      <c r="Z1114" s="2">
        <f t="shared" si="68"/>
        <v>644</v>
      </c>
    </row>
    <row r="1115" spans="1:26">
      <c r="A1115" s="2" t="s">
        <v>2939</v>
      </c>
      <c r="B1115" s="25">
        <v>45888</v>
      </c>
      <c r="C1115" s="2" t="s">
        <v>338</v>
      </c>
      <c r="D1115" s="2" t="s">
        <v>1730</v>
      </c>
      <c r="E1115" s="2" t="s">
        <v>1773</v>
      </c>
      <c r="F1115" s="2">
        <v>3</v>
      </c>
      <c r="G1115" s="2">
        <v>629.58000000000004</v>
      </c>
      <c r="H1115" s="2">
        <v>0.05</v>
      </c>
      <c r="I1115" s="2" t="s">
        <v>1824</v>
      </c>
      <c r="J1115" s="2">
        <v>1794.3030000000001</v>
      </c>
      <c r="K1115" s="2">
        <f>IF(I1115="", AVERAGEIF(Table6[Payment_Type],Table6[[#This Row],[Payment_Type]],Table6[Total_Amount]), J1115)</f>
        <v>1794.3030000000001</v>
      </c>
      <c r="O1115" s="28" t="s">
        <v>2939</v>
      </c>
      <c r="P1115" t="str">
        <f t="shared" si="69"/>
        <v>Sale1113</v>
      </c>
      <c r="Q1115" t="str">
        <f t="shared" si="70"/>
        <v>SALE1113</v>
      </c>
      <c r="S1115" s="31">
        <v>45888</v>
      </c>
      <c r="T1115" t="str">
        <f t="shared" si="71"/>
        <v>19-08-2025</v>
      </c>
      <c r="X1115" s="34">
        <v>3</v>
      </c>
      <c r="Y1115" s="34">
        <v>629.58000000000004</v>
      </c>
      <c r="Z1115" s="2">
        <f t="shared" si="68"/>
        <v>629.58000000000004</v>
      </c>
    </row>
    <row r="1116" spans="1:26">
      <c r="A1116" s="2" t="s">
        <v>2940</v>
      </c>
      <c r="B1116" s="25">
        <v>45791</v>
      </c>
      <c r="C1116" s="2" t="s">
        <v>1437</v>
      </c>
      <c r="D1116" s="2" t="s">
        <v>1722</v>
      </c>
      <c r="E1116" s="2" t="s">
        <v>1761</v>
      </c>
      <c r="F1116" s="2">
        <v>2</v>
      </c>
      <c r="G1116" s="2">
        <v>121.52</v>
      </c>
      <c r="H1116" s="2">
        <v>0.18</v>
      </c>
      <c r="I1116" s="2" t="s">
        <v>1829</v>
      </c>
      <c r="J1116" s="2">
        <v>199.2928</v>
      </c>
      <c r="K1116" s="2">
        <f>IF(I1116="", AVERAGEIF(Table6[Payment_Type],Table6[[#This Row],[Payment_Type]],Table6[Total_Amount]), J1116)</f>
        <v>199.2928</v>
      </c>
      <c r="O1116" s="27" t="s">
        <v>2940</v>
      </c>
      <c r="P1116" t="str">
        <f t="shared" si="69"/>
        <v>Sale1114</v>
      </c>
      <c r="Q1116" t="str">
        <f t="shared" si="70"/>
        <v>SALE1114</v>
      </c>
      <c r="S1116" s="30">
        <v>45791</v>
      </c>
      <c r="T1116" t="str">
        <f t="shared" si="71"/>
        <v>14-05-2025</v>
      </c>
      <c r="X1116" s="33">
        <v>2</v>
      </c>
      <c r="Y1116" s="33">
        <v>121.52</v>
      </c>
      <c r="Z1116" s="2">
        <f t="shared" si="68"/>
        <v>121.52</v>
      </c>
    </row>
    <row r="1117" spans="1:26">
      <c r="A1117" s="2" t="s">
        <v>2941</v>
      </c>
      <c r="B1117" s="25">
        <v>45420</v>
      </c>
      <c r="C1117" s="2" t="s">
        <v>1249</v>
      </c>
      <c r="D1117" s="2" t="s">
        <v>1678</v>
      </c>
      <c r="E1117" s="2" t="s">
        <v>1813</v>
      </c>
      <c r="F1117" s="2">
        <v>2</v>
      </c>
      <c r="G1117" s="2">
        <v>549.83000000000004</v>
      </c>
      <c r="H1117" s="2">
        <v>7.0000000000000007E-2</v>
      </c>
      <c r="I1117" s="2" t="s">
        <v>1826</v>
      </c>
      <c r="J1117" s="2">
        <v>1022.6838</v>
      </c>
      <c r="K1117" s="2">
        <f>IF(I1117="", AVERAGEIF(Table6[Payment_Type],Table6[[#This Row],[Payment_Type]],Table6[Total_Amount]), J1117)</f>
        <v>1022.6838</v>
      </c>
      <c r="O1117" s="28" t="s">
        <v>2941</v>
      </c>
      <c r="P1117" t="str">
        <f t="shared" si="69"/>
        <v>Sale1115</v>
      </c>
      <c r="Q1117" t="str">
        <f t="shared" si="70"/>
        <v>SALE1115</v>
      </c>
      <c r="S1117" s="31">
        <v>45420</v>
      </c>
      <c r="T1117" t="str">
        <f t="shared" si="71"/>
        <v>08-05-2024</v>
      </c>
      <c r="X1117" s="34">
        <v>2</v>
      </c>
      <c r="Y1117" s="34">
        <v>549.83000000000004</v>
      </c>
      <c r="Z1117" s="2">
        <f t="shared" si="68"/>
        <v>549.83000000000004</v>
      </c>
    </row>
    <row r="1118" spans="1:26">
      <c r="A1118" s="2" t="s">
        <v>2942</v>
      </c>
      <c r="B1118" s="25">
        <v>45219</v>
      </c>
      <c r="C1118" s="2" t="s">
        <v>475</v>
      </c>
      <c r="D1118" s="2" t="s">
        <v>1574</v>
      </c>
      <c r="E1118" s="2" t="s">
        <v>1782</v>
      </c>
      <c r="F1118" s="2">
        <v>3</v>
      </c>
      <c r="G1118" s="2">
        <v>278.38</v>
      </c>
      <c r="H1118" s="2">
        <v>0.03</v>
      </c>
      <c r="I1118" s="2" t="s">
        <v>1824</v>
      </c>
      <c r="J1118" s="2">
        <v>810.08579999999995</v>
      </c>
      <c r="K1118" s="2">
        <f>IF(I1118="", AVERAGEIF(Table6[Payment_Type],Table6[[#This Row],[Payment_Type]],Table6[Total_Amount]), J1118)</f>
        <v>810.08579999999995</v>
      </c>
      <c r="O1118" s="27" t="s">
        <v>2942</v>
      </c>
      <c r="P1118" t="str">
        <f t="shared" si="69"/>
        <v>Sale1116</v>
      </c>
      <c r="Q1118" t="str">
        <f t="shared" si="70"/>
        <v>SALE1116</v>
      </c>
      <c r="S1118" s="30">
        <v>45219</v>
      </c>
      <c r="T1118" t="str">
        <f t="shared" si="71"/>
        <v>20-10-2023</v>
      </c>
      <c r="X1118" s="33">
        <v>3</v>
      </c>
      <c r="Y1118" s="33">
        <v>278.38</v>
      </c>
      <c r="Z1118" s="2">
        <f t="shared" si="68"/>
        <v>278.38</v>
      </c>
    </row>
    <row r="1119" spans="1:26">
      <c r="A1119" s="2" t="s">
        <v>2943</v>
      </c>
      <c r="B1119" s="25">
        <v>45510</v>
      </c>
      <c r="C1119" s="2" t="s">
        <v>1355</v>
      </c>
      <c r="D1119" s="2" t="s">
        <v>1740</v>
      </c>
      <c r="E1119" s="2" t="s">
        <v>1766</v>
      </c>
      <c r="F1119" s="2">
        <v>4</v>
      </c>
      <c r="G1119" s="2">
        <v>723.66</v>
      </c>
      <c r="H1119" s="2">
        <v>0.03</v>
      </c>
      <c r="I1119" s="2" t="s">
        <v>1826</v>
      </c>
      <c r="J1119" s="2">
        <v>2807.8008</v>
      </c>
      <c r="K1119" s="2">
        <f>IF(I1119="", AVERAGEIF(Table6[Payment_Type],Table6[[#This Row],[Payment_Type]],Table6[Total_Amount]), J1119)</f>
        <v>2807.8008</v>
      </c>
      <c r="O1119" s="28" t="s">
        <v>2943</v>
      </c>
      <c r="P1119" t="str">
        <f t="shared" si="69"/>
        <v>Sale1117</v>
      </c>
      <c r="Q1119" t="str">
        <f t="shared" si="70"/>
        <v>SALE1117</v>
      </c>
      <c r="S1119" s="31">
        <v>45510</v>
      </c>
      <c r="T1119" t="str">
        <f t="shared" si="71"/>
        <v>06-08-2024</v>
      </c>
      <c r="X1119" s="34">
        <v>4</v>
      </c>
      <c r="Y1119" s="34">
        <v>723.66</v>
      </c>
      <c r="Z1119" s="2">
        <f t="shared" si="68"/>
        <v>723.66</v>
      </c>
    </row>
    <row r="1120" spans="1:26">
      <c r="A1120" s="2" t="s">
        <v>2944</v>
      </c>
      <c r="B1120" s="25">
        <v>45687</v>
      </c>
      <c r="C1120" s="2" t="s">
        <v>669</v>
      </c>
      <c r="D1120" s="2" t="s">
        <v>1692</v>
      </c>
      <c r="E1120" s="2" t="s">
        <v>1786</v>
      </c>
      <c r="F1120" s="2">
        <v>1</v>
      </c>
      <c r="G1120" s="2">
        <v>724.74</v>
      </c>
      <c r="H1120" s="2">
        <v>0.15</v>
      </c>
      <c r="I1120" s="2" t="s">
        <v>1826</v>
      </c>
      <c r="J1120" s="2">
        <v>616.029</v>
      </c>
      <c r="K1120" s="2">
        <f>IF(I1120="", AVERAGEIF(Table6[Payment_Type],Table6[[#This Row],[Payment_Type]],Table6[Total_Amount]), J1120)</f>
        <v>616.029</v>
      </c>
      <c r="O1120" s="27" t="s">
        <v>2944</v>
      </c>
      <c r="P1120" t="str">
        <f t="shared" si="69"/>
        <v>Sale1118</v>
      </c>
      <c r="Q1120" t="str">
        <f t="shared" si="70"/>
        <v>SALE1118</v>
      </c>
      <c r="S1120" s="30">
        <v>45687</v>
      </c>
      <c r="T1120" t="str">
        <f t="shared" si="71"/>
        <v>30-01-2025</v>
      </c>
      <c r="X1120" s="33">
        <v>1</v>
      </c>
      <c r="Y1120" s="33">
        <v>724.74</v>
      </c>
      <c r="Z1120" s="2">
        <f t="shared" si="68"/>
        <v>724.74</v>
      </c>
    </row>
    <row r="1121" spans="1:26">
      <c r="A1121" s="2" t="s">
        <v>2945</v>
      </c>
      <c r="B1121" s="25">
        <v>45271</v>
      </c>
      <c r="C1121" s="2" t="s">
        <v>1405</v>
      </c>
      <c r="D1121" s="2" t="s">
        <v>1590</v>
      </c>
      <c r="E1121" s="2" t="s">
        <v>1769</v>
      </c>
      <c r="F1121" s="2">
        <v>2</v>
      </c>
      <c r="G1121" s="2">
        <v>961.84</v>
      </c>
      <c r="H1121" s="2">
        <v>0.25</v>
      </c>
      <c r="I1121" s="2" t="s">
        <v>1826</v>
      </c>
      <c r="J1121" s="2">
        <v>1442.76</v>
      </c>
      <c r="K1121" s="2">
        <f>IF(I1121="", AVERAGEIF(Table6[Payment_Type],Table6[[#This Row],[Payment_Type]],Table6[Total_Amount]), J1121)</f>
        <v>1442.76</v>
      </c>
      <c r="O1121" s="28" t="s">
        <v>2945</v>
      </c>
      <c r="P1121" t="str">
        <f t="shared" si="69"/>
        <v>Sale1119</v>
      </c>
      <c r="Q1121" t="str">
        <f t="shared" si="70"/>
        <v>SALE1119</v>
      </c>
      <c r="S1121" s="31">
        <v>45271</v>
      </c>
      <c r="T1121" t="str">
        <f t="shared" si="71"/>
        <v>11-12-2023</v>
      </c>
      <c r="X1121" s="34">
        <v>2</v>
      </c>
      <c r="Y1121" s="34">
        <v>961.84</v>
      </c>
      <c r="Z1121" s="2">
        <f t="shared" si="68"/>
        <v>961.84</v>
      </c>
    </row>
    <row r="1122" spans="1:26">
      <c r="A1122" s="2" t="s">
        <v>2946</v>
      </c>
      <c r="B1122" s="25">
        <v>45446</v>
      </c>
      <c r="C1122" s="2" t="s">
        <v>89</v>
      </c>
      <c r="D1122" s="2" t="s">
        <v>1622</v>
      </c>
      <c r="E1122" s="2" t="s">
        <v>1804</v>
      </c>
      <c r="F1122" s="2">
        <v>4</v>
      </c>
      <c r="G1122" s="2">
        <v>21.12</v>
      </c>
      <c r="H1122" s="2">
        <v>0.18</v>
      </c>
      <c r="I1122" s="2" t="s">
        <v>1829</v>
      </c>
      <c r="J1122" s="2">
        <v>69.273600000000002</v>
      </c>
      <c r="K1122" s="2">
        <f>IF(I1122="", AVERAGEIF(Table6[Payment_Type],Table6[[#This Row],[Payment_Type]],Table6[Total_Amount]), J1122)</f>
        <v>69.273600000000002</v>
      </c>
      <c r="O1122" s="27" t="s">
        <v>2946</v>
      </c>
      <c r="P1122" t="str">
        <f t="shared" si="69"/>
        <v>Sale1120</v>
      </c>
      <c r="Q1122" t="str">
        <f t="shared" si="70"/>
        <v>SALE1120</v>
      </c>
      <c r="S1122" s="30">
        <v>45446</v>
      </c>
      <c r="T1122" t="str">
        <f t="shared" si="71"/>
        <v>03-06-2024</v>
      </c>
      <c r="X1122" s="33">
        <v>4</v>
      </c>
      <c r="Y1122" s="33">
        <v>21.12</v>
      </c>
      <c r="Z1122" s="2">
        <f t="shared" si="68"/>
        <v>21.12</v>
      </c>
    </row>
    <row r="1123" spans="1:26">
      <c r="A1123" s="2" t="s">
        <v>2947</v>
      </c>
      <c r="B1123" s="25">
        <v>45579</v>
      </c>
      <c r="C1123" s="2" t="s">
        <v>1005</v>
      </c>
      <c r="D1123" s="2" t="s">
        <v>1543</v>
      </c>
      <c r="E1123" s="2" t="s">
        <v>1769</v>
      </c>
      <c r="F1123" s="2">
        <v>3</v>
      </c>
      <c r="G1123" s="2">
        <v>819.93</v>
      </c>
      <c r="H1123" s="2">
        <v>0.08</v>
      </c>
      <c r="I1123" s="2" t="s">
        <v>1826</v>
      </c>
      <c r="J1123" s="2">
        <v>2263.0068000000001</v>
      </c>
      <c r="K1123" s="2">
        <f>IF(I1123="", AVERAGEIF(Table6[Payment_Type],Table6[[#This Row],[Payment_Type]],Table6[Total_Amount]), J1123)</f>
        <v>2263.0068000000001</v>
      </c>
      <c r="O1123" s="28" t="s">
        <v>2947</v>
      </c>
      <c r="P1123" t="str">
        <f t="shared" si="69"/>
        <v>Sale1121</v>
      </c>
      <c r="Q1123" t="str">
        <f t="shared" si="70"/>
        <v>SALE1121</v>
      </c>
      <c r="S1123" s="31">
        <v>45579</v>
      </c>
      <c r="T1123" t="str">
        <f t="shared" si="71"/>
        <v>14-10-2024</v>
      </c>
      <c r="X1123" s="34">
        <v>3</v>
      </c>
      <c r="Y1123" s="34">
        <v>819.93</v>
      </c>
      <c r="Z1123" s="2">
        <f t="shared" si="68"/>
        <v>819.93</v>
      </c>
    </row>
    <row r="1124" spans="1:26">
      <c r="A1124" s="2" t="s">
        <v>2948</v>
      </c>
      <c r="B1124" s="25">
        <v>45725</v>
      </c>
      <c r="C1124" s="2" t="s">
        <v>932</v>
      </c>
      <c r="D1124" s="2" t="s">
        <v>1632</v>
      </c>
      <c r="E1124" s="2" t="s">
        <v>1752</v>
      </c>
      <c r="F1124" s="2">
        <v>2</v>
      </c>
      <c r="G1124" s="2">
        <v>700.95</v>
      </c>
      <c r="H1124" s="2">
        <v>0.18</v>
      </c>
      <c r="I1124" s="2" t="s">
        <v>1824</v>
      </c>
      <c r="J1124" s="2">
        <v>1149.558</v>
      </c>
      <c r="K1124" s="2">
        <f>IF(I1124="", AVERAGEIF(Table6[Payment_Type],Table6[[#This Row],[Payment_Type]],Table6[Total_Amount]), J1124)</f>
        <v>1149.558</v>
      </c>
      <c r="O1124" s="27" t="s">
        <v>2948</v>
      </c>
      <c r="P1124" t="str">
        <f t="shared" si="69"/>
        <v>Sale1122</v>
      </c>
      <c r="Q1124" t="str">
        <f t="shared" si="70"/>
        <v>SALE1122</v>
      </c>
      <c r="S1124" s="30">
        <v>45725</v>
      </c>
      <c r="T1124" t="str">
        <f t="shared" si="71"/>
        <v>09-03-2025</v>
      </c>
      <c r="X1124" s="33">
        <v>2</v>
      </c>
      <c r="Y1124" s="33">
        <v>700.95</v>
      </c>
      <c r="Z1124" s="2">
        <f t="shared" si="68"/>
        <v>700.95</v>
      </c>
    </row>
    <row r="1125" spans="1:26">
      <c r="A1125" s="2" t="s">
        <v>2949</v>
      </c>
      <c r="B1125" s="25">
        <v>45910</v>
      </c>
      <c r="C1125" s="2" t="s">
        <v>478</v>
      </c>
      <c r="D1125" s="2" t="s">
        <v>1582</v>
      </c>
      <c r="E1125" s="2" t="s">
        <v>1799</v>
      </c>
      <c r="F1125" s="2">
        <v>2</v>
      </c>
      <c r="G1125" s="2">
        <v>456.38</v>
      </c>
      <c r="H1125" s="2">
        <v>0.12</v>
      </c>
      <c r="I1125" s="2" t="s">
        <v>1824</v>
      </c>
      <c r="J1125" s="2">
        <v>803.22879999999998</v>
      </c>
      <c r="K1125" s="2">
        <f>IF(I1125="", AVERAGEIF(Table6[Payment_Type],Table6[[#This Row],[Payment_Type]],Table6[Total_Amount]), J1125)</f>
        <v>803.22879999999998</v>
      </c>
      <c r="O1125" s="28" t="s">
        <v>2949</v>
      </c>
      <c r="P1125" t="str">
        <f t="shared" si="69"/>
        <v>Sale1123</v>
      </c>
      <c r="Q1125" t="str">
        <f t="shared" si="70"/>
        <v>SALE1123</v>
      </c>
      <c r="S1125" s="31">
        <v>45910</v>
      </c>
      <c r="T1125" t="str">
        <f t="shared" si="71"/>
        <v>10-09-2025</v>
      </c>
      <c r="X1125" s="34">
        <v>2</v>
      </c>
      <c r="Y1125" s="34">
        <v>456.38</v>
      </c>
      <c r="Z1125" s="2">
        <f t="shared" si="68"/>
        <v>456.38</v>
      </c>
    </row>
    <row r="1126" spans="1:26">
      <c r="A1126" s="2" t="s">
        <v>2950</v>
      </c>
      <c r="B1126" s="25">
        <v>45447</v>
      </c>
      <c r="C1126" s="2" t="s">
        <v>1130</v>
      </c>
      <c r="D1126" s="2" t="s">
        <v>1700</v>
      </c>
      <c r="E1126" s="2" t="s">
        <v>1799</v>
      </c>
      <c r="F1126" s="2">
        <v>3</v>
      </c>
      <c r="G1126" s="2">
        <v>291.05</v>
      </c>
      <c r="H1126" s="2">
        <v>0.3</v>
      </c>
      <c r="I1126" s="2" t="s">
        <v>1824</v>
      </c>
      <c r="J1126" s="2">
        <v>611.20500000000004</v>
      </c>
      <c r="K1126" s="2">
        <f>IF(I1126="", AVERAGEIF(Table6[Payment_Type],Table6[[#This Row],[Payment_Type]],Table6[Total_Amount]), J1126)</f>
        <v>611.20500000000004</v>
      </c>
      <c r="O1126" s="27" t="s">
        <v>2950</v>
      </c>
      <c r="P1126" t="str">
        <f t="shared" si="69"/>
        <v>Sale1124</v>
      </c>
      <c r="Q1126" t="str">
        <f t="shared" si="70"/>
        <v>SALE1124</v>
      </c>
      <c r="S1126" s="30">
        <v>45447</v>
      </c>
      <c r="T1126" t="str">
        <f t="shared" si="71"/>
        <v>04-06-2024</v>
      </c>
      <c r="X1126" s="33">
        <v>3</v>
      </c>
      <c r="Y1126" s="33">
        <v>291.05</v>
      </c>
      <c r="Z1126" s="2">
        <f t="shared" si="68"/>
        <v>291.05</v>
      </c>
    </row>
    <row r="1127" spans="1:26">
      <c r="A1127" s="2" t="s">
        <v>2951</v>
      </c>
      <c r="B1127" s="25">
        <v>45307</v>
      </c>
      <c r="C1127" s="2" t="s">
        <v>749</v>
      </c>
      <c r="D1127" s="2" t="s">
        <v>1738</v>
      </c>
      <c r="E1127" s="2" t="s">
        <v>1801</v>
      </c>
      <c r="F1127" s="2">
        <v>2</v>
      </c>
      <c r="G1127" s="2">
        <v>463.52</v>
      </c>
      <c r="H1127" s="2">
        <v>0.27</v>
      </c>
      <c r="I1127" s="2" t="s">
        <v>1826</v>
      </c>
      <c r="J1127" s="2">
        <v>676.73919999999998</v>
      </c>
      <c r="K1127" s="2">
        <f>IF(I1127="", AVERAGEIF(Table6[Payment_Type],Table6[[#This Row],[Payment_Type]],Table6[Total_Amount]), J1127)</f>
        <v>676.73919999999998</v>
      </c>
      <c r="O1127" s="28" t="s">
        <v>2951</v>
      </c>
      <c r="P1127" t="str">
        <f t="shared" si="69"/>
        <v>Sale1125</v>
      </c>
      <c r="Q1127" t="str">
        <f t="shared" si="70"/>
        <v>SALE1125</v>
      </c>
      <c r="S1127" s="31">
        <v>45307</v>
      </c>
      <c r="T1127" t="str">
        <f t="shared" si="71"/>
        <v>16-01-2024</v>
      </c>
      <c r="X1127" s="34">
        <v>2</v>
      </c>
      <c r="Y1127" s="34">
        <v>463.52</v>
      </c>
      <c r="Z1127" s="2">
        <f t="shared" si="68"/>
        <v>463.52</v>
      </c>
    </row>
    <row r="1128" spans="1:26">
      <c r="A1128" s="2" t="s">
        <v>2952</v>
      </c>
      <c r="B1128" s="25">
        <v>45653</v>
      </c>
      <c r="C1128" s="2" t="s">
        <v>1184</v>
      </c>
      <c r="D1128" s="2" t="s">
        <v>1543</v>
      </c>
      <c r="E1128" s="2" t="s">
        <v>1807</v>
      </c>
      <c r="F1128" s="2">
        <v>3</v>
      </c>
      <c r="G1128" s="2">
        <v>241.64</v>
      </c>
      <c r="H1128" s="2">
        <v>0.28999999999999998</v>
      </c>
      <c r="I1128" s="2" t="s">
        <v>1826</v>
      </c>
      <c r="J1128" s="2">
        <v>514.69319999999993</v>
      </c>
      <c r="K1128" s="2">
        <f>IF(I1128="", AVERAGEIF(Table6[Payment_Type],Table6[[#This Row],[Payment_Type]],Table6[Total_Amount]), J1128)</f>
        <v>514.69319999999993</v>
      </c>
      <c r="O1128" s="27" t="s">
        <v>2952</v>
      </c>
      <c r="P1128" t="str">
        <f t="shared" si="69"/>
        <v>Sale1126</v>
      </c>
      <c r="Q1128" t="str">
        <f t="shared" si="70"/>
        <v>SALE1126</v>
      </c>
      <c r="S1128" s="30">
        <v>45653</v>
      </c>
      <c r="T1128" t="str">
        <f t="shared" si="71"/>
        <v>27-12-2024</v>
      </c>
      <c r="X1128" s="33">
        <v>3</v>
      </c>
      <c r="Y1128" s="33">
        <v>241.64</v>
      </c>
      <c r="Z1128" s="2">
        <f t="shared" si="68"/>
        <v>241.64</v>
      </c>
    </row>
    <row r="1129" spans="1:26">
      <c r="A1129" s="2" t="s">
        <v>2953</v>
      </c>
      <c r="B1129" s="25">
        <v>45817</v>
      </c>
      <c r="C1129" s="2" t="s">
        <v>1487</v>
      </c>
      <c r="D1129" s="2" t="s">
        <v>1608</v>
      </c>
      <c r="E1129" s="2" t="s">
        <v>1789</v>
      </c>
      <c r="F1129" s="2">
        <v>2</v>
      </c>
      <c r="G1129" s="2">
        <v>47.86</v>
      </c>
      <c r="H1129" s="2">
        <v>0.03</v>
      </c>
      <c r="I1129" s="2" t="s">
        <v>1826</v>
      </c>
      <c r="J1129" s="2">
        <v>92.848399999999998</v>
      </c>
      <c r="K1129" s="2">
        <f>IF(I1129="", AVERAGEIF(Table6[Payment_Type],Table6[[#This Row],[Payment_Type]],Table6[Total_Amount]), J1129)</f>
        <v>92.848399999999998</v>
      </c>
      <c r="O1129" s="28" t="s">
        <v>2953</v>
      </c>
      <c r="P1129" t="str">
        <f t="shared" si="69"/>
        <v>Sale1127</v>
      </c>
      <c r="Q1129" t="str">
        <f t="shared" si="70"/>
        <v>SALE1127</v>
      </c>
      <c r="S1129" s="31">
        <v>45817</v>
      </c>
      <c r="T1129" t="str">
        <f t="shared" si="71"/>
        <v>09-06-2025</v>
      </c>
      <c r="X1129" s="34">
        <v>2</v>
      </c>
      <c r="Y1129" s="34">
        <v>47.86</v>
      </c>
      <c r="Z1129" s="2">
        <f t="shared" si="68"/>
        <v>47.86</v>
      </c>
    </row>
    <row r="1130" spans="1:26">
      <c r="A1130" s="2" t="s">
        <v>2954</v>
      </c>
      <c r="B1130" s="25">
        <v>45509</v>
      </c>
      <c r="C1130" s="2" t="s">
        <v>1080</v>
      </c>
      <c r="D1130" s="2" t="s">
        <v>1732</v>
      </c>
      <c r="E1130" s="2" t="s">
        <v>1766</v>
      </c>
      <c r="F1130" s="2">
        <v>1</v>
      </c>
      <c r="G1130" s="2">
        <v>805.07</v>
      </c>
      <c r="H1130" s="2">
        <v>0.06</v>
      </c>
      <c r="I1130" s="2" t="s">
        <v>1829</v>
      </c>
      <c r="J1130" s="2">
        <v>756.76580000000001</v>
      </c>
      <c r="K1130" s="2">
        <f>IF(I1130="", AVERAGEIF(Table6[Payment_Type],Table6[[#This Row],[Payment_Type]],Table6[Total_Amount]), J1130)</f>
        <v>756.76580000000001</v>
      </c>
      <c r="O1130" s="27" t="s">
        <v>2954</v>
      </c>
      <c r="P1130" t="str">
        <f t="shared" si="69"/>
        <v>Sale1128</v>
      </c>
      <c r="Q1130" t="str">
        <f t="shared" si="70"/>
        <v>SALE1128</v>
      </c>
      <c r="S1130" s="30">
        <v>45509</v>
      </c>
      <c r="T1130" t="str">
        <f t="shared" si="71"/>
        <v>05-08-2024</v>
      </c>
      <c r="X1130" s="33">
        <v>1</v>
      </c>
      <c r="Y1130" s="33">
        <v>805.07</v>
      </c>
      <c r="Z1130" s="2">
        <f t="shared" si="68"/>
        <v>805.07</v>
      </c>
    </row>
    <row r="1131" spans="1:26">
      <c r="A1131" s="2" t="s">
        <v>2955</v>
      </c>
      <c r="B1131" s="25">
        <v>45753</v>
      </c>
      <c r="C1131" s="2" t="s">
        <v>1166</v>
      </c>
      <c r="D1131" s="2" t="s">
        <v>1616</v>
      </c>
      <c r="E1131" s="2" t="s">
        <v>1757</v>
      </c>
      <c r="F1131" s="2">
        <v>3</v>
      </c>
      <c r="G1131" s="2">
        <v>848.48</v>
      </c>
      <c r="H1131" s="2">
        <v>0</v>
      </c>
      <c r="I1131" s="2" t="s">
        <v>1829</v>
      </c>
      <c r="J1131" s="2">
        <v>2545.44</v>
      </c>
      <c r="K1131" s="2">
        <f>IF(I1131="", AVERAGEIF(Table6[Payment_Type],Table6[[#This Row],[Payment_Type]],Table6[Total_Amount]), J1131)</f>
        <v>2545.44</v>
      </c>
      <c r="O1131" s="28" t="s">
        <v>2955</v>
      </c>
      <c r="P1131" t="str">
        <f t="shared" si="69"/>
        <v>Sale1129</v>
      </c>
      <c r="Q1131" t="str">
        <f t="shared" si="70"/>
        <v>SALE1129</v>
      </c>
      <c r="S1131" s="31">
        <v>45753</v>
      </c>
      <c r="T1131" t="str">
        <f t="shared" si="71"/>
        <v>06-04-2025</v>
      </c>
      <c r="X1131" s="34">
        <v>3</v>
      </c>
      <c r="Y1131" s="34">
        <v>848.48</v>
      </c>
      <c r="Z1131" s="2">
        <f t="shared" si="68"/>
        <v>848.48</v>
      </c>
    </row>
    <row r="1132" spans="1:26">
      <c r="A1132" s="2" t="s">
        <v>2956</v>
      </c>
      <c r="B1132" s="25">
        <v>45512</v>
      </c>
      <c r="C1132" s="2" t="s">
        <v>782</v>
      </c>
      <c r="D1132" s="2" t="s">
        <v>1654</v>
      </c>
      <c r="E1132" s="2" t="s">
        <v>1782</v>
      </c>
      <c r="F1132" s="2">
        <v>2</v>
      </c>
      <c r="G1132" s="2">
        <v>568.95000000000005</v>
      </c>
      <c r="H1132" s="2">
        <v>0.22</v>
      </c>
      <c r="I1132" s="2" t="s">
        <v>1824</v>
      </c>
      <c r="J1132" s="2">
        <v>887.56200000000013</v>
      </c>
      <c r="K1132" s="2">
        <f>IF(I1132="", AVERAGEIF(Table6[Payment_Type],Table6[[#This Row],[Payment_Type]],Table6[Total_Amount]), J1132)</f>
        <v>887.56200000000013</v>
      </c>
      <c r="O1132" s="27" t="s">
        <v>2956</v>
      </c>
      <c r="P1132" t="str">
        <f t="shared" si="69"/>
        <v>Sale1130</v>
      </c>
      <c r="Q1132" t="str">
        <f t="shared" si="70"/>
        <v>SALE1130</v>
      </c>
      <c r="S1132" s="30">
        <v>45512</v>
      </c>
      <c r="T1132" t="str">
        <f t="shared" si="71"/>
        <v>08-08-2024</v>
      </c>
      <c r="X1132" s="33">
        <v>2</v>
      </c>
      <c r="Y1132" s="33">
        <v>568.95000000000005</v>
      </c>
      <c r="Z1132" s="2">
        <f t="shared" si="68"/>
        <v>568.95000000000005</v>
      </c>
    </row>
    <row r="1133" spans="1:26">
      <c r="A1133" s="2" t="s">
        <v>2957</v>
      </c>
      <c r="B1133" s="25">
        <v>45764</v>
      </c>
      <c r="C1133" s="2" t="s">
        <v>541</v>
      </c>
      <c r="D1133" s="2" t="s">
        <v>1654</v>
      </c>
      <c r="E1133" s="2" t="s">
        <v>1792</v>
      </c>
      <c r="F1133" s="2">
        <v>3</v>
      </c>
      <c r="G1133" s="2">
        <v>269.83999999999997</v>
      </c>
      <c r="H1133" s="2">
        <v>0.05</v>
      </c>
      <c r="I1133" s="2" t="s">
        <v>1826</v>
      </c>
      <c r="J1133" s="2">
        <v>769.04399999999998</v>
      </c>
      <c r="K1133" s="2">
        <f>IF(I1133="", AVERAGEIF(Table6[Payment_Type],Table6[[#This Row],[Payment_Type]],Table6[Total_Amount]), J1133)</f>
        <v>769.04399999999998</v>
      </c>
      <c r="O1133" s="28" t="s">
        <v>2957</v>
      </c>
      <c r="P1133" t="str">
        <f t="shared" si="69"/>
        <v>Sale1131</v>
      </c>
      <c r="Q1133" t="str">
        <f t="shared" si="70"/>
        <v>SALE1131</v>
      </c>
      <c r="S1133" s="31">
        <v>45764</v>
      </c>
      <c r="T1133" t="str">
        <f t="shared" si="71"/>
        <v>17-04-2025</v>
      </c>
      <c r="X1133" s="34">
        <v>3</v>
      </c>
      <c r="Y1133" s="34">
        <v>269.83999999999997</v>
      </c>
      <c r="Z1133" s="2">
        <f t="shared" si="68"/>
        <v>269.83999999999997</v>
      </c>
    </row>
    <row r="1134" spans="1:26">
      <c r="A1134" s="2" t="s">
        <v>2958</v>
      </c>
      <c r="B1134" s="25">
        <v>45746</v>
      </c>
      <c r="C1134" s="2" t="s">
        <v>975</v>
      </c>
      <c r="D1134" s="2" t="s">
        <v>1672</v>
      </c>
      <c r="E1134" s="2" t="s">
        <v>1797</v>
      </c>
      <c r="F1134" s="2">
        <v>4</v>
      </c>
      <c r="G1134" s="2">
        <v>267.36</v>
      </c>
      <c r="H1134" s="2">
        <v>0.27</v>
      </c>
      <c r="I1134" s="2" t="s">
        <v>1826</v>
      </c>
      <c r="J1134" s="2">
        <v>780.69119999999998</v>
      </c>
      <c r="K1134" s="2">
        <f>IF(I1134="", AVERAGEIF(Table6[Payment_Type],Table6[[#This Row],[Payment_Type]],Table6[Total_Amount]), J1134)</f>
        <v>780.69119999999998</v>
      </c>
      <c r="O1134" s="27" t="s">
        <v>2958</v>
      </c>
      <c r="P1134" t="str">
        <f t="shared" si="69"/>
        <v>Sale1132</v>
      </c>
      <c r="Q1134" t="str">
        <f t="shared" si="70"/>
        <v>SALE1132</v>
      </c>
      <c r="S1134" s="30">
        <v>45746</v>
      </c>
      <c r="T1134" t="str">
        <f t="shared" si="71"/>
        <v>30-03-2025</v>
      </c>
      <c r="X1134" s="33">
        <v>4</v>
      </c>
      <c r="Y1134" s="33">
        <v>267.36</v>
      </c>
      <c r="Z1134" s="2">
        <f t="shared" si="68"/>
        <v>267.36</v>
      </c>
    </row>
    <row r="1135" spans="1:26">
      <c r="A1135" s="2" t="s">
        <v>2959</v>
      </c>
      <c r="B1135" s="25">
        <v>45647</v>
      </c>
      <c r="C1135" s="2" t="s">
        <v>399</v>
      </c>
      <c r="D1135" s="2" t="s">
        <v>1622</v>
      </c>
      <c r="E1135" s="2" t="s">
        <v>1757</v>
      </c>
      <c r="F1135" s="2">
        <v>1</v>
      </c>
      <c r="G1135" s="2">
        <v>438.41</v>
      </c>
      <c r="H1135" s="2">
        <v>0.09</v>
      </c>
      <c r="I1135" s="2" t="s">
        <v>1824</v>
      </c>
      <c r="J1135" s="2">
        <v>398.95310000000012</v>
      </c>
      <c r="K1135" s="2">
        <f>IF(I1135="", AVERAGEIF(Table6[Payment_Type],Table6[[#This Row],[Payment_Type]],Table6[Total_Amount]), J1135)</f>
        <v>398.95310000000012</v>
      </c>
      <c r="O1135" s="28" t="s">
        <v>2959</v>
      </c>
      <c r="P1135" t="str">
        <f t="shared" si="69"/>
        <v>Sale1133</v>
      </c>
      <c r="Q1135" t="str">
        <f t="shared" si="70"/>
        <v>SALE1133</v>
      </c>
      <c r="S1135" s="31">
        <v>45647</v>
      </c>
      <c r="T1135" t="str">
        <f t="shared" si="71"/>
        <v>21-12-2024</v>
      </c>
      <c r="X1135" s="34">
        <v>1</v>
      </c>
      <c r="Y1135" s="34">
        <v>438.41</v>
      </c>
      <c r="Z1135" s="2">
        <f t="shared" si="68"/>
        <v>438.41</v>
      </c>
    </row>
    <row r="1136" spans="1:26">
      <c r="A1136" s="2" t="s">
        <v>2960</v>
      </c>
      <c r="B1136" s="25">
        <v>45443</v>
      </c>
      <c r="C1136" s="2" t="s">
        <v>547</v>
      </c>
      <c r="D1136" s="2" t="s">
        <v>1650</v>
      </c>
      <c r="E1136" s="2" t="s">
        <v>1810</v>
      </c>
      <c r="F1136" s="2">
        <v>2</v>
      </c>
      <c r="G1136" s="2">
        <v>86.72</v>
      </c>
      <c r="H1136" s="2">
        <v>0.28000000000000003</v>
      </c>
      <c r="I1136" s="2" t="s">
        <v>1829</v>
      </c>
      <c r="J1136" s="2">
        <v>124.8768</v>
      </c>
      <c r="K1136" s="2">
        <f>IF(I1136="", AVERAGEIF(Table6[Payment_Type],Table6[[#This Row],[Payment_Type]],Table6[Total_Amount]), J1136)</f>
        <v>124.8768</v>
      </c>
      <c r="O1136" s="27" t="s">
        <v>2960</v>
      </c>
      <c r="P1136" t="str">
        <f t="shared" si="69"/>
        <v>Sale1134</v>
      </c>
      <c r="Q1136" t="str">
        <f t="shared" si="70"/>
        <v>SALE1134</v>
      </c>
      <c r="S1136" s="30">
        <v>45443</v>
      </c>
      <c r="T1136" t="str">
        <f t="shared" si="71"/>
        <v>31-05-2024</v>
      </c>
      <c r="X1136" s="33">
        <v>2</v>
      </c>
      <c r="Y1136" s="33">
        <v>86.72</v>
      </c>
      <c r="Z1136" s="2">
        <f t="shared" si="68"/>
        <v>86.72</v>
      </c>
    </row>
    <row r="1137" spans="1:26">
      <c r="A1137" s="2" t="s">
        <v>2961</v>
      </c>
      <c r="B1137" s="25">
        <v>45722</v>
      </c>
      <c r="C1137" s="2" t="s">
        <v>1319</v>
      </c>
      <c r="D1137" s="2" t="s">
        <v>1726</v>
      </c>
      <c r="E1137" s="2" t="s">
        <v>1776</v>
      </c>
      <c r="F1137" s="2">
        <v>4</v>
      </c>
      <c r="G1137" s="2">
        <v>630.21</v>
      </c>
      <c r="H1137" s="2">
        <v>0.14000000000000001</v>
      </c>
      <c r="I1137" s="2" t="s">
        <v>1829</v>
      </c>
      <c r="J1137" s="2">
        <v>2167.9223999999999</v>
      </c>
      <c r="K1137" s="2">
        <f>IF(I1137="", AVERAGEIF(Table6[Payment_Type],Table6[[#This Row],[Payment_Type]],Table6[Total_Amount]), J1137)</f>
        <v>2167.9223999999999</v>
      </c>
      <c r="O1137" s="28" t="s">
        <v>2961</v>
      </c>
      <c r="P1137" t="str">
        <f t="shared" si="69"/>
        <v>Sale1135</v>
      </c>
      <c r="Q1137" t="str">
        <f t="shared" si="70"/>
        <v>SALE1135</v>
      </c>
      <c r="S1137" s="31">
        <v>45722</v>
      </c>
      <c r="T1137" t="str">
        <f t="shared" si="71"/>
        <v>06-03-2025</v>
      </c>
      <c r="X1137" s="34">
        <v>4</v>
      </c>
      <c r="Y1137" s="34">
        <v>630.21</v>
      </c>
      <c r="Z1137" s="2">
        <f t="shared" si="68"/>
        <v>630.21</v>
      </c>
    </row>
    <row r="1138" spans="1:26">
      <c r="A1138" s="2" t="s">
        <v>2962</v>
      </c>
      <c r="B1138" s="25">
        <v>45575</v>
      </c>
      <c r="C1138" s="2" t="s">
        <v>1124</v>
      </c>
      <c r="D1138" s="2" t="s">
        <v>1666</v>
      </c>
      <c r="E1138" s="2" t="s">
        <v>1776</v>
      </c>
      <c r="F1138" s="2">
        <v>3</v>
      </c>
      <c r="G1138" s="2">
        <v>180.84</v>
      </c>
      <c r="H1138" s="2">
        <v>0.03</v>
      </c>
      <c r="I1138" s="2" t="s">
        <v>1826</v>
      </c>
      <c r="J1138" s="2">
        <v>526.24439999999993</v>
      </c>
      <c r="K1138" s="2">
        <f>IF(I1138="", AVERAGEIF(Table6[Payment_Type],Table6[[#This Row],[Payment_Type]],Table6[Total_Amount]), J1138)</f>
        <v>526.24439999999993</v>
      </c>
      <c r="O1138" s="27" t="s">
        <v>2962</v>
      </c>
      <c r="P1138" t="str">
        <f t="shared" si="69"/>
        <v>Sale1136</v>
      </c>
      <c r="Q1138" t="str">
        <f t="shared" si="70"/>
        <v>SALE1136</v>
      </c>
      <c r="S1138" s="30">
        <v>45575</v>
      </c>
      <c r="T1138" t="str">
        <f t="shared" si="71"/>
        <v>10-10-2024</v>
      </c>
      <c r="X1138" s="33">
        <v>3</v>
      </c>
      <c r="Y1138" s="33">
        <v>180.84</v>
      </c>
      <c r="Z1138" s="2">
        <f t="shared" si="68"/>
        <v>180.84</v>
      </c>
    </row>
    <row r="1139" spans="1:26">
      <c r="A1139" s="2" t="s">
        <v>2963</v>
      </c>
      <c r="B1139" s="25">
        <v>45441</v>
      </c>
      <c r="C1139" s="2" t="s">
        <v>27</v>
      </c>
      <c r="D1139" s="2" t="s">
        <v>1676</v>
      </c>
      <c r="E1139" s="2" t="s">
        <v>1804</v>
      </c>
      <c r="F1139" s="2">
        <v>1</v>
      </c>
      <c r="G1139" s="2">
        <v>453.41</v>
      </c>
      <c r="H1139" s="2">
        <v>0.04</v>
      </c>
      <c r="I1139" s="2" t="s">
        <v>1829</v>
      </c>
      <c r="J1139" s="2">
        <v>435.27359999999999</v>
      </c>
      <c r="K1139" s="2">
        <f>IF(I1139="", AVERAGEIF(Table6[Payment_Type],Table6[[#This Row],[Payment_Type]],Table6[Total_Amount]), J1139)</f>
        <v>435.27359999999999</v>
      </c>
      <c r="O1139" s="28" t="s">
        <v>2963</v>
      </c>
      <c r="P1139" t="str">
        <f t="shared" si="69"/>
        <v>Sale1137</v>
      </c>
      <c r="Q1139" t="str">
        <f t="shared" si="70"/>
        <v>SALE1137</v>
      </c>
      <c r="S1139" s="31">
        <v>45441</v>
      </c>
      <c r="T1139" t="str">
        <f t="shared" si="71"/>
        <v>29-05-2024</v>
      </c>
      <c r="X1139" s="34">
        <v>1</v>
      </c>
      <c r="Y1139" s="34">
        <v>453.41</v>
      </c>
      <c r="Z1139" s="2">
        <f t="shared" si="68"/>
        <v>453.41</v>
      </c>
    </row>
    <row r="1140" spans="1:26">
      <c r="A1140" s="2" t="s">
        <v>2964</v>
      </c>
      <c r="B1140" s="25">
        <v>45940</v>
      </c>
      <c r="C1140" s="2" t="s">
        <v>103</v>
      </c>
      <c r="D1140" s="2" t="s">
        <v>1650</v>
      </c>
      <c r="E1140" s="2" t="s">
        <v>1776</v>
      </c>
      <c r="F1140" s="2">
        <v>1</v>
      </c>
      <c r="G1140" s="2">
        <v>629.09</v>
      </c>
      <c r="H1140" s="2">
        <v>0.02</v>
      </c>
      <c r="I1140" s="2" t="s">
        <v>1824</v>
      </c>
      <c r="J1140" s="2">
        <v>616.50819999999999</v>
      </c>
      <c r="K1140" s="2">
        <f>IF(I1140="", AVERAGEIF(Table6[Payment_Type],Table6[[#This Row],[Payment_Type]],Table6[Total_Amount]), J1140)</f>
        <v>616.50819999999999</v>
      </c>
      <c r="O1140" s="27" t="s">
        <v>2964</v>
      </c>
      <c r="P1140" t="str">
        <f t="shared" si="69"/>
        <v>Sale1138</v>
      </c>
      <c r="Q1140" t="str">
        <f t="shared" si="70"/>
        <v>SALE1138</v>
      </c>
      <c r="S1140" s="30">
        <v>45940</v>
      </c>
      <c r="T1140" t="str">
        <f t="shared" si="71"/>
        <v>10-10-2025</v>
      </c>
      <c r="X1140" s="33">
        <v>1</v>
      </c>
      <c r="Y1140" s="33">
        <v>629.09</v>
      </c>
      <c r="Z1140" s="2">
        <f t="shared" si="68"/>
        <v>629.09</v>
      </c>
    </row>
    <row r="1141" spans="1:26">
      <c r="A1141" s="2" t="s">
        <v>2965</v>
      </c>
      <c r="B1141" s="25">
        <v>45518</v>
      </c>
      <c r="C1141" s="2" t="s">
        <v>97</v>
      </c>
      <c r="D1141" s="2" t="s">
        <v>1702</v>
      </c>
      <c r="E1141" s="2" t="s">
        <v>1761</v>
      </c>
      <c r="F1141" s="2">
        <v>2</v>
      </c>
      <c r="G1141" s="2">
        <v>257.45</v>
      </c>
      <c r="H1141" s="2">
        <v>0</v>
      </c>
      <c r="I1141" s="2" t="s">
        <v>1829</v>
      </c>
      <c r="J1141" s="2">
        <v>514.9</v>
      </c>
      <c r="K1141" s="2">
        <f>IF(I1141="", AVERAGEIF(Table6[Payment_Type],Table6[[#This Row],[Payment_Type]],Table6[Total_Amount]), J1141)</f>
        <v>514.9</v>
      </c>
      <c r="O1141" s="28" t="s">
        <v>2965</v>
      </c>
      <c r="P1141" t="str">
        <f t="shared" si="69"/>
        <v>Sale1139</v>
      </c>
      <c r="Q1141" t="str">
        <f t="shared" si="70"/>
        <v>SALE1139</v>
      </c>
      <c r="S1141" s="31">
        <v>45518</v>
      </c>
      <c r="T1141" t="str">
        <f t="shared" si="71"/>
        <v>14-08-2024</v>
      </c>
      <c r="X1141" s="34">
        <v>2</v>
      </c>
      <c r="Y1141" s="34">
        <v>257.45</v>
      </c>
      <c r="Z1141" s="2">
        <f t="shared" si="68"/>
        <v>257.45</v>
      </c>
    </row>
    <row r="1142" spans="1:26">
      <c r="A1142" s="2" t="s">
        <v>2966</v>
      </c>
      <c r="B1142" s="25">
        <v>45861</v>
      </c>
      <c r="C1142" s="2" t="s">
        <v>592</v>
      </c>
      <c r="D1142" s="2" t="s">
        <v>1616</v>
      </c>
      <c r="E1142" s="2" t="s">
        <v>1801</v>
      </c>
      <c r="F1142" s="2">
        <v>2</v>
      </c>
      <c r="G1142" s="2">
        <v>696.61</v>
      </c>
      <c r="H1142" s="2">
        <v>0.17</v>
      </c>
      <c r="I1142" s="2" t="s">
        <v>1826</v>
      </c>
      <c r="J1142" s="2">
        <v>1156.3725999999999</v>
      </c>
      <c r="K1142" s="2">
        <f>IF(I1142="", AVERAGEIF(Table6[Payment_Type],Table6[[#This Row],[Payment_Type]],Table6[Total_Amount]), J1142)</f>
        <v>1156.3725999999999</v>
      </c>
      <c r="O1142" s="27" t="s">
        <v>2966</v>
      </c>
      <c r="P1142" t="str">
        <f t="shared" si="69"/>
        <v>Sale1140</v>
      </c>
      <c r="Q1142" t="str">
        <f t="shared" si="70"/>
        <v>SALE1140</v>
      </c>
      <c r="S1142" s="30">
        <v>45861</v>
      </c>
      <c r="T1142" t="str">
        <f t="shared" si="71"/>
        <v>23-07-2025</v>
      </c>
      <c r="X1142" s="33">
        <v>2</v>
      </c>
      <c r="Y1142" s="33">
        <v>696.61</v>
      </c>
      <c r="Z1142" s="2">
        <f t="shared" si="68"/>
        <v>696.61</v>
      </c>
    </row>
    <row r="1143" spans="1:26">
      <c r="A1143" s="2" t="s">
        <v>2967</v>
      </c>
      <c r="B1143" s="25">
        <v>45416</v>
      </c>
      <c r="C1143" s="2" t="s">
        <v>1166</v>
      </c>
      <c r="D1143" s="2" t="s">
        <v>1640</v>
      </c>
      <c r="E1143" s="2" t="s">
        <v>1779</v>
      </c>
      <c r="F1143" s="2">
        <v>2</v>
      </c>
      <c r="G1143" s="2">
        <v>143.79</v>
      </c>
      <c r="H1143" s="2">
        <v>0.1</v>
      </c>
      <c r="I1143" s="2" t="s">
        <v>1826</v>
      </c>
      <c r="J1143" s="2">
        <v>258.822</v>
      </c>
      <c r="K1143" s="2">
        <f>IF(I1143="", AVERAGEIF(Table6[Payment_Type],Table6[[#This Row],[Payment_Type]],Table6[Total_Amount]), J1143)</f>
        <v>258.822</v>
      </c>
      <c r="O1143" s="28" t="s">
        <v>2967</v>
      </c>
      <c r="P1143" t="str">
        <f t="shared" si="69"/>
        <v>Sale1141</v>
      </c>
      <c r="Q1143" t="str">
        <f t="shared" si="70"/>
        <v>SALE1141</v>
      </c>
      <c r="S1143" s="31">
        <v>45416</v>
      </c>
      <c r="T1143" t="str">
        <f t="shared" si="71"/>
        <v>04-05-2024</v>
      </c>
      <c r="X1143" s="34">
        <v>2</v>
      </c>
      <c r="Y1143" s="34">
        <v>143.79</v>
      </c>
      <c r="Z1143" s="2">
        <f t="shared" si="68"/>
        <v>143.79</v>
      </c>
    </row>
    <row r="1144" spans="1:26">
      <c r="A1144" s="2" t="s">
        <v>2968</v>
      </c>
      <c r="B1144" s="25">
        <v>45608</v>
      </c>
      <c r="C1144" s="2" t="s">
        <v>937</v>
      </c>
      <c r="D1144" s="2" t="s">
        <v>1714</v>
      </c>
      <c r="E1144" s="2" t="s">
        <v>1757</v>
      </c>
      <c r="F1144" s="2">
        <v>3</v>
      </c>
      <c r="G1144" s="2">
        <v>460.93</v>
      </c>
      <c r="H1144" s="2">
        <v>0.19</v>
      </c>
      <c r="I1144" s="2" t="s">
        <v>1829</v>
      </c>
      <c r="J1144" s="2">
        <v>1120.0599</v>
      </c>
      <c r="K1144" s="2">
        <f>IF(I1144="", AVERAGEIF(Table6[Payment_Type],Table6[[#This Row],[Payment_Type]],Table6[Total_Amount]), J1144)</f>
        <v>1120.0599</v>
      </c>
      <c r="O1144" s="27" t="s">
        <v>2968</v>
      </c>
      <c r="P1144" t="str">
        <f t="shared" si="69"/>
        <v>Sale1142</v>
      </c>
      <c r="Q1144" t="str">
        <f t="shared" si="70"/>
        <v>SALE1142</v>
      </c>
      <c r="S1144" s="30">
        <v>45608</v>
      </c>
      <c r="T1144" t="str">
        <f t="shared" si="71"/>
        <v>12-11-2024</v>
      </c>
      <c r="X1144" s="33">
        <v>3</v>
      </c>
      <c r="Y1144" s="33">
        <v>460.93</v>
      </c>
      <c r="Z1144" s="2">
        <f t="shared" si="68"/>
        <v>460.93</v>
      </c>
    </row>
    <row r="1145" spans="1:26">
      <c r="A1145" s="2" t="s">
        <v>2969</v>
      </c>
      <c r="B1145" s="25">
        <v>45301</v>
      </c>
      <c r="C1145" s="2" t="s">
        <v>1533</v>
      </c>
      <c r="D1145" s="2" t="s">
        <v>1604</v>
      </c>
      <c r="E1145" s="2" t="s">
        <v>1786</v>
      </c>
      <c r="F1145" s="2">
        <v>2</v>
      </c>
      <c r="G1145" s="2">
        <v>67.55</v>
      </c>
      <c r="H1145" s="2">
        <v>0.03</v>
      </c>
      <c r="I1145" s="2" t="s">
        <v>1824</v>
      </c>
      <c r="J1145" s="2">
        <v>131.047</v>
      </c>
      <c r="K1145" s="2">
        <f>IF(I1145="", AVERAGEIF(Table6[Payment_Type],Table6[[#This Row],[Payment_Type]],Table6[Total_Amount]), J1145)</f>
        <v>131.047</v>
      </c>
      <c r="O1145" s="28" t="s">
        <v>2969</v>
      </c>
      <c r="P1145" t="str">
        <f t="shared" si="69"/>
        <v>Sale1143</v>
      </c>
      <c r="Q1145" t="str">
        <f t="shared" si="70"/>
        <v>SALE1143</v>
      </c>
      <c r="S1145" s="31">
        <v>45301</v>
      </c>
      <c r="T1145" t="str">
        <f t="shared" si="71"/>
        <v>10-01-2024</v>
      </c>
      <c r="X1145" s="34">
        <v>2</v>
      </c>
      <c r="Y1145" s="34">
        <v>67.55</v>
      </c>
      <c r="Z1145" s="2">
        <f t="shared" si="68"/>
        <v>67.55</v>
      </c>
    </row>
    <row r="1146" spans="1:26">
      <c r="A1146" s="2" t="s">
        <v>2970</v>
      </c>
      <c r="B1146" s="25">
        <v>45433</v>
      </c>
      <c r="C1146" s="2" t="s">
        <v>684</v>
      </c>
      <c r="D1146" s="2" t="s">
        <v>1646</v>
      </c>
      <c r="E1146" s="2" t="s">
        <v>1757</v>
      </c>
      <c r="F1146" s="2">
        <v>3</v>
      </c>
      <c r="G1146" s="2">
        <v>803.31</v>
      </c>
      <c r="H1146" s="2">
        <v>0.1</v>
      </c>
      <c r="I1146" s="2" t="s">
        <v>1826</v>
      </c>
      <c r="J1146" s="2">
        <v>2168.9369999999999</v>
      </c>
      <c r="K1146" s="2">
        <f>IF(I1146="", AVERAGEIF(Table6[Payment_Type],Table6[[#This Row],[Payment_Type]],Table6[Total_Amount]), J1146)</f>
        <v>2168.9369999999999</v>
      </c>
      <c r="O1146" s="27" t="s">
        <v>2970</v>
      </c>
      <c r="P1146" t="str">
        <f t="shared" si="69"/>
        <v>Sale1144</v>
      </c>
      <c r="Q1146" t="str">
        <f t="shared" si="70"/>
        <v>SALE1144</v>
      </c>
      <c r="S1146" s="30">
        <v>45433</v>
      </c>
      <c r="T1146" t="str">
        <f t="shared" si="71"/>
        <v>21-05-2024</v>
      </c>
      <c r="X1146" s="33">
        <v>3</v>
      </c>
      <c r="Y1146" s="33">
        <v>803.31</v>
      </c>
      <c r="Z1146" s="2">
        <f t="shared" si="68"/>
        <v>803.31</v>
      </c>
    </row>
    <row r="1147" spans="1:26">
      <c r="A1147" s="2" t="s">
        <v>2971</v>
      </c>
      <c r="B1147" s="25">
        <v>45821</v>
      </c>
      <c r="C1147" s="2" t="s">
        <v>1340</v>
      </c>
      <c r="D1147" s="2" t="s">
        <v>1580</v>
      </c>
      <c r="E1147" s="2" t="s">
        <v>1797</v>
      </c>
      <c r="F1147" s="2">
        <v>4</v>
      </c>
      <c r="G1147" s="2">
        <v>254.71</v>
      </c>
      <c r="H1147" s="2">
        <v>0.2</v>
      </c>
      <c r="I1147" s="2" t="s">
        <v>1829</v>
      </c>
      <c r="J1147" s="2">
        <v>815.07200000000012</v>
      </c>
      <c r="K1147" s="2">
        <f>IF(I1147="", AVERAGEIF(Table6[Payment_Type],Table6[[#This Row],[Payment_Type]],Table6[Total_Amount]), J1147)</f>
        <v>815.07200000000012</v>
      </c>
      <c r="O1147" s="28" t="s">
        <v>2971</v>
      </c>
      <c r="P1147" t="str">
        <f t="shared" si="69"/>
        <v>Sale1145</v>
      </c>
      <c r="Q1147" t="str">
        <f t="shared" si="70"/>
        <v>SALE1145</v>
      </c>
      <c r="S1147" s="31">
        <v>45821</v>
      </c>
      <c r="T1147" t="str">
        <f t="shared" si="71"/>
        <v>13-06-2025</v>
      </c>
      <c r="X1147" s="34">
        <v>4</v>
      </c>
      <c r="Y1147" s="34">
        <v>254.71</v>
      </c>
      <c r="Z1147" s="2">
        <f t="shared" si="68"/>
        <v>254.71</v>
      </c>
    </row>
    <row r="1148" spans="1:26">
      <c r="A1148" s="2" t="s">
        <v>2972</v>
      </c>
      <c r="B1148" s="25">
        <v>45508</v>
      </c>
      <c r="C1148" s="2" t="s">
        <v>195</v>
      </c>
      <c r="D1148" s="2" t="s">
        <v>1648</v>
      </c>
      <c r="E1148" s="2" t="s">
        <v>1769</v>
      </c>
      <c r="F1148" s="2">
        <v>4</v>
      </c>
      <c r="G1148" s="2">
        <v>594.89</v>
      </c>
      <c r="H1148" s="2">
        <v>0.3</v>
      </c>
      <c r="I1148" s="2" t="s">
        <v>1826</v>
      </c>
      <c r="J1148" s="2">
        <v>1665.692</v>
      </c>
      <c r="K1148" s="2">
        <f>IF(I1148="", AVERAGEIF(Table6[Payment_Type],Table6[[#This Row],[Payment_Type]],Table6[Total_Amount]), J1148)</f>
        <v>1665.692</v>
      </c>
      <c r="O1148" s="27" t="s">
        <v>2972</v>
      </c>
      <c r="P1148" t="str">
        <f t="shared" si="69"/>
        <v>Sale1146</v>
      </c>
      <c r="Q1148" t="str">
        <f t="shared" si="70"/>
        <v>SALE1146</v>
      </c>
      <c r="S1148" s="30">
        <v>45508</v>
      </c>
      <c r="T1148" t="str">
        <f t="shared" si="71"/>
        <v>04-08-2024</v>
      </c>
      <c r="X1148" s="33">
        <v>4</v>
      </c>
      <c r="Y1148" s="33">
        <v>594.89</v>
      </c>
      <c r="Z1148" s="2">
        <f t="shared" si="68"/>
        <v>594.89</v>
      </c>
    </row>
    <row r="1149" spans="1:26">
      <c r="A1149" s="2" t="s">
        <v>2973</v>
      </c>
      <c r="B1149" s="25">
        <v>45854</v>
      </c>
      <c r="C1149" s="2" t="s">
        <v>711</v>
      </c>
      <c r="D1149" s="2" t="s">
        <v>1730</v>
      </c>
      <c r="E1149" s="2" t="s">
        <v>1752</v>
      </c>
      <c r="F1149" s="2">
        <v>2</v>
      </c>
      <c r="G1149" s="2">
        <v>844.31</v>
      </c>
      <c r="H1149" s="2">
        <v>7.0000000000000007E-2</v>
      </c>
      <c r="I1149" s="2" t="s">
        <v>1826</v>
      </c>
      <c r="J1149" s="2">
        <v>1570.4166</v>
      </c>
      <c r="K1149" s="2">
        <f>IF(I1149="", AVERAGEIF(Table6[Payment_Type],Table6[[#This Row],[Payment_Type]],Table6[Total_Amount]), J1149)</f>
        <v>1570.4166</v>
      </c>
      <c r="O1149" s="28" t="s">
        <v>2973</v>
      </c>
      <c r="P1149" t="str">
        <f t="shared" si="69"/>
        <v>Sale1147</v>
      </c>
      <c r="Q1149" t="str">
        <f t="shared" si="70"/>
        <v>SALE1147</v>
      </c>
      <c r="S1149" s="31">
        <v>45854</v>
      </c>
      <c r="T1149" t="str">
        <f t="shared" si="71"/>
        <v>16-07-2025</v>
      </c>
      <c r="X1149" s="34">
        <v>2</v>
      </c>
      <c r="Y1149" s="34">
        <v>844.31</v>
      </c>
      <c r="Z1149" s="2">
        <f t="shared" si="68"/>
        <v>844.31</v>
      </c>
    </row>
    <row r="1150" spans="1:26">
      <c r="A1150" s="2" t="s">
        <v>2974</v>
      </c>
      <c r="B1150" s="25">
        <v>45569</v>
      </c>
      <c r="C1150" s="2" t="s">
        <v>458</v>
      </c>
      <c r="D1150" s="2" t="s">
        <v>1578</v>
      </c>
      <c r="E1150" s="2" t="s">
        <v>1776</v>
      </c>
      <c r="F1150" s="2">
        <v>4</v>
      </c>
      <c r="G1150" s="2">
        <v>101.33</v>
      </c>
      <c r="H1150" s="2">
        <v>0</v>
      </c>
      <c r="I1150" s="2" t="s">
        <v>1824</v>
      </c>
      <c r="J1150" s="2">
        <v>405.32</v>
      </c>
      <c r="K1150" s="2">
        <f>IF(I1150="", AVERAGEIF(Table6[Payment_Type],Table6[[#This Row],[Payment_Type]],Table6[Total_Amount]), J1150)</f>
        <v>405.32</v>
      </c>
      <c r="O1150" s="27" t="s">
        <v>2974</v>
      </c>
      <c r="P1150" t="str">
        <f t="shared" si="69"/>
        <v>Sale1148</v>
      </c>
      <c r="Q1150" t="str">
        <f t="shared" si="70"/>
        <v>SALE1148</v>
      </c>
      <c r="S1150" s="30">
        <v>45569</v>
      </c>
      <c r="T1150" t="str">
        <f t="shared" si="71"/>
        <v>04-10-2024</v>
      </c>
      <c r="X1150" s="33">
        <v>4</v>
      </c>
      <c r="Y1150" s="33">
        <v>101.33</v>
      </c>
      <c r="Z1150" s="2">
        <f t="shared" si="68"/>
        <v>101.33</v>
      </c>
    </row>
    <row r="1151" spans="1:26">
      <c r="A1151" s="2" t="s">
        <v>2975</v>
      </c>
      <c r="B1151" s="25">
        <v>45824</v>
      </c>
      <c r="C1151" s="2" t="s">
        <v>449</v>
      </c>
      <c r="D1151" s="2" t="s">
        <v>1600</v>
      </c>
      <c r="E1151" s="2" t="s">
        <v>1782</v>
      </c>
      <c r="F1151" s="2">
        <v>3</v>
      </c>
      <c r="G1151" s="2">
        <v>922.56</v>
      </c>
      <c r="H1151" s="2">
        <v>0.18</v>
      </c>
      <c r="I1151" s="2" t="s">
        <v>1826</v>
      </c>
      <c r="J1151" s="2">
        <v>2269.4976000000001</v>
      </c>
      <c r="K1151" s="2">
        <f>IF(I1151="", AVERAGEIF(Table6[Payment_Type],Table6[[#This Row],[Payment_Type]],Table6[Total_Amount]), J1151)</f>
        <v>2269.4976000000001</v>
      </c>
      <c r="O1151" s="28" t="s">
        <v>2975</v>
      </c>
      <c r="P1151" t="str">
        <f t="shared" si="69"/>
        <v>Sale1149</v>
      </c>
      <c r="Q1151" t="str">
        <f t="shared" si="70"/>
        <v>SALE1149</v>
      </c>
      <c r="S1151" s="31">
        <v>45824</v>
      </c>
      <c r="T1151" t="str">
        <f t="shared" si="71"/>
        <v>16-06-2025</v>
      </c>
      <c r="X1151" s="34">
        <v>3</v>
      </c>
      <c r="Y1151" s="34">
        <v>922.56</v>
      </c>
      <c r="Z1151" s="2">
        <f t="shared" si="68"/>
        <v>922.56</v>
      </c>
    </row>
    <row r="1152" spans="1:26">
      <c r="A1152" s="2" t="s">
        <v>2976</v>
      </c>
      <c r="B1152" s="25">
        <v>45352</v>
      </c>
      <c r="C1152" s="2" t="s">
        <v>1340</v>
      </c>
      <c r="D1152" s="2" t="s">
        <v>1624</v>
      </c>
      <c r="E1152" s="2" t="s">
        <v>1799</v>
      </c>
      <c r="F1152" s="2">
        <v>4</v>
      </c>
      <c r="G1152" s="2">
        <v>867.19</v>
      </c>
      <c r="H1152" s="2">
        <v>7.0000000000000007E-2</v>
      </c>
      <c r="I1152" s="2" t="s">
        <v>1829</v>
      </c>
      <c r="J1152" s="2">
        <v>3225.9468000000002</v>
      </c>
      <c r="K1152" s="2">
        <f>IF(I1152="", AVERAGEIF(Table6[Payment_Type],Table6[[#This Row],[Payment_Type]],Table6[Total_Amount]), J1152)</f>
        <v>3225.9468000000002</v>
      </c>
      <c r="O1152" s="27" t="s">
        <v>2976</v>
      </c>
      <c r="P1152" t="str">
        <f t="shared" si="69"/>
        <v>Sale1150</v>
      </c>
      <c r="Q1152" t="str">
        <f t="shared" si="70"/>
        <v>SALE1150</v>
      </c>
      <c r="S1152" s="30">
        <v>45352</v>
      </c>
      <c r="T1152" t="str">
        <f t="shared" si="71"/>
        <v>01-03-2024</v>
      </c>
      <c r="X1152" s="33">
        <v>4</v>
      </c>
      <c r="Y1152" s="33">
        <v>867.19</v>
      </c>
      <c r="Z1152" s="2">
        <f t="shared" si="68"/>
        <v>867.19</v>
      </c>
    </row>
    <row r="1153" spans="1:26">
      <c r="A1153" s="2" t="s">
        <v>2977</v>
      </c>
      <c r="B1153" s="25">
        <v>45454</v>
      </c>
      <c r="C1153" s="2" t="s">
        <v>36</v>
      </c>
      <c r="D1153" s="2" t="s">
        <v>1714</v>
      </c>
      <c r="E1153" s="2" t="s">
        <v>1807</v>
      </c>
      <c r="F1153" s="2">
        <v>3</v>
      </c>
      <c r="G1153" s="2">
        <v>816.87</v>
      </c>
      <c r="H1153" s="2">
        <v>0.14000000000000001</v>
      </c>
      <c r="I1153" s="2" t="s">
        <v>1826</v>
      </c>
      <c r="J1153" s="2">
        <v>2107.5246000000002</v>
      </c>
      <c r="K1153" s="2">
        <f>IF(I1153="", AVERAGEIF(Table6[Payment_Type],Table6[[#This Row],[Payment_Type]],Table6[Total_Amount]), J1153)</f>
        <v>2107.5246000000002</v>
      </c>
      <c r="O1153" s="28" t="s">
        <v>2977</v>
      </c>
      <c r="P1153" t="str">
        <f t="shared" si="69"/>
        <v>Sale1151</v>
      </c>
      <c r="Q1153" t="str">
        <f t="shared" si="70"/>
        <v>SALE1151</v>
      </c>
      <c r="S1153" s="31">
        <v>45454</v>
      </c>
      <c r="T1153" t="str">
        <f t="shared" si="71"/>
        <v>11-06-2024</v>
      </c>
      <c r="X1153" s="34">
        <v>3</v>
      </c>
      <c r="Y1153" s="34">
        <v>816.87</v>
      </c>
      <c r="Z1153" s="2">
        <f t="shared" si="68"/>
        <v>816.87</v>
      </c>
    </row>
    <row r="1154" spans="1:26">
      <c r="A1154" s="2" t="s">
        <v>2978</v>
      </c>
      <c r="B1154" s="25">
        <v>45924</v>
      </c>
      <c r="C1154" s="2" t="s">
        <v>1478</v>
      </c>
      <c r="D1154" s="2" t="s">
        <v>1678</v>
      </c>
      <c r="E1154" s="2" t="s">
        <v>1766</v>
      </c>
      <c r="F1154" s="2">
        <v>3</v>
      </c>
      <c r="G1154" s="2">
        <v>258.06</v>
      </c>
      <c r="H1154" s="2">
        <v>0</v>
      </c>
      <c r="I1154" s="2" t="s">
        <v>1826</v>
      </c>
      <c r="J1154" s="2">
        <v>774.18000000000006</v>
      </c>
      <c r="K1154" s="2">
        <f>IF(I1154="", AVERAGEIF(Table6[Payment_Type],Table6[[#This Row],[Payment_Type]],Table6[Total_Amount]), J1154)</f>
        <v>774.18000000000006</v>
      </c>
      <c r="O1154" s="27" t="s">
        <v>2978</v>
      </c>
      <c r="P1154" t="str">
        <f t="shared" si="69"/>
        <v>Sale1152</v>
      </c>
      <c r="Q1154" t="str">
        <f t="shared" si="70"/>
        <v>SALE1152</v>
      </c>
      <c r="S1154" s="30">
        <v>45924</v>
      </c>
      <c r="T1154" t="str">
        <f t="shared" si="71"/>
        <v>24-09-2025</v>
      </c>
      <c r="X1154" s="33">
        <v>3</v>
      </c>
      <c r="Y1154" s="33">
        <v>258.06</v>
      </c>
      <c r="Z1154" s="2">
        <f t="shared" ref="Z1154:Z1217" si="72">IF(ISBLANK(Y1154), AVERAGE($Y$2:$Y$2001), Y1154)</f>
        <v>258.06</v>
      </c>
    </row>
    <row r="1155" spans="1:26">
      <c r="A1155" s="2" t="s">
        <v>2979</v>
      </c>
      <c r="B1155" s="25">
        <v>45694</v>
      </c>
      <c r="C1155" s="2" t="s">
        <v>984</v>
      </c>
      <c r="D1155" s="2" t="s">
        <v>1624</v>
      </c>
      <c r="E1155" s="2" t="s">
        <v>1799</v>
      </c>
      <c r="F1155" s="2">
        <v>2</v>
      </c>
      <c r="G1155" s="2">
        <v>574.58000000000004</v>
      </c>
      <c r="H1155" s="2">
        <v>0.06</v>
      </c>
      <c r="I1155" s="2" t="s">
        <v>1824</v>
      </c>
      <c r="J1155" s="2">
        <v>1080.2103999999999</v>
      </c>
      <c r="K1155" s="2">
        <f>IF(I1155="", AVERAGEIF(Table6[Payment_Type],Table6[[#This Row],[Payment_Type]],Table6[Total_Amount]), J1155)</f>
        <v>1080.2103999999999</v>
      </c>
      <c r="O1155" s="28" t="s">
        <v>2979</v>
      </c>
      <c r="P1155" t="str">
        <f t="shared" ref="P1155:P1218" si="73">PROPER(O1155)</f>
        <v>Sale1153</v>
      </c>
      <c r="Q1155" t="str">
        <f t="shared" ref="Q1155:Q1218" si="74">UPPER(O1155)</f>
        <v>SALE1153</v>
      </c>
      <c r="S1155" s="31">
        <v>45694</v>
      </c>
      <c r="T1155" t="str">
        <f t="shared" ref="T1155:T1218" si="75">TEXT(S1155, "DD-MM-YYYY" )</f>
        <v>06-02-2025</v>
      </c>
      <c r="X1155" s="34">
        <v>2</v>
      </c>
      <c r="Y1155" s="34">
        <v>574.58000000000004</v>
      </c>
      <c r="Z1155" s="2">
        <f t="shared" si="72"/>
        <v>574.58000000000004</v>
      </c>
    </row>
    <row r="1156" spans="1:26">
      <c r="A1156" s="2" t="s">
        <v>2980</v>
      </c>
      <c r="B1156" s="25">
        <v>45587</v>
      </c>
      <c r="C1156" s="2" t="s">
        <v>97</v>
      </c>
      <c r="D1156" s="2" t="s">
        <v>1714</v>
      </c>
      <c r="E1156" s="2" t="s">
        <v>1776</v>
      </c>
      <c r="F1156" s="2">
        <v>2</v>
      </c>
      <c r="G1156" s="2">
        <v>472.18</v>
      </c>
      <c r="H1156" s="2">
        <v>0.27</v>
      </c>
      <c r="I1156" s="2" t="s">
        <v>1826</v>
      </c>
      <c r="J1156" s="2">
        <v>689.38279999999997</v>
      </c>
      <c r="K1156" s="2">
        <f>IF(I1156="", AVERAGEIF(Table6[Payment_Type],Table6[[#This Row],[Payment_Type]],Table6[Total_Amount]), J1156)</f>
        <v>689.38279999999997</v>
      </c>
      <c r="O1156" s="27" t="s">
        <v>2980</v>
      </c>
      <c r="P1156" t="str">
        <f t="shared" si="73"/>
        <v>Sale1154</v>
      </c>
      <c r="Q1156" t="str">
        <f t="shared" si="74"/>
        <v>SALE1154</v>
      </c>
      <c r="S1156" s="30">
        <v>45587</v>
      </c>
      <c r="T1156" t="str">
        <f t="shared" si="75"/>
        <v>22-10-2024</v>
      </c>
      <c r="X1156" s="33">
        <v>2</v>
      </c>
      <c r="Y1156" s="33">
        <v>472.18</v>
      </c>
      <c r="Z1156" s="2">
        <f t="shared" si="72"/>
        <v>472.18</v>
      </c>
    </row>
    <row r="1157" spans="1:26">
      <c r="A1157" s="2" t="s">
        <v>2981</v>
      </c>
      <c r="B1157" s="25">
        <v>45556</v>
      </c>
      <c r="C1157" s="2" t="s">
        <v>1068</v>
      </c>
      <c r="D1157" s="2" t="s">
        <v>1630</v>
      </c>
      <c r="E1157" s="2" t="s">
        <v>1773</v>
      </c>
      <c r="F1157" s="2">
        <v>2</v>
      </c>
      <c r="G1157" s="2">
        <v>20.47</v>
      </c>
      <c r="H1157" s="2">
        <v>0.12</v>
      </c>
      <c r="I1157" s="2" t="s">
        <v>1829</v>
      </c>
      <c r="J1157" s="2">
        <v>36.027200000000001</v>
      </c>
      <c r="K1157" s="2">
        <f>IF(I1157="", AVERAGEIF(Table6[Payment_Type],Table6[[#This Row],[Payment_Type]],Table6[Total_Amount]), J1157)</f>
        <v>36.027200000000001</v>
      </c>
      <c r="O1157" s="28" t="s">
        <v>2981</v>
      </c>
      <c r="P1157" t="str">
        <f t="shared" si="73"/>
        <v>Sale1155</v>
      </c>
      <c r="Q1157" t="str">
        <f t="shared" si="74"/>
        <v>SALE1155</v>
      </c>
      <c r="S1157" s="31">
        <v>45556</v>
      </c>
      <c r="T1157" t="str">
        <f t="shared" si="75"/>
        <v>21-09-2024</v>
      </c>
      <c r="X1157" s="34">
        <v>2</v>
      </c>
      <c r="Y1157" s="34">
        <v>20.47</v>
      </c>
      <c r="Z1157" s="2">
        <f t="shared" si="72"/>
        <v>20.47</v>
      </c>
    </row>
    <row r="1158" spans="1:26">
      <c r="A1158" s="2" t="s">
        <v>2982</v>
      </c>
      <c r="B1158" s="25">
        <v>45923</v>
      </c>
      <c r="C1158" s="2" t="s">
        <v>100</v>
      </c>
      <c r="D1158" s="2" t="s">
        <v>1592</v>
      </c>
      <c r="E1158" s="2" t="s">
        <v>1779</v>
      </c>
      <c r="F1158" s="2">
        <v>3</v>
      </c>
      <c r="G1158" s="2">
        <v>235.41</v>
      </c>
      <c r="H1158" s="2">
        <v>0.15</v>
      </c>
      <c r="I1158" s="2" t="s">
        <v>1826</v>
      </c>
      <c r="J1158" s="2">
        <v>600.29549999999995</v>
      </c>
      <c r="K1158" s="2">
        <f>IF(I1158="", AVERAGEIF(Table6[Payment_Type],Table6[[#This Row],[Payment_Type]],Table6[Total_Amount]), J1158)</f>
        <v>600.29549999999995</v>
      </c>
      <c r="O1158" s="27" t="s">
        <v>2982</v>
      </c>
      <c r="P1158" t="str">
        <f t="shared" si="73"/>
        <v>Sale1156</v>
      </c>
      <c r="Q1158" t="str">
        <f t="shared" si="74"/>
        <v>SALE1156</v>
      </c>
      <c r="S1158" s="30">
        <v>45923</v>
      </c>
      <c r="T1158" t="str">
        <f t="shared" si="75"/>
        <v>23-09-2025</v>
      </c>
      <c r="X1158" s="33">
        <v>3</v>
      </c>
      <c r="Y1158" s="33">
        <v>235.41</v>
      </c>
      <c r="Z1158" s="2">
        <f t="shared" si="72"/>
        <v>235.41</v>
      </c>
    </row>
    <row r="1159" spans="1:26">
      <c r="A1159" s="2" t="s">
        <v>2983</v>
      </c>
      <c r="B1159" s="25">
        <v>45811</v>
      </c>
      <c r="C1159" s="2" t="s">
        <v>740</v>
      </c>
      <c r="D1159" s="2" t="s">
        <v>1704</v>
      </c>
      <c r="E1159" s="2" t="s">
        <v>1779</v>
      </c>
      <c r="F1159" s="2">
        <v>3</v>
      </c>
      <c r="G1159" s="2">
        <v>744.9</v>
      </c>
      <c r="H1159" s="2">
        <v>0.27</v>
      </c>
      <c r="I1159" s="2" t="s">
        <v>1826</v>
      </c>
      <c r="J1159" s="2">
        <v>1631.3309999999999</v>
      </c>
      <c r="K1159" s="2">
        <f>IF(I1159="", AVERAGEIF(Table6[Payment_Type],Table6[[#This Row],[Payment_Type]],Table6[Total_Amount]), J1159)</f>
        <v>1631.3309999999999</v>
      </c>
      <c r="O1159" s="28" t="s">
        <v>2983</v>
      </c>
      <c r="P1159" t="str">
        <f t="shared" si="73"/>
        <v>Sale1157</v>
      </c>
      <c r="Q1159" t="str">
        <f t="shared" si="74"/>
        <v>SALE1157</v>
      </c>
      <c r="S1159" s="31">
        <v>45811</v>
      </c>
      <c r="T1159" t="str">
        <f t="shared" si="75"/>
        <v>03-06-2025</v>
      </c>
      <c r="X1159" s="34">
        <v>3</v>
      </c>
      <c r="Y1159" s="34">
        <v>744.9</v>
      </c>
      <c r="Z1159" s="2">
        <f t="shared" si="72"/>
        <v>744.9</v>
      </c>
    </row>
    <row r="1160" spans="1:26">
      <c r="A1160" s="2" t="s">
        <v>2984</v>
      </c>
      <c r="B1160" s="25">
        <v>45559</v>
      </c>
      <c r="C1160" s="2" t="s">
        <v>181</v>
      </c>
      <c r="D1160" s="2" t="s">
        <v>1584</v>
      </c>
      <c r="E1160" s="2" t="s">
        <v>1766</v>
      </c>
      <c r="F1160" s="2">
        <v>2</v>
      </c>
      <c r="G1160" s="2">
        <v>382.2</v>
      </c>
      <c r="H1160" s="2">
        <v>0.15</v>
      </c>
      <c r="I1160" s="2" t="s">
        <v>1824</v>
      </c>
      <c r="J1160" s="2">
        <v>649.74</v>
      </c>
      <c r="K1160" s="2">
        <f>IF(I1160="", AVERAGEIF(Table6[Payment_Type],Table6[[#This Row],[Payment_Type]],Table6[Total_Amount]), J1160)</f>
        <v>649.74</v>
      </c>
      <c r="O1160" s="27" t="s">
        <v>2984</v>
      </c>
      <c r="P1160" t="str">
        <f t="shared" si="73"/>
        <v>Sale1158</v>
      </c>
      <c r="Q1160" t="str">
        <f t="shared" si="74"/>
        <v>SALE1158</v>
      </c>
      <c r="S1160" s="30">
        <v>45559</v>
      </c>
      <c r="T1160" t="str">
        <f t="shared" si="75"/>
        <v>24-09-2024</v>
      </c>
      <c r="X1160" s="33">
        <v>2</v>
      </c>
      <c r="Y1160" s="33">
        <v>382.2</v>
      </c>
      <c r="Z1160" s="2">
        <f t="shared" si="72"/>
        <v>382.2</v>
      </c>
    </row>
    <row r="1161" spans="1:26">
      <c r="A1161" s="2" t="s">
        <v>2985</v>
      </c>
      <c r="B1161" s="25">
        <v>45881</v>
      </c>
      <c r="C1161" s="2" t="s">
        <v>1086</v>
      </c>
      <c r="D1161" s="2" t="s">
        <v>1728</v>
      </c>
      <c r="E1161" s="2" t="s">
        <v>1804</v>
      </c>
      <c r="F1161" s="2">
        <v>1</v>
      </c>
      <c r="G1161" s="2">
        <v>269.25</v>
      </c>
      <c r="H1161" s="2">
        <v>0.14000000000000001</v>
      </c>
      <c r="I1161" s="2" t="s">
        <v>1826</v>
      </c>
      <c r="J1161" s="2">
        <v>231.55500000000001</v>
      </c>
      <c r="K1161" s="2">
        <f>IF(I1161="", AVERAGEIF(Table6[Payment_Type],Table6[[#This Row],[Payment_Type]],Table6[Total_Amount]), J1161)</f>
        <v>231.55500000000001</v>
      </c>
      <c r="O1161" s="28" t="s">
        <v>2985</v>
      </c>
      <c r="P1161" t="str">
        <f t="shared" si="73"/>
        <v>Sale1159</v>
      </c>
      <c r="Q1161" t="str">
        <f t="shared" si="74"/>
        <v>SALE1159</v>
      </c>
      <c r="S1161" s="31">
        <v>45881</v>
      </c>
      <c r="T1161" t="str">
        <f t="shared" si="75"/>
        <v>12-08-2025</v>
      </c>
      <c r="X1161" s="34">
        <v>1</v>
      </c>
      <c r="Y1161" s="34">
        <v>269.25</v>
      </c>
      <c r="Z1161" s="2">
        <f t="shared" si="72"/>
        <v>269.25</v>
      </c>
    </row>
    <row r="1162" spans="1:26">
      <c r="A1162" s="2" t="s">
        <v>2986</v>
      </c>
      <c r="B1162" s="25">
        <v>45367</v>
      </c>
      <c r="C1162" s="2" t="s">
        <v>1142</v>
      </c>
      <c r="D1162" s="2" t="s">
        <v>1608</v>
      </c>
      <c r="E1162" s="2" t="s">
        <v>1792</v>
      </c>
      <c r="F1162" s="2">
        <v>2</v>
      </c>
      <c r="G1162" s="2">
        <v>723.75</v>
      </c>
      <c r="H1162" s="2">
        <v>0.03</v>
      </c>
      <c r="I1162" s="2" t="s">
        <v>1826</v>
      </c>
      <c r="J1162" s="2">
        <v>1404.075</v>
      </c>
      <c r="K1162" s="2">
        <f>IF(I1162="", AVERAGEIF(Table6[Payment_Type],Table6[[#This Row],[Payment_Type]],Table6[Total_Amount]), J1162)</f>
        <v>1404.075</v>
      </c>
      <c r="O1162" s="27" t="s">
        <v>2986</v>
      </c>
      <c r="P1162" t="str">
        <f t="shared" si="73"/>
        <v>Sale1160</v>
      </c>
      <c r="Q1162" t="str">
        <f t="shared" si="74"/>
        <v>SALE1160</v>
      </c>
      <c r="S1162" s="30">
        <v>45367</v>
      </c>
      <c r="T1162" t="str">
        <f t="shared" si="75"/>
        <v>16-03-2024</v>
      </c>
      <c r="X1162" s="33">
        <v>2</v>
      </c>
      <c r="Y1162" s="33">
        <v>723.75</v>
      </c>
      <c r="Z1162" s="2">
        <f t="shared" si="72"/>
        <v>723.75</v>
      </c>
    </row>
    <row r="1163" spans="1:26">
      <c r="A1163" s="2" t="s">
        <v>2987</v>
      </c>
      <c r="B1163" s="25">
        <v>45832</v>
      </c>
      <c r="C1163" s="2" t="s">
        <v>893</v>
      </c>
      <c r="D1163" s="2" t="s">
        <v>1586</v>
      </c>
      <c r="E1163" s="2" t="s">
        <v>1813</v>
      </c>
      <c r="F1163" s="2">
        <v>4</v>
      </c>
      <c r="G1163" s="2">
        <v>58.92</v>
      </c>
      <c r="H1163" s="2">
        <v>0.18</v>
      </c>
      <c r="I1163" s="2" t="s">
        <v>1824</v>
      </c>
      <c r="J1163" s="2">
        <v>193.2576</v>
      </c>
      <c r="K1163" s="2">
        <f>IF(I1163="", AVERAGEIF(Table6[Payment_Type],Table6[[#This Row],[Payment_Type]],Table6[Total_Amount]), J1163)</f>
        <v>193.2576</v>
      </c>
      <c r="O1163" s="28" t="s">
        <v>2987</v>
      </c>
      <c r="P1163" t="str">
        <f t="shared" si="73"/>
        <v>Sale1161</v>
      </c>
      <c r="Q1163" t="str">
        <f t="shared" si="74"/>
        <v>SALE1161</v>
      </c>
      <c r="S1163" s="31">
        <v>45832</v>
      </c>
      <c r="T1163" t="str">
        <f t="shared" si="75"/>
        <v>24-06-2025</v>
      </c>
      <c r="X1163" s="34">
        <v>4</v>
      </c>
      <c r="Y1163" s="34">
        <v>58.92</v>
      </c>
      <c r="Z1163" s="2">
        <f t="shared" si="72"/>
        <v>58.92</v>
      </c>
    </row>
    <row r="1164" spans="1:26">
      <c r="A1164" s="2" t="s">
        <v>2988</v>
      </c>
      <c r="B1164" s="25">
        <v>45438</v>
      </c>
      <c r="C1164" s="2" t="s">
        <v>619</v>
      </c>
      <c r="D1164" s="2" t="s">
        <v>1690</v>
      </c>
      <c r="E1164" s="2" t="s">
        <v>1789</v>
      </c>
      <c r="F1164" s="2">
        <v>2</v>
      </c>
      <c r="G1164" s="2">
        <v>913.08</v>
      </c>
      <c r="H1164" s="2">
        <v>0.26</v>
      </c>
      <c r="I1164" s="2" t="s">
        <v>1824</v>
      </c>
      <c r="J1164" s="2">
        <v>1351.3584000000001</v>
      </c>
      <c r="K1164" s="2">
        <f>IF(I1164="", AVERAGEIF(Table6[Payment_Type],Table6[[#This Row],[Payment_Type]],Table6[Total_Amount]), J1164)</f>
        <v>1351.3584000000001</v>
      </c>
      <c r="O1164" s="27" t="s">
        <v>2988</v>
      </c>
      <c r="P1164" t="str">
        <f t="shared" si="73"/>
        <v>Sale1162</v>
      </c>
      <c r="Q1164" t="str">
        <f t="shared" si="74"/>
        <v>SALE1162</v>
      </c>
      <c r="S1164" s="30">
        <v>45438</v>
      </c>
      <c r="T1164" t="str">
        <f t="shared" si="75"/>
        <v>26-05-2024</v>
      </c>
      <c r="X1164" s="33">
        <v>2</v>
      </c>
      <c r="Y1164" s="33">
        <v>913.08</v>
      </c>
      <c r="Z1164" s="2">
        <f t="shared" si="72"/>
        <v>913.08</v>
      </c>
    </row>
    <row r="1165" spans="1:26">
      <c r="A1165" s="2" t="s">
        <v>2989</v>
      </c>
      <c r="B1165" s="25">
        <v>45691</v>
      </c>
      <c r="C1165" s="2" t="s">
        <v>776</v>
      </c>
      <c r="D1165" s="2" t="s">
        <v>1710</v>
      </c>
      <c r="E1165" s="2" t="s">
        <v>1757</v>
      </c>
      <c r="F1165" s="2">
        <v>1</v>
      </c>
      <c r="G1165" s="2">
        <v>791.83</v>
      </c>
      <c r="H1165" s="2">
        <v>0.28000000000000003</v>
      </c>
      <c r="I1165" s="2" t="s">
        <v>1826</v>
      </c>
      <c r="J1165" s="2">
        <v>570.11760000000004</v>
      </c>
      <c r="K1165" s="2">
        <f>IF(I1165="", AVERAGEIF(Table6[Payment_Type],Table6[[#This Row],[Payment_Type]],Table6[Total_Amount]), J1165)</f>
        <v>570.11760000000004</v>
      </c>
      <c r="O1165" s="28" t="s">
        <v>2989</v>
      </c>
      <c r="P1165" t="str">
        <f t="shared" si="73"/>
        <v>Sale1163</v>
      </c>
      <c r="Q1165" t="str">
        <f t="shared" si="74"/>
        <v>SALE1163</v>
      </c>
      <c r="S1165" s="31">
        <v>45691</v>
      </c>
      <c r="T1165" t="str">
        <f t="shared" si="75"/>
        <v>03-02-2025</v>
      </c>
      <c r="X1165" s="34">
        <v>1</v>
      </c>
      <c r="Y1165" s="34">
        <v>791.83</v>
      </c>
      <c r="Z1165" s="2">
        <f t="shared" si="72"/>
        <v>791.83</v>
      </c>
    </row>
    <row r="1166" spans="1:26">
      <c r="A1166" s="2" t="s">
        <v>2990</v>
      </c>
      <c r="B1166" s="25">
        <v>45506</v>
      </c>
      <c r="C1166" s="2" t="s">
        <v>1452</v>
      </c>
      <c r="D1166" s="2" t="s">
        <v>1551</v>
      </c>
      <c r="E1166" s="2" t="s">
        <v>1801</v>
      </c>
      <c r="F1166" s="2">
        <v>1</v>
      </c>
      <c r="G1166" s="2">
        <v>74.290000000000006</v>
      </c>
      <c r="H1166" s="2">
        <v>0.3</v>
      </c>
      <c r="I1166" s="2" t="s">
        <v>1829</v>
      </c>
      <c r="J1166" s="2">
        <v>52.003</v>
      </c>
      <c r="K1166" s="2">
        <f>IF(I1166="", AVERAGEIF(Table6[Payment_Type],Table6[[#This Row],[Payment_Type]],Table6[Total_Amount]), J1166)</f>
        <v>52.003</v>
      </c>
      <c r="O1166" s="27" t="s">
        <v>2990</v>
      </c>
      <c r="P1166" t="str">
        <f t="shared" si="73"/>
        <v>Sale1164</v>
      </c>
      <c r="Q1166" t="str">
        <f t="shared" si="74"/>
        <v>SALE1164</v>
      </c>
      <c r="S1166" s="30">
        <v>45506</v>
      </c>
      <c r="T1166" t="str">
        <f t="shared" si="75"/>
        <v>02-08-2024</v>
      </c>
      <c r="X1166" s="33">
        <v>1</v>
      </c>
      <c r="Y1166" s="33">
        <v>74.290000000000006</v>
      </c>
      <c r="Z1166" s="2">
        <f t="shared" si="72"/>
        <v>74.290000000000006</v>
      </c>
    </row>
    <row r="1167" spans="1:26">
      <c r="A1167" s="2" t="s">
        <v>2991</v>
      </c>
      <c r="B1167" s="25">
        <v>45251</v>
      </c>
      <c r="C1167" s="2" t="s">
        <v>779</v>
      </c>
      <c r="D1167" s="2" t="s">
        <v>1618</v>
      </c>
      <c r="E1167" s="2" t="s">
        <v>1752</v>
      </c>
      <c r="F1167" s="2">
        <v>2</v>
      </c>
      <c r="G1167" s="2">
        <v>961.68</v>
      </c>
      <c r="H1167" s="2">
        <v>0.27</v>
      </c>
      <c r="I1167" s="2" t="s">
        <v>1826</v>
      </c>
      <c r="J1167" s="2">
        <v>1404.0527999999999</v>
      </c>
      <c r="K1167" s="2">
        <f>IF(I1167="", AVERAGEIF(Table6[Payment_Type],Table6[[#This Row],[Payment_Type]],Table6[Total_Amount]), J1167)</f>
        <v>1404.0527999999999</v>
      </c>
      <c r="O1167" s="28" t="s">
        <v>2991</v>
      </c>
      <c r="P1167" t="str">
        <f t="shared" si="73"/>
        <v>Sale1165</v>
      </c>
      <c r="Q1167" t="str">
        <f t="shared" si="74"/>
        <v>SALE1165</v>
      </c>
      <c r="S1167" s="31">
        <v>45251</v>
      </c>
      <c r="T1167" t="str">
        <f t="shared" si="75"/>
        <v>21-11-2023</v>
      </c>
      <c r="X1167" s="34">
        <v>2</v>
      </c>
      <c r="Y1167" s="34">
        <v>961.68</v>
      </c>
      <c r="Z1167" s="2">
        <f t="shared" si="72"/>
        <v>961.68</v>
      </c>
    </row>
    <row r="1168" spans="1:26">
      <c r="A1168" s="2" t="s">
        <v>2992</v>
      </c>
      <c r="B1168" s="25">
        <v>45722</v>
      </c>
      <c r="C1168" s="2" t="s">
        <v>1518</v>
      </c>
      <c r="D1168" s="2" t="s">
        <v>1586</v>
      </c>
      <c r="E1168" s="2" t="s">
        <v>1799</v>
      </c>
      <c r="F1168" s="2">
        <v>1</v>
      </c>
      <c r="G1168" s="2">
        <v>90.72</v>
      </c>
      <c r="H1168" s="2">
        <v>0.1</v>
      </c>
      <c r="I1168" s="2" t="s">
        <v>1826</v>
      </c>
      <c r="J1168" s="2">
        <v>81.647999999999996</v>
      </c>
      <c r="K1168" s="2">
        <f>IF(I1168="", AVERAGEIF(Table6[Payment_Type],Table6[[#This Row],[Payment_Type]],Table6[Total_Amount]), J1168)</f>
        <v>81.647999999999996</v>
      </c>
      <c r="O1168" s="27" t="s">
        <v>2992</v>
      </c>
      <c r="P1168" t="str">
        <f t="shared" si="73"/>
        <v>Sale1166</v>
      </c>
      <c r="Q1168" t="str">
        <f t="shared" si="74"/>
        <v>SALE1166</v>
      </c>
      <c r="S1168" s="30">
        <v>45722</v>
      </c>
      <c r="T1168" t="str">
        <f t="shared" si="75"/>
        <v>06-03-2025</v>
      </c>
      <c r="X1168" s="33">
        <v>1</v>
      </c>
      <c r="Y1168" s="33">
        <v>90.72</v>
      </c>
      <c r="Z1168" s="2">
        <f t="shared" si="72"/>
        <v>90.72</v>
      </c>
    </row>
    <row r="1169" spans="1:26">
      <c r="A1169" s="2" t="s">
        <v>2993</v>
      </c>
      <c r="B1169" s="25">
        <v>45689</v>
      </c>
      <c r="C1169" s="2" t="s">
        <v>224</v>
      </c>
      <c r="D1169" s="2" t="s">
        <v>1664</v>
      </c>
      <c r="E1169" s="2" t="s">
        <v>1779</v>
      </c>
      <c r="F1169" s="2">
        <v>1</v>
      </c>
      <c r="G1169" s="2">
        <v>458.69</v>
      </c>
      <c r="H1169" s="2">
        <v>0.16</v>
      </c>
      <c r="I1169" s="2" t="s">
        <v>1826</v>
      </c>
      <c r="J1169" s="2">
        <v>385.2996</v>
      </c>
      <c r="K1169" s="2">
        <f>IF(I1169="", AVERAGEIF(Table6[Payment_Type],Table6[[#This Row],[Payment_Type]],Table6[Total_Amount]), J1169)</f>
        <v>385.2996</v>
      </c>
      <c r="O1169" s="28" t="s">
        <v>2993</v>
      </c>
      <c r="P1169" t="str">
        <f t="shared" si="73"/>
        <v>Sale1167</v>
      </c>
      <c r="Q1169" t="str">
        <f t="shared" si="74"/>
        <v>SALE1167</v>
      </c>
      <c r="S1169" s="31">
        <v>45689</v>
      </c>
      <c r="T1169" t="str">
        <f t="shared" si="75"/>
        <v>01-02-2025</v>
      </c>
      <c r="X1169" s="34">
        <v>1</v>
      </c>
      <c r="Y1169" s="34">
        <v>458.69</v>
      </c>
      <c r="Z1169" s="2">
        <f t="shared" si="72"/>
        <v>458.69</v>
      </c>
    </row>
    <row r="1170" spans="1:26">
      <c r="A1170" s="2" t="s">
        <v>2994</v>
      </c>
      <c r="B1170" s="25">
        <v>45346</v>
      </c>
      <c r="C1170" s="2" t="s">
        <v>743</v>
      </c>
      <c r="D1170" s="2" t="s">
        <v>1616</v>
      </c>
      <c r="E1170" s="2" t="s">
        <v>1779</v>
      </c>
      <c r="F1170" s="2">
        <v>1</v>
      </c>
      <c r="G1170" s="2">
        <v>168.29</v>
      </c>
      <c r="H1170" s="2">
        <v>0.05</v>
      </c>
      <c r="I1170" s="2" t="s">
        <v>1826</v>
      </c>
      <c r="J1170" s="2">
        <v>159.87549999999999</v>
      </c>
      <c r="K1170" s="2">
        <f>IF(I1170="", AVERAGEIF(Table6[Payment_Type],Table6[[#This Row],[Payment_Type]],Table6[Total_Amount]), J1170)</f>
        <v>159.87549999999999</v>
      </c>
      <c r="O1170" s="27" t="s">
        <v>2994</v>
      </c>
      <c r="P1170" t="str">
        <f t="shared" si="73"/>
        <v>Sale1168</v>
      </c>
      <c r="Q1170" t="str">
        <f t="shared" si="74"/>
        <v>SALE1168</v>
      </c>
      <c r="S1170" s="30">
        <v>45346</v>
      </c>
      <c r="T1170" t="str">
        <f t="shared" si="75"/>
        <v>24-02-2024</v>
      </c>
      <c r="X1170" s="33">
        <v>1</v>
      </c>
      <c r="Y1170" s="33">
        <v>168.29</v>
      </c>
      <c r="Z1170" s="2">
        <f t="shared" si="72"/>
        <v>168.29</v>
      </c>
    </row>
    <row r="1171" spans="1:26">
      <c r="A1171" s="2" t="s">
        <v>2995</v>
      </c>
      <c r="B1171" s="25">
        <v>45549</v>
      </c>
      <c r="C1171" s="2" t="s">
        <v>687</v>
      </c>
      <c r="D1171" s="2" t="s">
        <v>1582</v>
      </c>
      <c r="E1171" s="2" t="s">
        <v>1807</v>
      </c>
      <c r="F1171" s="2">
        <v>1</v>
      </c>
      <c r="G1171" s="2">
        <v>391.77</v>
      </c>
      <c r="H1171" s="2">
        <v>0.1</v>
      </c>
      <c r="I1171" s="2" t="s">
        <v>1826</v>
      </c>
      <c r="J1171" s="2">
        <v>352.59300000000002</v>
      </c>
      <c r="K1171" s="2">
        <f>IF(I1171="", AVERAGEIF(Table6[Payment_Type],Table6[[#This Row],[Payment_Type]],Table6[Total_Amount]), J1171)</f>
        <v>352.59300000000002</v>
      </c>
      <c r="O1171" s="28" t="s">
        <v>2995</v>
      </c>
      <c r="P1171" t="str">
        <f t="shared" si="73"/>
        <v>Sale1169</v>
      </c>
      <c r="Q1171" t="str">
        <f t="shared" si="74"/>
        <v>SALE1169</v>
      </c>
      <c r="S1171" s="31">
        <v>45549</v>
      </c>
      <c r="T1171" t="str">
        <f t="shared" si="75"/>
        <v>14-09-2024</v>
      </c>
      <c r="X1171" s="34">
        <v>1</v>
      </c>
      <c r="Y1171" s="34">
        <v>391.77</v>
      </c>
      <c r="Z1171" s="2">
        <f t="shared" si="72"/>
        <v>391.77</v>
      </c>
    </row>
    <row r="1172" spans="1:26">
      <c r="A1172" s="2" t="s">
        <v>2996</v>
      </c>
      <c r="B1172" s="25">
        <v>45900</v>
      </c>
      <c r="C1172" s="2" t="s">
        <v>1077</v>
      </c>
      <c r="D1172" s="2" t="s">
        <v>1572</v>
      </c>
      <c r="E1172" s="2" t="s">
        <v>1799</v>
      </c>
      <c r="F1172" s="2">
        <v>1</v>
      </c>
      <c r="G1172" s="2">
        <v>424.83</v>
      </c>
      <c r="H1172" s="2">
        <v>0.05</v>
      </c>
      <c r="I1172" s="2" t="s">
        <v>1829</v>
      </c>
      <c r="J1172" s="2">
        <v>403.58850000000001</v>
      </c>
      <c r="K1172" s="2">
        <f>IF(I1172="", AVERAGEIF(Table6[Payment_Type],Table6[[#This Row],[Payment_Type]],Table6[Total_Amount]), J1172)</f>
        <v>403.58850000000001</v>
      </c>
      <c r="O1172" s="27" t="s">
        <v>2996</v>
      </c>
      <c r="P1172" t="str">
        <f t="shared" si="73"/>
        <v>Sale1170</v>
      </c>
      <c r="Q1172" t="str">
        <f t="shared" si="74"/>
        <v>SALE1170</v>
      </c>
      <c r="S1172" s="30">
        <v>45900</v>
      </c>
      <c r="T1172" t="str">
        <f t="shared" si="75"/>
        <v>31-08-2025</v>
      </c>
      <c r="X1172" s="33">
        <v>1</v>
      </c>
      <c r="Y1172" s="33">
        <v>424.83</v>
      </c>
      <c r="Z1172" s="2">
        <f t="shared" si="72"/>
        <v>424.83</v>
      </c>
    </row>
    <row r="1173" spans="1:26">
      <c r="A1173" s="2" t="s">
        <v>2997</v>
      </c>
      <c r="B1173" s="25">
        <v>45308</v>
      </c>
      <c r="C1173" s="2" t="s">
        <v>202</v>
      </c>
      <c r="D1173" s="2" t="s">
        <v>1570</v>
      </c>
      <c r="E1173" s="2" t="s">
        <v>1766</v>
      </c>
      <c r="F1173" s="2">
        <v>1</v>
      </c>
      <c r="G1173" s="2">
        <v>499.46</v>
      </c>
      <c r="H1173" s="2">
        <v>0.1</v>
      </c>
      <c r="I1173" s="2" t="s">
        <v>1824</v>
      </c>
      <c r="J1173" s="2">
        <v>449.51400000000001</v>
      </c>
      <c r="K1173" s="2">
        <f>IF(I1173="", AVERAGEIF(Table6[Payment_Type],Table6[[#This Row],[Payment_Type]],Table6[Total_Amount]), J1173)</f>
        <v>449.51400000000001</v>
      </c>
      <c r="O1173" s="28" t="s">
        <v>2997</v>
      </c>
      <c r="P1173" t="str">
        <f t="shared" si="73"/>
        <v>Sale1171</v>
      </c>
      <c r="Q1173" t="str">
        <f t="shared" si="74"/>
        <v>SALE1171</v>
      </c>
      <c r="S1173" s="31">
        <v>45308</v>
      </c>
      <c r="T1173" t="str">
        <f t="shared" si="75"/>
        <v>17-01-2024</v>
      </c>
      <c r="X1173" s="34">
        <v>1</v>
      </c>
      <c r="Y1173" s="34">
        <v>499.46</v>
      </c>
      <c r="Z1173" s="2">
        <f t="shared" si="72"/>
        <v>499.46</v>
      </c>
    </row>
    <row r="1174" spans="1:26">
      <c r="A1174" s="2" t="s">
        <v>2998</v>
      </c>
      <c r="B1174" s="25">
        <v>45336</v>
      </c>
      <c r="C1174" s="2" t="s">
        <v>85</v>
      </c>
      <c r="D1174" s="2" t="s">
        <v>1746</v>
      </c>
      <c r="E1174" s="2" t="s">
        <v>1757</v>
      </c>
      <c r="F1174" s="2">
        <v>2</v>
      </c>
      <c r="G1174" s="2">
        <v>698.34</v>
      </c>
      <c r="H1174" s="2">
        <v>0.15</v>
      </c>
      <c r="I1174" s="2" t="s">
        <v>1826</v>
      </c>
      <c r="J1174" s="2">
        <v>1187.1780000000001</v>
      </c>
      <c r="K1174" s="2">
        <f>IF(I1174="", AVERAGEIF(Table6[Payment_Type],Table6[[#This Row],[Payment_Type]],Table6[Total_Amount]), J1174)</f>
        <v>1187.1780000000001</v>
      </c>
      <c r="O1174" s="27" t="s">
        <v>2998</v>
      </c>
      <c r="P1174" t="str">
        <f t="shared" si="73"/>
        <v>Sale1172</v>
      </c>
      <c r="Q1174" t="str">
        <f t="shared" si="74"/>
        <v>SALE1172</v>
      </c>
      <c r="S1174" s="30">
        <v>45336</v>
      </c>
      <c r="T1174" t="str">
        <f t="shared" si="75"/>
        <v>14-02-2024</v>
      </c>
      <c r="X1174" s="33">
        <v>2</v>
      </c>
      <c r="Y1174" s="33">
        <v>698.34</v>
      </c>
      <c r="Z1174" s="2">
        <f t="shared" si="72"/>
        <v>698.34</v>
      </c>
    </row>
    <row r="1175" spans="1:26">
      <c r="A1175" s="2" t="s">
        <v>2999</v>
      </c>
      <c r="B1175" s="25">
        <v>45213</v>
      </c>
      <c r="C1175" s="2" t="s">
        <v>899</v>
      </c>
      <c r="D1175" s="2" t="s">
        <v>1660</v>
      </c>
      <c r="E1175" s="2" t="s">
        <v>1804</v>
      </c>
      <c r="F1175" s="2">
        <v>2</v>
      </c>
      <c r="G1175" s="2">
        <v>805.08</v>
      </c>
      <c r="H1175" s="2">
        <v>0.27</v>
      </c>
      <c r="I1175" s="2" t="s">
        <v>1826</v>
      </c>
      <c r="J1175" s="2">
        <v>1175.4168</v>
      </c>
      <c r="K1175" s="2">
        <f>IF(I1175="", AVERAGEIF(Table6[Payment_Type],Table6[[#This Row],[Payment_Type]],Table6[Total_Amount]), J1175)</f>
        <v>1175.4168</v>
      </c>
      <c r="O1175" s="28" t="s">
        <v>2999</v>
      </c>
      <c r="P1175" t="str">
        <f t="shared" si="73"/>
        <v>Sale1173</v>
      </c>
      <c r="Q1175" t="str">
        <f t="shared" si="74"/>
        <v>SALE1173</v>
      </c>
      <c r="S1175" s="31">
        <v>45213</v>
      </c>
      <c r="T1175" t="str">
        <f t="shared" si="75"/>
        <v>14-10-2023</v>
      </c>
      <c r="X1175" s="34">
        <v>2</v>
      </c>
      <c r="Y1175" s="34">
        <v>805.08</v>
      </c>
      <c r="Z1175" s="2">
        <f t="shared" si="72"/>
        <v>805.08</v>
      </c>
    </row>
    <row r="1176" spans="1:26">
      <c r="A1176" s="2" t="s">
        <v>3000</v>
      </c>
      <c r="B1176" s="25">
        <v>45742</v>
      </c>
      <c r="C1176" s="2" t="s">
        <v>1437</v>
      </c>
      <c r="D1176" s="2" t="s">
        <v>1700</v>
      </c>
      <c r="E1176" s="2" t="s">
        <v>1761</v>
      </c>
      <c r="F1176" s="2">
        <v>4</v>
      </c>
      <c r="G1176" s="2">
        <v>934.79</v>
      </c>
      <c r="H1176" s="2">
        <v>0.08</v>
      </c>
      <c r="I1176" s="2" t="s">
        <v>1826</v>
      </c>
      <c r="J1176" s="2">
        <v>3440.0272</v>
      </c>
      <c r="K1176" s="2">
        <f>IF(I1176="", AVERAGEIF(Table6[Payment_Type],Table6[[#This Row],[Payment_Type]],Table6[Total_Amount]), J1176)</f>
        <v>3440.0272</v>
      </c>
      <c r="O1176" s="27" t="s">
        <v>3000</v>
      </c>
      <c r="P1176" t="str">
        <f t="shared" si="73"/>
        <v>Sale1174</v>
      </c>
      <c r="Q1176" t="str">
        <f t="shared" si="74"/>
        <v>SALE1174</v>
      </c>
      <c r="S1176" s="30">
        <v>45742</v>
      </c>
      <c r="T1176" t="str">
        <f t="shared" si="75"/>
        <v>26-03-2025</v>
      </c>
      <c r="X1176" s="33">
        <v>4</v>
      </c>
      <c r="Y1176" s="33">
        <v>934.79</v>
      </c>
      <c r="Z1176" s="2">
        <f t="shared" si="72"/>
        <v>934.79</v>
      </c>
    </row>
    <row r="1177" spans="1:26">
      <c r="A1177" s="2" t="s">
        <v>3001</v>
      </c>
      <c r="B1177" s="25">
        <v>45932</v>
      </c>
      <c r="C1177" s="2" t="s">
        <v>85</v>
      </c>
      <c r="D1177" s="2" t="s">
        <v>1668</v>
      </c>
      <c r="E1177" s="2" t="s">
        <v>1757</v>
      </c>
      <c r="F1177" s="2">
        <v>2</v>
      </c>
      <c r="G1177" s="2">
        <v>424.54</v>
      </c>
      <c r="H1177" s="2">
        <v>0.24</v>
      </c>
      <c r="I1177" s="2" t="s">
        <v>1826</v>
      </c>
      <c r="J1177" s="2">
        <v>645.30080000000009</v>
      </c>
      <c r="K1177" s="2">
        <f>IF(I1177="", AVERAGEIF(Table6[Payment_Type],Table6[[#This Row],[Payment_Type]],Table6[Total_Amount]), J1177)</f>
        <v>645.30080000000009</v>
      </c>
      <c r="O1177" s="28" t="s">
        <v>3001</v>
      </c>
      <c r="P1177" t="str">
        <f t="shared" si="73"/>
        <v>Sale1175</v>
      </c>
      <c r="Q1177" t="str">
        <f t="shared" si="74"/>
        <v>SALE1175</v>
      </c>
      <c r="S1177" s="31">
        <v>45932</v>
      </c>
      <c r="T1177" t="str">
        <f t="shared" si="75"/>
        <v>02-10-2025</v>
      </c>
      <c r="X1177" s="34">
        <v>2</v>
      </c>
      <c r="Y1177" s="34">
        <v>424.54</v>
      </c>
      <c r="Z1177" s="2">
        <f t="shared" si="72"/>
        <v>424.54</v>
      </c>
    </row>
    <row r="1178" spans="1:26">
      <c r="A1178" s="2" t="s">
        <v>3002</v>
      </c>
      <c r="B1178" s="25">
        <v>45462</v>
      </c>
      <c r="C1178" s="2" t="s">
        <v>1029</v>
      </c>
      <c r="D1178" s="2" t="s">
        <v>1716</v>
      </c>
      <c r="E1178" s="2" t="s">
        <v>1807</v>
      </c>
      <c r="F1178" s="2">
        <v>1</v>
      </c>
      <c r="G1178" s="2">
        <v>235.44</v>
      </c>
      <c r="H1178" s="2">
        <v>0.19</v>
      </c>
      <c r="I1178" s="2" t="s">
        <v>1829</v>
      </c>
      <c r="J1178" s="2">
        <v>190.7064</v>
      </c>
      <c r="K1178" s="2">
        <f>IF(I1178="", AVERAGEIF(Table6[Payment_Type],Table6[[#This Row],[Payment_Type]],Table6[Total_Amount]), J1178)</f>
        <v>190.7064</v>
      </c>
      <c r="O1178" s="27" t="s">
        <v>3002</v>
      </c>
      <c r="P1178" t="str">
        <f t="shared" si="73"/>
        <v>Sale1176</v>
      </c>
      <c r="Q1178" t="str">
        <f t="shared" si="74"/>
        <v>SALE1176</v>
      </c>
      <c r="S1178" s="30">
        <v>45462</v>
      </c>
      <c r="T1178" t="str">
        <f t="shared" si="75"/>
        <v>19-06-2024</v>
      </c>
      <c r="X1178" s="33">
        <v>1</v>
      </c>
      <c r="Y1178" s="33">
        <v>235.44</v>
      </c>
      <c r="Z1178" s="2">
        <f t="shared" si="72"/>
        <v>235.44</v>
      </c>
    </row>
    <row r="1179" spans="1:26">
      <c r="A1179" s="2" t="s">
        <v>3003</v>
      </c>
      <c r="B1179" s="25">
        <v>45568</v>
      </c>
      <c r="C1179" s="2" t="s">
        <v>863</v>
      </c>
      <c r="D1179" s="2" t="s">
        <v>1646</v>
      </c>
      <c r="E1179" s="2" t="s">
        <v>1797</v>
      </c>
      <c r="F1179" s="2">
        <v>2</v>
      </c>
      <c r="G1179" s="2">
        <v>620.71</v>
      </c>
      <c r="H1179" s="2">
        <v>0.27</v>
      </c>
      <c r="I1179" s="2" t="s">
        <v>1824</v>
      </c>
      <c r="J1179" s="2">
        <v>906.23660000000007</v>
      </c>
      <c r="K1179" s="2">
        <f>IF(I1179="", AVERAGEIF(Table6[Payment_Type],Table6[[#This Row],[Payment_Type]],Table6[Total_Amount]), J1179)</f>
        <v>906.23660000000007</v>
      </c>
      <c r="O1179" s="28" t="s">
        <v>3003</v>
      </c>
      <c r="P1179" t="str">
        <f t="shared" si="73"/>
        <v>Sale1177</v>
      </c>
      <c r="Q1179" t="str">
        <f t="shared" si="74"/>
        <v>SALE1177</v>
      </c>
      <c r="S1179" s="31">
        <v>45568</v>
      </c>
      <c r="T1179" t="str">
        <f t="shared" si="75"/>
        <v>03-10-2024</v>
      </c>
      <c r="X1179" s="34">
        <v>2</v>
      </c>
      <c r="Y1179" s="34">
        <v>620.71</v>
      </c>
      <c r="Z1179" s="2">
        <f t="shared" si="72"/>
        <v>620.71</v>
      </c>
    </row>
    <row r="1180" spans="1:26">
      <c r="A1180" s="2" t="s">
        <v>3004</v>
      </c>
      <c r="B1180" s="25">
        <v>45397</v>
      </c>
      <c r="C1180" s="2" t="s">
        <v>402</v>
      </c>
      <c r="D1180" s="2" t="s">
        <v>1580</v>
      </c>
      <c r="E1180" s="2" t="s">
        <v>1792</v>
      </c>
      <c r="F1180" s="2">
        <v>2</v>
      </c>
      <c r="G1180" s="2">
        <v>851.77</v>
      </c>
      <c r="H1180" s="2">
        <v>0.13</v>
      </c>
      <c r="I1180" s="2" t="s">
        <v>1826</v>
      </c>
      <c r="J1180" s="2">
        <v>1482.0798</v>
      </c>
      <c r="K1180" s="2">
        <f>IF(I1180="", AVERAGEIF(Table6[Payment_Type],Table6[[#This Row],[Payment_Type]],Table6[Total_Amount]), J1180)</f>
        <v>1482.0798</v>
      </c>
      <c r="O1180" s="27" t="s">
        <v>3004</v>
      </c>
      <c r="P1180" t="str">
        <f t="shared" si="73"/>
        <v>Sale1178</v>
      </c>
      <c r="Q1180" t="str">
        <f t="shared" si="74"/>
        <v>SALE1178</v>
      </c>
      <c r="S1180" s="30">
        <v>45397</v>
      </c>
      <c r="T1180" t="str">
        <f t="shared" si="75"/>
        <v>15-04-2024</v>
      </c>
      <c r="X1180" s="33">
        <v>2</v>
      </c>
      <c r="Y1180" s="33">
        <v>851.77</v>
      </c>
      <c r="Z1180" s="2">
        <f t="shared" si="72"/>
        <v>851.77</v>
      </c>
    </row>
    <row r="1181" spans="1:26">
      <c r="A1181" s="2" t="s">
        <v>3005</v>
      </c>
      <c r="B1181" s="25">
        <v>45569</v>
      </c>
      <c r="C1181" s="2" t="s">
        <v>559</v>
      </c>
      <c r="D1181" s="2" t="s">
        <v>1638</v>
      </c>
      <c r="E1181" s="2" t="s">
        <v>1757</v>
      </c>
      <c r="F1181" s="2">
        <v>3</v>
      </c>
      <c r="G1181" s="2">
        <v>876.01</v>
      </c>
      <c r="H1181" s="2">
        <v>0.2</v>
      </c>
      <c r="I1181" s="2" t="s">
        <v>1824</v>
      </c>
      <c r="J1181" s="2">
        <v>2102.424</v>
      </c>
      <c r="K1181" s="2">
        <f>IF(I1181="", AVERAGEIF(Table6[Payment_Type],Table6[[#This Row],[Payment_Type]],Table6[Total_Amount]), J1181)</f>
        <v>2102.424</v>
      </c>
      <c r="O1181" s="28" t="s">
        <v>3005</v>
      </c>
      <c r="P1181" t="str">
        <f t="shared" si="73"/>
        <v>Sale1179</v>
      </c>
      <c r="Q1181" t="str">
        <f t="shared" si="74"/>
        <v>SALE1179</v>
      </c>
      <c r="S1181" s="31">
        <v>45569</v>
      </c>
      <c r="T1181" t="str">
        <f t="shared" si="75"/>
        <v>04-10-2024</v>
      </c>
      <c r="X1181" s="34">
        <v>3</v>
      </c>
      <c r="Y1181" s="34">
        <v>876.01</v>
      </c>
      <c r="Z1181" s="2">
        <f t="shared" si="72"/>
        <v>876.01</v>
      </c>
    </row>
    <row r="1182" spans="1:26">
      <c r="A1182" s="2" t="s">
        <v>3006</v>
      </c>
      <c r="B1182" s="25">
        <v>45353</v>
      </c>
      <c r="C1182" s="2" t="s">
        <v>878</v>
      </c>
      <c r="D1182" s="2" t="s">
        <v>1602</v>
      </c>
      <c r="E1182" s="2" t="s">
        <v>1786</v>
      </c>
      <c r="F1182" s="2">
        <v>2</v>
      </c>
      <c r="G1182" s="2">
        <v>717.21</v>
      </c>
      <c r="H1182" s="2">
        <v>0.15</v>
      </c>
      <c r="I1182" s="2" t="s">
        <v>1829</v>
      </c>
      <c r="J1182" s="2">
        <v>1219.2570000000001</v>
      </c>
      <c r="K1182" s="2">
        <f>IF(I1182="", AVERAGEIF(Table6[Payment_Type],Table6[[#This Row],[Payment_Type]],Table6[Total_Amount]), J1182)</f>
        <v>1219.2570000000001</v>
      </c>
      <c r="O1182" s="27" t="s">
        <v>3006</v>
      </c>
      <c r="P1182" t="str">
        <f t="shared" si="73"/>
        <v>Sale1180</v>
      </c>
      <c r="Q1182" t="str">
        <f t="shared" si="74"/>
        <v>SALE1180</v>
      </c>
      <c r="S1182" s="30">
        <v>45353</v>
      </c>
      <c r="T1182" t="str">
        <f t="shared" si="75"/>
        <v>02-03-2024</v>
      </c>
      <c r="X1182" s="33">
        <v>2</v>
      </c>
      <c r="Y1182" s="33">
        <v>717.21</v>
      </c>
      <c r="Z1182" s="2">
        <f t="shared" si="72"/>
        <v>717.21</v>
      </c>
    </row>
    <row r="1183" spans="1:26">
      <c r="A1183" s="2" t="s">
        <v>3007</v>
      </c>
      <c r="B1183" s="25">
        <v>45343</v>
      </c>
      <c r="C1183" s="2" t="s">
        <v>211</v>
      </c>
      <c r="D1183" s="2" t="s">
        <v>1630</v>
      </c>
      <c r="E1183" s="2" t="s">
        <v>1782</v>
      </c>
      <c r="F1183" s="2">
        <v>2</v>
      </c>
      <c r="G1183" s="2">
        <v>871.43</v>
      </c>
      <c r="H1183" s="2">
        <v>0.05</v>
      </c>
      <c r="I1183" s="2" t="s">
        <v>1824</v>
      </c>
      <c r="J1183" s="2">
        <v>1655.7170000000001</v>
      </c>
      <c r="K1183" s="2">
        <f>IF(I1183="", AVERAGEIF(Table6[Payment_Type],Table6[[#This Row],[Payment_Type]],Table6[Total_Amount]), J1183)</f>
        <v>1655.7170000000001</v>
      </c>
      <c r="O1183" s="28" t="s">
        <v>3007</v>
      </c>
      <c r="P1183" t="str">
        <f t="shared" si="73"/>
        <v>Sale1181</v>
      </c>
      <c r="Q1183" t="str">
        <f t="shared" si="74"/>
        <v>SALE1181</v>
      </c>
      <c r="S1183" s="31">
        <v>45343</v>
      </c>
      <c r="T1183" t="str">
        <f t="shared" si="75"/>
        <v>21-02-2024</v>
      </c>
      <c r="X1183" s="34">
        <v>2</v>
      </c>
      <c r="Y1183" s="34">
        <v>871.43</v>
      </c>
      <c r="Z1183" s="2">
        <f t="shared" si="72"/>
        <v>871.43</v>
      </c>
    </row>
    <row r="1184" spans="1:26">
      <c r="A1184" s="2" t="s">
        <v>3008</v>
      </c>
      <c r="B1184" s="25">
        <v>45321</v>
      </c>
      <c r="C1184" s="2" t="s">
        <v>1400</v>
      </c>
      <c r="D1184" s="2" t="s">
        <v>1620</v>
      </c>
      <c r="E1184" s="2" t="s">
        <v>1779</v>
      </c>
      <c r="F1184" s="2">
        <v>1</v>
      </c>
      <c r="G1184" s="2">
        <v>514.65</v>
      </c>
      <c r="H1184" s="2">
        <v>0.18</v>
      </c>
      <c r="I1184" s="2" t="s">
        <v>1824</v>
      </c>
      <c r="J1184" s="2">
        <v>422.01299999999998</v>
      </c>
      <c r="K1184" s="2">
        <f>IF(I1184="", AVERAGEIF(Table6[Payment_Type],Table6[[#This Row],[Payment_Type]],Table6[Total_Amount]), J1184)</f>
        <v>422.01299999999998</v>
      </c>
      <c r="O1184" s="27" t="s">
        <v>3008</v>
      </c>
      <c r="P1184" t="str">
        <f t="shared" si="73"/>
        <v>Sale1182</v>
      </c>
      <c r="Q1184" t="str">
        <f t="shared" si="74"/>
        <v>SALE1182</v>
      </c>
      <c r="S1184" s="30">
        <v>45321</v>
      </c>
      <c r="T1184" t="str">
        <f t="shared" si="75"/>
        <v>30-01-2024</v>
      </c>
      <c r="X1184" s="33">
        <v>1</v>
      </c>
      <c r="Y1184" s="33">
        <v>514.65</v>
      </c>
      <c r="Z1184" s="2">
        <f t="shared" si="72"/>
        <v>514.65</v>
      </c>
    </row>
    <row r="1185" spans="1:26">
      <c r="A1185" s="2" t="s">
        <v>3009</v>
      </c>
      <c r="B1185" s="25">
        <v>45650</v>
      </c>
      <c r="C1185" s="2" t="s">
        <v>1417</v>
      </c>
      <c r="D1185" s="2" t="s">
        <v>1672</v>
      </c>
      <c r="E1185" s="2" t="s">
        <v>1804</v>
      </c>
      <c r="F1185" s="2">
        <v>3</v>
      </c>
      <c r="G1185" s="2">
        <v>198.76</v>
      </c>
      <c r="H1185" s="2">
        <v>0.28000000000000003</v>
      </c>
      <c r="I1185" s="2" t="s">
        <v>1829</v>
      </c>
      <c r="J1185" s="2">
        <v>429.32159999999999</v>
      </c>
      <c r="K1185" s="2">
        <f>IF(I1185="", AVERAGEIF(Table6[Payment_Type],Table6[[#This Row],[Payment_Type]],Table6[Total_Amount]), J1185)</f>
        <v>429.32159999999999</v>
      </c>
      <c r="O1185" s="28" t="s">
        <v>3009</v>
      </c>
      <c r="P1185" t="str">
        <f t="shared" si="73"/>
        <v>Sale1183</v>
      </c>
      <c r="Q1185" t="str">
        <f t="shared" si="74"/>
        <v>SALE1183</v>
      </c>
      <c r="S1185" s="31">
        <v>45650</v>
      </c>
      <c r="T1185" t="str">
        <f t="shared" si="75"/>
        <v>24-12-2024</v>
      </c>
      <c r="X1185" s="34">
        <v>3</v>
      </c>
      <c r="Y1185" s="34">
        <v>198.76</v>
      </c>
      <c r="Z1185" s="2">
        <f t="shared" si="72"/>
        <v>198.76</v>
      </c>
    </row>
    <row r="1186" spans="1:26">
      <c r="A1186" s="2" t="s">
        <v>3010</v>
      </c>
      <c r="B1186" s="25">
        <v>45811</v>
      </c>
      <c r="C1186" s="2" t="s">
        <v>727</v>
      </c>
      <c r="D1186" s="2" t="s">
        <v>1674</v>
      </c>
      <c r="E1186" s="2" t="s">
        <v>1766</v>
      </c>
      <c r="F1186" s="2">
        <v>2</v>
      </c>
      <c r="G1186" s="2">
        <v>975.72</v>
      </c>
      <c r="H1186" s="2">
        <v>0.16</v>
      </c>
      <c r="I1186" s="2" t="s">
        <v>1829</v>
      </c>
      <c r="J1186" s="2">
        <v>1639.2095999999999</v>
      </c>
      <c r="K1186" s="2">
        <f>IF(I1186="", AVERAGEIF(Table6[Payment_Type],Table6[[#This Row],[Payment_Type]],Table6[Total_Amount]), J1186)</f>
        <v>1639.2095999999999</v>
      </c>
      <c r="O1186" s="27" t="s">
        <v>3010</v>
      </c>
      <c r="P1186" t="str">
        <f t="shared" si="73"/>
        <v>Sale1184</v>
      </c>
      <c r="Q1186" t="str">
        <f t="shared" si="74"/>
        <v>SALE1184</v>
      </c>
      <c r="S1186" s="30">
        <v>45811</v>
      </c>
      <c r="T1186" t="str">
        <f t="shared" si="75"/>
        <v>03-06-2025</v>
      </c>
      <c r="X1186" s="33">
        <v>2</v>
      </c>
      <c r="Y1186" s="33">
        <v>975.72</v>
      </c>
      <c r="Z1186" s="2">
        <f t="shared" si="72"/>
        <v>975.72</v>
      </c>
    </row>
    <row r="1187" spans="1:26">
      <c r="A1187" s="2" t="s">
        <v>3011</v>
      </c>
      <c r="B1187" s="25">
        <v>45505</v>
      </c>
      <c r="C1187" s="2" t="s">
        <v>1304</v>
      </c>
      <c r="D1187" s="2" t="s">
        <v>1578</v>
      </c>
      <c r="E1187" s="2" t="s">
        <v>1757</v>
      </c>
      <c r="F1187" s="2">
        <v>1</v>
      </c>
      <c r="G1187" s="2">
        <v>86.03</v>
      </c>
      <c r="H1187" s="2">
        <v>0.01</v>
      </c>
      <c r="I1187" s="2" t="s">
        <v>1824</v>
      </c>
      <c r="J1187" s="2">
        <v>85.169700000000006</v>
      </c>
      <c r="K1187" s="2">
        <f>IF(I1187="", AVERAGEIF(Table6[Payment_Type],Table6[[#This Row],[Payment_Type]],Table6[Total_Amount]), J1187)</f>
        <v>85.169700000000006</v>
      </c>
      <c r="O1187" s="28" t="s">
        <v>3011</v>
      </c>
      <c r="P1187" t="str">
        <f t="shared" si="73"/>
        <v>Sale1185</v>
      </c>
      <c r="Q1187" t="str">
        <f t="shared" si="74"/>
        <v>SALE1185</v>
      </c>
      <c r="S1187" s="31">
        <v>45505</v>
      </c>
      <c r="T1187" t="str">
        <f t="shared" si="75"/>
        <v>01-08-2024</v>
      </c>
      <c r="X1187" s="34">
        <v>1</v>
      </c>
      <c r="Y1187" s="34">
        <v>86.03</v>
      </c>
      <c r="Z1187" s="2">
        <f t="shared" si="72"/>
        <v>86.03</v>
      </c>
    </row>
    <row r="1188" spans="1:26">
      <c r="A1188" s="2" t="s">
        <v>3012</v>
      </c>
      <c r="B1188" s="25">
        <v>45897</v>
      </c>
      <c r="C1188" s="2" t="s">
        <v>314</v>
      </c>
      <c r="D1188" s="2" t="s">
        <v>1656</v>
      </c>
      <c r="E1188" s="2" t="s">
        <v>1794</v>
      </c>
      <c r="F1188" s="2">
        <v>4</v>
      </c>
      <c r="G1188" s="2">
        <v>705.12</v>
      </c>
      <c r="H1188" s="2">
        <v>0.15</v>
      </c>
      <c r="I1188" s="2" t="s">
        <v>1826</v>
      </c>
      <c r="J1188" s="2">
        <v>2397.4079999999999</v>
      </c>
      <c r="K1188" s="2">
        <f>IF(I1188="", AVERAGEIF(Table6[Payment_Type],Table6[[#This Row],[Payment_Type]],Table6[Total_Amount]), J1188)</f>
        <v>2397.4079999999999</v>
      </c>
      <c r="O1188" s="27" t="s">
        <v>3012</v>
      </c>
      <c r="P1188" t="str">
        <f t="shared" si="73"/>
        <v>Sale1186</v>
      </c>
      <c r="Q1188" t="str">
        <f t="shared" si="74"/>
        <v>SALE1186</v>
      </c>
      <c r="S1188" s="30">
        <v>45897</v>
      </c>
      <c r="T1188" t="str">
        <f t="shared" si="75"/>
        <v>28-08-2025</v>
      </c>
      <c r="X1188" s="33">
        <v>4</v>
      </c>
      <c r="Y1188" s="33">
        <v>705.12</v>
      </c>
      <c r="Z1188" s="2">
        <f t="shared" si="72"/>
        <v>705.12</v>
      </c>
    </row>
    <row r="1189" spans="1:26">
      <c r="A1189" s="2" t="s">
        <v>3013</v>
      </c>
      <c r="B1189" s="25">
        <v>45602</v>
      </c>
      <c r="C1189" s="2" t="s">
        <v>1160</v>
      </c>
      <c r="D1189" s="2" t="s">
        <v>1584</v>
      </c>
      <c r="E1189" s="2" t="s">
        <v>1794</v>
      </c>
      <c r="F1189" s="2">
        <v>3</v>
      </c>
      <c r="G1189" s="2">
        <v>99.77</v>
      </c>
      <c r="H1189" s="2">
        <v>0.01</v>
      </c>
      <c r="I1189" s="2" t="s">
        <v>1826</v>
      </c>
      <c r="J1189" s="2">
        <v>296.31689999999998</v>
      </c>
      <c r="K1189" s="2">
        <f>IF(I1189="", AVERAGEIF(Table6[Payment_Type],Table6[[#This Row],[Payment_Type]],Table6[Total_Amount]), J1189)</f>
        <v>296.31689999999998</v>
      </c>
      <c r="O1189" s="28" t="s">
        <v>3013</v>
      </c>
      <c r="P1189" t="str">
        <f t="shared" si="73"/>
        <v>Sale1187</v>
      </c>
      <c r="Q1189" t="str">
        <f t="shared" si="74"/>
        <v>SALE1187</v>
      </c>
      <c r="S1189" s="31">
        <v>45602</v>
      </c>
      <c r="T1189" t="str">
        <f t="shared" si="75"/>
        <v>06-11-2024</v>
      </c>
      <c r="X1189" s="34">
        <v>3</v>
      </c>
      <c r="Y1189" s="34">
        <v>99.77</v>
      </c>
      <c r="Z1189" s="2">
        <f t="shared" si="72"/>
        <v>99.77</v>
      </c>
    </row>
    <row r="1190" spans="1:26">
      <c r="A1190" s="2" t="s">
        <v>3014</v>
      </c>
      <c r="B1190" s="25">
        <v>45530</v>
      </c>
      <c r="C1190" s="2" t="s">
        <v>681</v>
      </c>
      <c r="D1190" s="2" t="s">
        <v>1616</v>
      </c>
      <c r="E1190" s="2" t="s">
        <v>1786</v>
      </c>
      <c r="F1190" s="2">
        <v>2</v>
      </c>
      <c r="G1190" s="2">
        <v>166.26</v>
      </c>
      <c r="H1190" s="2">
        <v>0.14000000000000001</v>
      </c>
      <c r="I1190" s="2" t="s">
        <v>1826</v>
      </c>
      <c r="J1190" s="2">
        <v>285.96719999999999</v>
      </c>
      <c r="K1190" s="2">
        <f>IF(I1190="", AVERAGEIF(Table6[Payment_Type],Table6[[#This Row],[Payment_Type]],Table6[Total_Amount]), J1190)</f>
        <v>285.96719999999999</v>
      </c>
      <c r="O1190" s="27" t="s">
        <v>3014</v>
      </c>
      <c r="P1190" t="str">
        <f t="shared" si="73"/>
        <v>Sale1188</v>
      </c>
      <c r="Q1190" t="str">
        <f t="shared" si="74"/>
        <v>SALE1188</v>
      </c>
      <c r="S1190" s="30">
        <v>45530</v>
      </c>
      <c r="T1190" t="str">
        <f t="shared" si="75"/>
        <v>26-08-2024</v>
      </c>
      <c r="X1190" s="33">
        <v>2</v>
      </c>
      <c r="Y1190" s="33">
        <v>166.26</v>
      </c>
      <c r="Z1190" s="2">
        <f t="shared" si="72"/>
        <v>166.26</v>
      </c>
    </row>
    <row r="1191" spans="1:26">
      <c r="A1191" s="2" t="s">
        <v>3015</v>
      </c>
      <c r="B1191" s="25">
        <v>45729</v>
      </c>
      <c r="C1191" s="2" t="s">
        <v>1417</v>
      </c>
      <c r="D1191" s="2" t="s">
        <v>1600</v>
      </c>
      <c r="E1191" s="2" t="s">
        <v>1773</v>
      </c>
      <c r="F1191" s="2">
        <v>1</v>
      </c>
      <c r="G1191" s="2">
        <v>429.25</v>
      </c>
      <c r="H1191" s="2">
        <v>0.28999999999999998</v>
      </c>
      <c r="I1191" s="2" t="s">
        <v>1824</v>
      </c>
      <c r="J1191" s="2">
        <v>304.76749999999998</v>
      </c>
      <c r="K1191" s="2">
        <f>IF(I1191="", AVERAGEIF(Table6[Payment_Type],Table6[[#This Row],[Payment_Type]],Table6[Total_Amount]), J1191)</f>
        <v>304.76749999999998</v>
      </c>
      <c r="O1191" s="28" t="s">
        <v>3015</v>
      </c>
      <c r="P1191" t="str">
        <f t="shared" si="73"/>
        <v>Sale1189</v>
      </c>
      <c r="Q1191" t="str">
        <f t="shared" si="74"/>
        <v>SALE1189</v>
      </c>
      <c r="S1191" s="31">
        <v>45729</v>
      </c>
      <c r="T1191" t="str">
        <f t="shared" si="75"/>
        <v>13-03-2025</v>
      </c>
      <c r="X1191" s="34">
        <v>1</v>
      </c>
      <c r="Y1191" s="34">
        <v>429.25</v>
      </c>
      <c r="Z1191" s="2">
        <f t="shared" si="72"/>
        <v>429.25</v>
      </c>
    </row>
    <row r="1192" spans="1:26">
      <c r="A1192" s="2" t="s">
        <v>3016</v>
      </c>
      <c r="B1192" s="25">
        <v>45468</v>
      </c>
      <c r="C1192" s="2" t="s">
        <v>1371</v>
      </c>
      <c r="D1192" s="2" t="s">
        <v>1543</v>
      </c>
      <c r="E1192" s="2" t="s">
        <v>1786</v>
      </c>
      <c r="F1192" s="2">
        <v>2</v>
      </c>
      <c r="G1192" s="2">
        <v>540.48</v>
      </c>
      <c r="H1192" s="2">
        <v>0.28999999999999998</v>
      </c>
      <c r="I1192" s="2" t="s">
        <v>1824</v>
      </c>
      <c r="J1192" s="2">
        <v>767.48159999999996</v>
      </c>
      <c r="K1192" s="2">
        <f>IF(I1192="", AVERAGEIF(Table6[Payment_Type],Table6[[#This Row],[Payment_Type]],Table6[Total_Amount]), J1192)</f>
        <v>767.48159999999996</v>
      </c>
      <c r="O1192" s="27" t="s">
        <v>3016</v>
      </c>
      <c r="P1192" t="str">
        <f t="shared" si="73"/>
        <v>Sale1190</v>
      </c>
      <c r="Q1192" t="str">
        <f t="shared" si="74"/>
        <v>SALE1190</v>
      </c>
      <c r="S1192" s="30">
        <v>45468</v>
      </c>
      <c r="T1192" t="str">
        <f t="shared" si="75"/>
        <v>25-06-2024</v>
      </c>
      <c r="X1192" s="33">
        <v>2</v>
      </c>
      <c r="Y1192" s="33">
        <v>540.48</v>
      </c>
      <c r="Z1192" s="2">
        <f t="shared" si="72"/>
        <v>540.48</v>
      </c>
    </row>
    <row r="1193" spans="1:26">
      <c r="A1193" s="2" t="s">
        <v>3017</v>
      </c>
      <c r="B1193" s="25">
        <v>45936</v>
      </c>
      <c r="C1193" s="2" t="s">
        <v>857</v>
      </c>
      <c r="D1193" s="2" t="s">
        <v>1666</v>
      </c>
      <c r="E1193" s="2" t="s">
        <v>1799</v>
      </c>
      <c r="F1193" s="2">
        <v>2</v>
      </c>
      <c r="G1193" s="2">
        <v>579.52</v>
      </c>
      <c r="H1193" s="2">
        <v>0.01</v>
      </c>
      <c r="I1193" s="2" t="s">
        <v>1826</v>
      </c>
      <c r="J1193" s="2">
        <v>1147.4495999999999</v>
      </c>
      <c r="K1193" s="2">
        <f>IF(I1193="", AVERAGEIF(Table6[Payment_Type],Table6[[#This Row],[Payment_Type]],Table6[Total_Amount]), J1193)</f>
        <v>1147.4495999999999</v>
      </c>
      <c r="O1193" s="28" t="s">
        <v>3017</v>
      </c>
      <c r="P1193" t="str">
        <f t="shared" si="73"/>
        <v>Sale1191</v>
      </c>
      <c r="Q1193" t="str">
        <f t="shared" si="74"/>
        <v>SALE1191</v>
      </c>
      <c r="S1193" s="31">
        <v>45936</v>
      </c>
      <c r="T1193" t="str">
        <f t="shared" si="75"/>
        <v>06-10-2025</v>
      </c>
      <c r="X1193" s="34">
        <v>2</v>
      </c>
      <c r="Y1193" s="34">
        <v>579.52</v>
      </c>
      <c r="Z1193" s="2">
        <f t="shared" si="72"/>
        <v>579.52</v>
      </c>
    </row>
    <row r="1194" spans="1:26">
      <c r="A1194" s="2" t="s">
        <v>3018</v>
      </c>
      <c r="B1194" s="25">
        <v>45622</v>
      </c>
      <c r="C1194" s="2" t="s">
        <v>110</v>
      </c>
      <c r="D1194" s="2" t="s">
        <v>1686</v>
      </c>
      <c r="E1194" s="2" t="s">
        <v>1807</v>
      </c>
      <c r="F1194" s="2">
        <v>4</v>
      </c>
      <c r="G1194" s="2">
        <v>477.52</v>
      </c>
      <c r="H1194" s="2">
        <v>7.0000000000000007E-2</v>
      </c>
      <c r="I1194" s="2" t="s">
        <v>1826</v>
      </c>
      <c r="J1194" s="2">
        <v>1776.3743999999999</v>
      </c>
      <c r="K1194" s="2">
        <f>IF(I1194="", AVERAGEIF(Table6[Payment_Type],Table6[[#This Row],[Payment_Type]],Table6[Total_Amount]), J1194)</f>
        <v>1776.3743999999999</v>
      </c>
      <c r="O1194" s="27" t="s">
        <v>3018</v>
      </c>
      <c r="P1194" t="str">
        <f t="shared" si="73"/>
        <v>Sale1192</v>
      </c>
      <c r="Q1194" t="str">
        <f t="shared" si="74"/>
        <v>SALE1192</v>
      </c>
      <c r="S1194" s="30">
        <v>45622</v>
      </c>
      <c r="T1194" t="str">
        <f t="shared" si="75"/>
        <v>26-11-2024</v>
      </c>
      <c r="X1194" s="33">
        <v>4</v>
      </c>
      <c r="Y1194" s="33">
        <v>477.52</v>
      </c>
      <c r="Z1194" s="2">
        <f t="shared" si="72"/>
        <v>477.52</v>
      </c>
    </row>
    <row r="1195" spans="1:26">
      <c r="A1195" s="2" t="s">
        <v>3019</v>
      </c>
      <c r="B1195" s="25">
        <v>45705</v>
      </c>
      <c r="C1195" s="2" t="s">
        <v>827</v>
      </c>
      <c r="D1195" s="2" t="s">
        <v>1730</v>
      </c>
      <c r="E1195" s="2" t="s">
        <v>1776</v>
      </c>
      <c r="F1195" s="2">
        <v>3</v>
      </c>
      <c r="G1195" s="2">
        <v>242.58</v>
      </c>
      <c r="H1195" s="2">
        <v>0.25</v>
      </c>
      <c r="I1195" s="2" t="s">
        <v>1824</v>
      </c>
      <c r="J1195" s="2">
        <v>545.80500000000006</v>
      </c>
      <c r="K1195" s="2">
        <f>IF(I1195="", AVERAGEIF(Table6[Payment_Type],Table6[[#This Row],[Payment_Type]],Table6[Total_Amount]), J1195)</f>
        <v>545.80500000000006</v>
      </c>
      <c r="O1195" s="28" t="s">
        <v>3019</v>
      </c>
      <c r="P1195" t="str">
        <f t="shared" si="73"/>
        <v>Sale1193</v>
      </c>
      <c r="Q1195" t="str">
        <f t="shared" si="74"/>
        <v>SALE1193</v>
      </c>
      <c r="S1195" s="31">
        <v>45705</v>
      </c>
      <c r="T1195" t="str">
        <f t="shared" si="75"/>
        <v>17-02-2025</v>
      </c>
      <c r="X1195" s="34">
        <v>3</v>
      </c>
      <c r="Y1195" s="34">
        <v>242.58</v>
      </c>
      <c r="Z1195" s="2">
        <f t="shared" si="72"/>
        <v>242.58</v>
      </c>
    </row>
    <row r="1196" spans="1:26">
      <c r="A1196" s="2" t="s">
        <v>3020</v>
      </c>
      <c r="B1196" s="25">
        <v>45250</v>
      </c>
      <c r="C1196" s="2" t="s">
        <v>1148</v>
      </c>
      <c r="D1196" s="2" t="s">
        <v>1600</v>
      </c>
      <c r="E1196" s="2" t="s">
        <v>1807</v>
      </c>
      <c r="F1196" s="2">
        <v>2</v>
      </c>
      <c r="G1196" s="2">
        <v>519.29999999999995</v>
      </c>
      <c r="H1196" s="2">
        <v>0.09</v>
      </c>
      <c r="I1196" s="2" t="s">
        <v>1826</v>
      </c>
      <c r="J1196" s="2">
        <v>945.12599999999998</v>
      </c>
      <c r="K1196" s="2">
        <f>IF(I1196="", AVERAGEIF(Table6[Payment_Type],Table6[[#This Row],[Payment_Type]],Table6[Total_Amount]), J1196)</f>
        <v>945.12599999999998</v>
      </c>
      <c r="O1196" s="27" t="s">
        <v>3020</v>
      </c>
      <c r="P1196" t="str">
        <f t="shared" si="73"/>
        <v>Sale1194</v>
      </c>
      <c r="Q1196" t="str">
        <f t="shared" si="74"/>
        <v>SALE1194</v>
      </c>
      <c r="S1196" s="30">
        <v>45250</v>
      </c>
      <c r="T1196" t="str">
        <f t="shared" si="75"/>
        <v>20-11-2023</v>
      </c>
      <c r="X1196" s="33">
        <v>2</v>
      </c>
      <c r="Y1196" s="33">
        <v>519.29999999999995</v>
      </c>
      <c r="Z1196" s="2">
        <f t="shared" si="72"/>
        <v>519.29999999999995</v>
      </c>
    </row>
    <row r="1197" spans="1:26">
      <c r="A1197" s="2" t="s">
        <v>3021</v>
      </c>
      <c r="B1197" s="25">
        <v>45684</v>
      </c>
      <c r="C1197" s="2" t="s">
        <v>1510</v>
      </c>
      <c r="D1197" s="2" t="s">
        <v>1736</v>
      </c>
      <c r="E1197" s="2" t="s">
        <v>1792</v>
      </c>
      <c r="F1197" s="2">
        <v>3</v>
      </c>
      <c r="G1197" s="2">
        <v>845.67</v>
      </c>
      <c r="H1197" s="2">
        <v>0.12</v>
      </c>
      <c r="I1197" s="2" t="s">
        <v>1829</v>
      </c>
      <c r="J1197" s="2">
        <v>2232.5688</v>
      </c>
      <c r="K1197" s="2">
        <f>IF(I1197="", AVERAGEIF(Table6[Payment_Type],Table6[[#This Row],[Payment_Type]],Table6[Total_Amount]), J1197)</f>
        <v>2232.5688</v>
      </c>
      <c r="O1197" s="28" t="s">
        <v>3021</v>
      </c>
      <c r="P1197" t="str">
        <f t="shared" si="73"/>
        <v>Sale1195</v>
      </c>
      <c r="Q1197" t="str">
        <f t="shared" si="74"/>
        <v>SALE1195</v>
      </c>
      <c r="S1197" s="31">
        <v>45684</v>
      </c>
      <c r="T1197" t="str">
        <f t="shared" si="75"/>
        <v>27-01-2025</v>
      </c>
      <c r="X1197" s="34">
        <v>3</v>
      </c>
      <c r="Y1197" s="34">
        <v>845.67</v>
      </c>
      <c r="Z1197" s="2">
        <f t="shared" si="72"/>
        <v>845.67</v>
      </c>
    </row>
    <row r="1198" spans="1:26">
      <c r="A1198" s="2" t="s">
        <v>3022</v>
      </c>
      <c r="B1198" s="25">
        <v>45395</v>
      </c>
      <c r="C1198" s="2" t="s">
        <v>963</v>
      </c>
      <c r="D1198" s="2" t="s">
        <v>1658</v>
      </c>
      <c r="E1198" s="2" t="s">
        <v>1804</v>
      </c>
      <c r="F1198" s="2">
        <v>4</v>
      </c>
      <c r="G1198" s="2">
        <v>750.26</v>
      </c>
      <c r="H1198" s="2">
        <v>0.01</v>
      </c>
      <c r="I1198" s="2" t="s">
        <v>1826</v>
      </c>
      <c r="J1198" s="2">
        <v>2971.0295999999998</v>
      </c>
      <c r="K1198" s="2">
        <f>IF(I1198="", AVERAGEIF(Table6[Payment_Type],Table6[[#This Row],[Payment_Type]],Table6[Total_Amount]), J1198)</f>
        <v>2971.0295999999998</v>
      </c>
      <c r="O1198" s="27" t="s">
        <v>3022</v>
      </c>
      <c r="P1198" t="str">
        <f t="shared" si="73"/>
        <v>Sale1196</v>
      </c>
      <c r="Q1198" t="str">
        <f t="shared" si="74"/>
        <v>SALE1196</v>
      </c>
      <c r="S1198" s="30">
        <v>45395</v>
      </c>
      <c r="T1198" t="str">
        <f t="shared" si="75"/>
        <v>13-04-2024</v>
      </c>
      <c r="X1198" s="33">
        <v>4</v>
      </c>
      <c r="Y1198" s="33">
        <v>750.26</v>
      </c>
      <c r="Z1198" s="2">
        <f t="shared" si="72"/>
        <v>750.26</v>
      </c>
    </row>
    <row r="1199" spans="1:26">
      <c r="A1199" s="2" t="s">
        <v>3023</v>
      </c>
      <c r="B1199" s="25">
        <v>45382</v>
      </c>
      <c r="C1199" s="2" t="s">
        <v>1044</v>
      </c>
      <c r="D1199" s="2" t="s">
        <v>1732</v>
      </c>
      <c r="E1199" s="2" t="s">
        <v>1794</v>
      </c>
      <c r="F1199" s="2">
        <v>4</v>
      </c>
      <c r="G1199" s="2">
        <v>294.38</v>
      </c>
      <c r="H1199" s="2">
        <v>0.2</v>
      </c>
      <c r="I1199" s="2" t="s">
        <v>1824</v>
      </c>
      <c r="J1199" s="2">
        <v>942.01600000000008</v>
      </c>
      <c r="K1199" s="2">
        <f>IF(I1199="", AVERAGEIF(Table6[Payment_Type],Table6[[#This Row],[Payment_Type]],Table6[Total_Amount]), J1199)</f>
        <v>942.01600000000008</v>
      </c>
      <c r="O1199" s="28" t="s">
        <v>3023</v>
      </c>
      <c r="P1199" t="str">
        <f t="shared" si="73"/>
        <v>Sale1197</v>
      </c>
      <c r="Q1199" t="str">
        <f t="shared" si="74"/>
        <v>SALE1197</v>
      </c>
      <c r="S1199" s="31">
        <v>45382</v>
      </c>
      <c r="T1199" t="str">
        <f t="shared" si="75"/>
        <v>31-03-2024</v>
      </c>
      <c r="X1199" s="34">
        <v>4</v>
      </c>
      <c r="Y1199" s="34">
        <v>294.38</v>
      </c>
      <c r="Z1199" s="2">
        <f t="shared" si="72"/>
        <v>294.38</v>
      </c>
    </row>
    <row r="1200" spans="1:26">
      <c r="A1200" s="2" t="s">
        <v>3024</v>
      </c>
      <c r="B1200" s="25">
        <v>45919</v>
      </c>
      <c r="C1200" s="2" t="s">
        <v>347</v>
      </c>
      <c r="D1200" s="2" t="s">
        <v>1740</v>
      </c>
      <c r="E1200" s="2" t="s">
        <v>1761</v>
      </c>
      <c r="F1200" s="2">
        <v>3</v>
      </c>
      <c r="G1200" s="2">
        <v>583.52</v>
      </c>
      <c r="H1200" s="2">
        <v>7.0000000000000007E-2</v>
      </c>
      <c r="I1200" s="2" t="s">
        <v>1826</v>
      </c>
      <c r="J1200" s="2">
        <v>1628.0208</v>
      </c>
      <c r="K1200" s="2">
        <f>IF(I1200="", AVERAGEIF(Table6[Payment_Type],Table6[[#This Row],[Payment_Type]],Table6[Total_Amount]), J1200)</f>
        <v>1628.0208</v>
      </c>
      <c r="O1200" s="27" t="s">
        <v>3024</v>
      </c>
      <c r="P1200" t="str">
        <f t="shared" si="73"/>
        <v>Sale1198</v>
      </c>
      <c r="Q1200" t="str">
        <f t="shared" si="74"/>
        <v>SALE1198</v>
      </c>
      <c r="S1200" s="30">
        <v>45919</v>
      </c>
      <c r="T1200" t="str">
        <f t="shared" si="75"/>
        <v>19-09-2025</v>
      </c>
      <c r="X1200" s="33">
        <v>3</v>
      </c>
      <c r="Y1200" s="33">
        <v>583.52</v>
      </c>
      <c r="Z1200" s="2">
        <f t="shared" si="72"/>
        <v>583.52</v>
      </c>
    </row>
    <row r="1201" spans="1:26">
      <c r="A1201" s="2" t="s">
        <v>3025</v>
      </c>
      <c r="B1201" s="25">
        <v>45453</v>
      </c>
      <c r="C1201" s="2" t="s">
        <v>1449</v>
      </c>
      <c r="D1201" s="2" t="s">
        <v>1726</v>
      </c>
      <c r="E1201" s="2" t="s">
        <v>1804</v>
      </c>
      <c r="F1201" s="2">
        <v>2</v>
      </c>
      <c r="G1201" s="2">
        <v>635.22</v>
      </c>
      <c r="H1201" s="2">
        <v>0.3</v>
      </c>
      <c r="I1201" s="2" t="s">
        <v>1829</v>
      </c>
      <c r="J1201" s="2">
        <v>889.30799999999999</v>
      </c>
      <c r="K1201" s="2">
        <f>IF(I1201="", AVERAGEIF(Table6[Payment_Type],Table6[[#This Row],[Payment_Type]],Table6[Total_Amount]), J1201)</f>
        <v>889.30799999999999</v>
      </c>
      <c r="O1201" s="28" t="s">
        <v>3025</v>
      </c>
      <c r="P1201" t="str">
        <f t="shared" si="73"/>
        <v>Sale1199</v>
      </c>
      <c r="Q1201" t="str">
        <f t="shared" si="74"/>
        <v>SALE1199</v>
      </c>
      <c r="S1201" s="31">
        <v>45453</v>
      </c>
      <c r="T1201" t="str">
        <f t="shared" si="75"/>
        <v>10-06-2024</v>
      </c>
      <c r="X1201" s="34">
        <v>2</v>
      </c>
      <c r="Y1201" s="34">
        <v>635.22</v>
      </c>
      <c r="Z1201" s="2">
        <f t="shared" si="72"/>
        <v>635.22</v>
      </c>
    </row>
    <row r="1202" spans="1:26">
      <c r="A1202" s="2" t="s">
        <v>3026</v>
      </c>
      <c r="B1202" s="25">
        <v>45313</v>
      </c>
      <c r="C1202" s="2" t="s">
        <v>1328</v>
      </c>
      <c r="D1202" s="2" t="s">
        <v>1680</v>
      </c>
      <c r="E1202" s="2" t="s">
        <v>1761</v>
      </c>
      <c r="F1202" s="2">
        <v>1</v>
      </c>
      <c r="G1202" s="2">
        <v>743.55</v>
      </c>
      <c r="H1202" s="2">
        <v>0.11</v>
      </c>
      <c r="I1202" s="2" t="s">
        <v>1829</v>
      </c>
      <c r="J1202" s="2">
        <v>661.7595</v>
      </c>
      <c r="K1202" s="2">
        <f>IF(I1202="", AVERAGEIF(Table6[Payment_Type],Table6[[#This Row],[Payment_Type]],Table6[Total_Amount]), J1202)</f>
        <v>661.7595</v>
      </c>
      <c r="O1202" s="27" t="s">
        <v>3026</v>
      </c>
      <c r="P1202" t="str">
        <f t="shared" si="73"/>
        <v>Sale1200</v>
      </c>
      <c r="Q1202" t="str">
        <f t="shared" si="74"/>
        <v>SALE1200</v>
      </c>
      <c r="S1202" s="30">
        <v>45313</v>
      </c>
      <c r="T1202" t="str">
        <f t="shared" si="75"/>
        <v>22-01-2024</v>
      </c>
      <c r="X1202" s="33">
        <v>1</v>
      </c>
      <c r="Y1202" s="33">
        <v>743.55</v>
      </c>
      <c r="Z1202" s="2">
        <f t="shared" si="72"/>
        <v>743.55</v>
      </c>
    </row>
    <row r="1203" spans="1:26">
      <c r="A1203" s="2" t="s">
        <v>3027</v>
      </c>
      <c r="B1203" s="25">
        <v>45377</v>
      </c>
      <c r="C1203" s="2" t="s">
        <v>360</v>
      </c>
      <c r="D1203" s="2" t="s">
        <v>1636</v>
      </c>
      <c r="E1203" s="2" t="s">
        <v>1766</v>
      </c>
      <c r="F1203" s="2">
        <v>4</v>
      </c>
      <c r="G1203" s="2">
        <v>530.45000000000005</v>
      </c>
      <c r="H1203" s="2">
        <v>0.13</v>
      </c>
      <c r="I1203" s="2" t="s">
        <v>1824</v>
      </c>
      <c r="J1203" s="2">
        <v>1845.9659999999999</v>
      </c>
      <c r="K1203" s="2">
        <f>IF(I1203="", AVERAGEIF(Table6[Payment_Type],Table6[[#This Row],[Payment_Type]],Table6[Total_Amount]), J1203)</f>
        <v>1845.9659999999999</v>
      </c>
      <c r="O1203" s="28" t="s">
        <v>3027</v>
      </c>
      <c r="P1203" t="str">
        <f t="shared" si="73"/>
        <v>Sale1201</v>
      </c>
      <c r="Q1203" t="str">
        <f t="shared" si="74"/>
        <v>SALE1201</v>
      </c>
      <c r="S1203" s="31">
        <v>45377</v>
      </c>
      <c r="T1203" t="str">
        <f t="shared" si="75"/>
        <v>26-03-2024</v>
      </c>
      <c r="X1203" s="34">
        <v>4</v>
      </c>
      <c r="Y1203" s="34">
        <v>530.45000000000005</v>
      </c>
      <c r="Z1203" s="2">
        <f t="shared" si="72"/>
        <v>530.45000000000005</v>
      </c>
    </row>
    <row r="1204" spans="1:26">
      <c r="A1204" s="2" t="s">
        <v>3028</v>
      </c>
      <c r="B1204" s="25">
        <v>45371</v>
      </c>
      <c r="C1204" s="2" t="s">
        <v>842</v>
      </c>
      <c r="D1204" s="2" t="s">
        <v>1680</v>
      </c>
      <c r="E1204" s="2" t="s">
        <v>1786</v>
      </c>
      <c r="F1204" s="2">
        <v>2</v>
      </c>
      <c r="G1204" s="2">
        <v>972.4</v>
      </c>
      <c r="H1204" s="2">
        <v>0.06</v>
      </c>
      <c r="I1204" s="2" t="s">
        <v>1829</v>
      </c>
      <c r="J1204" s="2">
        <v>1828.1120000000001</v>
      </c>
      <c r="K1204" s="2">
        <f>IF(I1204="", AVERAGEIF(Table6[Payment_Type],Table6[[#This Row],[Payment_Type]],Table6[Total_Amount]), J1204)</f>
        <v>1828.1120000000001</v>
      </c>
      <c r="O1204" s="27" t="s">
        <v>3028</v>
      </c>
      <c r="P1204" t="str">
        <f t="shared" si="73"/>
        <v>Sale1202</v>
      </c>
      <c r="Q1204" t="str">
        <f t="shared" si="74"/>
        <v>SALE1202</v>
      </c>
      <c r="S1204" s="30">
        <v>45371</v>
      </c>
      <c r="T1204" t="str">
        <f t="shared" si="75"/>
        <v>20-03-2024</v>
      </c>
      <c r="X1204" s="33">
        <v>2</v>
      </c>
      <c r="Y1204" s="33">
        <v>972.4</v>
      </c>
      <c r="Z1204" s="2">
        <f t="shared" si="72"/>
        <v>972.4</v>
      </c>
    </row>
    <row r="1205" spans="1:26">
      <c r="A1205" s="2" t="s">
        <v>3029</v>
      </c>
      <c r="B1205" s="25">
        <v>45797</v>
      </c>
      <c r="C1205" s="2" t="s">
        <v>1181</v>
      </c>
      <c r="D1205" s="2" t="s">
        <v>1578</v>
      </c>
      <c r="E1205" s="2" t="s">
        <v>1810</v>
      </c>
      <c r="F1205" s="2">
        <v>3</v>
      </c>
      <c r="G1205" s="2">
        <v>197.93</v>
      </c>
      <c r="H1205" s="2">
        <v>0</v>
      </c>
      <c r="I1205" s="2" t="s">
        <v>1829</v>
      </c>
      <c r="J1205" s="2">
        <v>593.79</v>
      </c>
      <c r="K1205" s="2">
        <f>IF(I1205="", AVERAGEIF(Table6[Payment_Type],Table6[[#This Row],[Payment_Type]],Table6[Total_Amount]), J1205)</f>
        <v>593.79</v>
      </c>
      <c r="O1205" s="28" t="s">
        <v>3029</v>
      </c>
      <c r="P1205" t="str">
        <f t="shared" si="73"/>
        <v>Sale1203</v>
      </c>
      <c r="Q1205" t="str">
        <f t="shared" si="74"/>
        <v>SALE1203</v>
      </c>
      <c r="S1205" s="31">
        <v>45797</v>
      </c>
      <c r="T1205" t="str">
        <f t="shared" si="75"/>
        <v>20-05-2025</v>
      </c>
      <c r="X1205" s="34">
        <v>3</v>
      </c>
      <c r="Y1205" s="34">
        <v>197.93</v>
      </c>
      <c r="Z1205" s="2">
        <f t="shared" si="72"/>
        <v>197.93</v>
      </c>
    </row>
    <row r="1206" spans="1:26">
      <c r="A1206" s="2" t="s">
        <v>3030</v>
      </c>
      <c r="B1206" s="25">
        <v>45575</v>
      </c>
      <c r="C1206" s="2" t="s">
        <v>1074</v>
      </c>
      <c r="D1206" s="2" t="s">
        <v>1722</v>
      </c>
      <c r="E1206" s="2" t="s">
        <v>1792</v>
      </c>
      <c r="F1206" s="2">
        <v>4</v>
      </c>
      <c r="G1206" s="2">
        <v>565.51</v>
      </c>
      <c r="H1206" s="2">
        <v>0.16</v>
      </c>
      <c r="I1206" s="2" t="s">
        <v>1826</v>
      </c>
      <c r="J1206" s="2">
        <v>1900.1135999999999</v>
      </c>
      <c r="K1206" s="2">
        <f>IF(I1206="", AVERAGEIF(Table6[Payment_Type],Table6[[#This Row],[Payment_Type]],Table6[Total_Amount]), J1206)</f>
        <v>1900.1135999999999</v>
      </c>
      <c r="O1206" s="27" t="s">
        <v>3030</v>
      </c>
      <c r="P1206" t="str">
        <f t="shared" si="73"/>
        <v>Sale1204</v>
      </c>
      <c r="Q1206" t="str">
        <f t="shared" si="74"/>
        <v>SALE1204</v>
      </c>
      <c r="S1206" s="30">
        <v>45575</v>
      </c>
      <c r="T1206" t="str">
        <f t="shared" si="75"/>
        <v>10-10-2024</v>
      </c>
      <c r="X1206" s="33">
        <v>4</v>
      </c>
      <c r="Y1206" s="33">
        <v>565.51</v>
      </c>
      <c r="Z1206" s="2">
        <f t="shared" si="72"/>
        <v>565.51</v>
      </c>
    </row>
    <row r="1207" spans="1:26">
      <c r="A1207" s="2" t="s">
        <v>3031</v>
      </c>
      <c r="B1207" s="25">
        <v>45566</v>
      </c>
      <c r="C1207" s="2" t="s">
        <v>1246</v>
      </c>
      <c r="D1207" s="2" t="s">
        <v>1626</v>
      </c>
      <c r="E1207" s="2" t="s">
        <v>1769</v>
      </c>
      <c r="F1207" s="2">
        <v>4</v>
      </c>
      <c r="G1207" s="2">
        <v>983.38</v>
      </c>
      <c r="H1207" s="2">
        <v>0.25</v>
      </c>
      <c r="I1207" s="2" t="s">
        <v>1829</v>
      </c>
      <c r="J1207" s="2">
        <v>2950.14</v>
      </c>
      <c r="K1207" s="2">
        <f>IF(I1207="", AVERAGEIF(Table6[Payment_Type],Table6[[#This Row],[Payment_Type]],Table6[Total_Amount]), J1207)</f>
        <v>2950.14</v>
      </c>
      <c r="O1207" s="28" t="s">
        <v>3031</v>
      </c>
      <c r="P1207" t="str">
        <f t="shared" si="73"/>
        <v>Sale1205</v>
      </c>
      <c r="Q1207" t="str">
        <f t="shared" si="74"/>
        <v>SALE1205</v>
      </c>
      <c r="S1207" s="31">
        <v>45566</v>
      </c>
      <c r="T1207" t="str">
        <f t="shared" si="75"/>
        <v>01-10-2024</v>
      </c>
      <c r="X1207" s="34">
        <v>4</v>
      </c>
      <c r="Y1207" s="34">
        <v>983.38</v>
      </c>
      <c r="Z1207" s="2">
        <f t="shared" si="72"/>
        <v>983.38</v>
      </c>
    </row>
    <row r="1208" spans="1:26">
      <c r="A1208" s="2" t="s">
        <v>3032</v>
      </c>
      <c r="B1208" s="25">
        <v>45252</v>
      </c>
      <c r="C1208" s="2" t="s">
        <v>752</v>
      </c>
      <c r="D1208" s="2" t="s">
        <v>1746</v>
      </c>
      <c r="E1208" s="2" t="s">
        <v>1786</v>
      </c>
      <c r="F1208" s="2">
        <v>1</v>
      </c>
      <c r="G1208" s="2">
        <v>955.06</v>
      </c>
      <c r="H1208" s="2">
        <v>0.14000000000000001</v>
      </c>
      <c r="I1208" s="2" t="s">
        <v>1824</v>
      </c>
      <c r="J1208" s="2">
        <v>821.35159999999996</v>
      </c>
      <c r="K1208" s="2">
        <f>IF(I1208="", AVERAGEIF(Table6[Payment_Type],Table6[[#This Row],[Payment_Type]],Table6[Total_Amount]), J1208)</f>
        <v>821.35159999999996</v>
      </c>
      <c r="O1208" s="27" t="s">
        <v>3032</v>
      </c>
      <c r="P1208" t="str">
        <f t="shared" si="73"/>
        <v>Sale1206</v>
      </c>
      <c r="Q1208" t="str">
        <f t="shared" si="74"/>
        <v>SALE1206</v>
      </c>
      <c r="S1208" s="30">
        <v>45252</v>
      </c>
      <c r="T1208" t="str">
        <f t="shared" si="75"/>
        <v>22-11-2023</v>
      </c>
      <c r="X1208" s="33">
        <v>1</v>
      </c>
      <c r="Y1208" s="33">
        <v>955.06</v>
      </c>
      <c r="Z1208" s="2">
        <f t="shared" si="72"/>
        <v>955.06</v>
      </c>
    </row>
    <row r="1209" spans="1:26">
      <c r="A1209" s="2" t="s">
        <v>3033</v>
      </c>
      <c r="B1209" s="25">
        <v>45693</v>
      </c>
      <c r="C1209" s="2" t="s">
        <v>1104</v>
      </c>
      <c r="D1209" s="2" t="s">
        <v>1666</v>
      </c>
      <c r="E1209" s="2" t="s">
        <v>1801</v>
      </c>
      <c r="F1209" s="2">
        <v>3</v>
      </c>
      <c r="G1209" s="2">
        <v>597.46</v>
      </c>
      <c r="H1209" s="2">
        <v>0.02</v>
      </c>
      <c r="I1209" s="2" t="s">
        <v>1826</v>
      </c>
      <c r="J1209" s="2">
        <v>1756.5324000000001</v>
      </c>
      <c r="K1209" s="2">
        <f>IF(I1209="", AVERAGEIF(Table6[Payment_Type],Table6[[#This Row],[Payment_Type]],Table6[Total_Amount]), J1209)</f>
        <v>1756.5324000000001</v>
      </c>
      <c r="O1209" s="28" t="s">
        <v>3033</v>
      </c>
      <c r="P1209" t="str">
        <f t="shared" si="73"/>
        <v>Sale1207</v>
      </c>
      <c r="Q1209" t="str">
        <f t="shared" si="74"/>
        <v>SALE1207</v>
      </c>
      <c r="S1209" s="31">
        <v>45693</v>
      </c>
      <c r="T1209" t="str">
        <f t="shared" si="75"/>
        <v>05-02-2025</v>
      </c>
      <c r="X1209" s="34">
        <v>3</v>
      </c>
      <c r="Y1209" s="34">
        <v>597.46</v>
      </c>
      <c r="Z1209" s="2">
        <f t="shared" si="72"/>
        <v>597.46</v>
      </c>
    </row>
    <row r="1210" spans="1:26">
      <c r="A1210" s="2" t="s">
        <v>3034</v>
      </c>
      <c r="B1210" s="25">
        <v>45446</v>
      </c>
      <c r="C1210" s="2" t="s">
        <v>999</v>
      </c>
      <c r="D1210" s="2" t="s">
        <v>1562</v>
      </c>
      <c r="E1210" s="2" t="s">
        <v>1804</v>
      </c>
      <c r="F1210" s="2">
        <v>3</v>
      </c>
      <c r="G1210" s="2">
        <v>581.09</v>
      </c>
      <c r="H1210" s="2">
        <v>0.1</v>
      </c>
      <c r="I1210" s="2" t="s">
        <v>1829</v>
      </c>
      <c r="J1210" s="2">
        <v>1568.943</v>
      </c>
      <c r="K1210" s="2">
        <f>IF(I1210="", AVERAGEIF(Table6[Payment_Type],Table6[[#This Row],[Payment_Type]],Table6[Total_Amount]), J1210)</f>
        <v>1568.943</v>
      </c>
      <c r="O1210" s="27" t="s">
        <v>3034</v>
      </c>
      <c r="P1210" t="str">
        <f t="shared" si="73"/>
        <v>Sale1208</v>
      </c>
      <c r="Q1210" t="str">
        <f t="shared" si="74"/>
        <v>SALE1208</v>
      </c>
      <c r="S1210" s="30">
        <v>45446</v>
      </c>
      <c r="T1210" t="str">
        <f t="shared" si="75"/>
        <v>03-06-2024</v>
      </c>
      <c r="X1210" s="33">
        <v>3</v>
      </c>
      <c r="Y1210" s="33">
        <v>581.09</v>
      </c>
      <c r="Z1210" s="2">
        <f t="shared" si="72"/>
        <v>581.09</v>
      </c>
    </row>
    <row r="1211" spans="1:26">
      <c r="A1211" s="2" t="s">
        <v>3035</v>
      </c>
      <c r="B1211" s="25">
        <v>45862</v>
      </c>
      <c r="C1211" s="2" t="s">
        <v>205</v>
      </c>
      <c r="D1211" s="2" t="s">
        <v>1608</v>
      </c>
      <c r="E1211" s="2" t="s">
        <v>1769</v>
      </c>
      <c r="F1211" s="2">
        <v>4</v>
      </c>
      <c r="G1211" s="2">
        <v>153.94999999999999</v>
      </c>
      <c r="H1211" s="2">
        <v>0.11</v>
      </c>
      <c r="I1211" s="2" t="s">
        <v>1826</v>
      </c>
      <c r="J1211" s="2">
        <v>548.06200000000001</v>
      </c>
      <c r="K1211" s="2">
        <f>IF(I1211="", AVERAGEIF(Table6[Payment_Type],Table6[[#This Row],[Payment_Type]],Table6[Total_Amount]), J1211)</f>
        <v>548.06200000000001</v>
      </c>
      <c r="O1211" s="28" t="s">
        <v>3035</v>
      </c>
      <c r="P1211" t="str">
        <f t="shared" si="73"/>
        <v>Sale1209</v>
      </c>
      <c r="Q1211" t="str">
        <f t="shared" si="74"/>
        <v>SALE1209</v>
      </c>
      <c r="S1211" s="31">
        <v>45862</v>
      </c>
      <c r="T1211" t="str">
        <f t="shared" si="75"/>
        <v>24-07-2025</v>
      </c>
      <c r="X1211" s="34">
        <v>4</v>
      </c>
      <c r="Y1211" s="34">
        <v>153.94999999999999</v>
      </c>
      <c r="Z1211" s="2">
        <f t="shared" si="72"/>
        <v>153.94999999999999</v>
      </c>
    </row>
    <row r="1212" spans="1:26">
      <c r="A1212" s="2" t="s">
        <v>3036</v>
      </c>
      <c r="B1212" s="25">
        <v>45530</v>
      </c>
      <c r="C1212" s="2" t="s">
        <v>295</v>
      </c>
      <c r="D1212" s="2" t="s">
        <v>1620</v>
      </c>
      <c r="E1212" s="2" t="s">
        <v>1782</v>
      </c>
      <c r="F1212" s="2">
        <v>4</v>
      </c>
      <c r="G1212" s="2">
        <v>271.04000000000002</v>
      </c>
      <c r="H1212" s="2">
        <v>0.12</v>
      </c>
      <c r="I1212" s="2" t="s">
        <v>1829</v>
      </c>
      <c r="J1212" s="2">
        <v>954.06080000000009</v>
      </c>
      <c r="K1212" s="2">
        <f>IF(I1212="", AVERAGEIF(Table6[Payment_Type],Table6[[#This Row],[Payment_Type]],Table6[Total_Amount]), J1212)</f>
        <v>954.06080000000009</v>
      </c>
      <c r="O1212" s="27" t="s">
        <v>3036</v>
      </c>
      <c r="P1212" t="str">
        <f t="shared" si="73"/>
        <v>Sale1210</v>
      </c>
      <c r="Q1212" t="str">
        <f t="shared" si="74"/>
        <v>SALE1210</v>
      </c>
      <c r="S1212" s="30">
        <v>45530</v>
      </c>
      <c r="T1212" t="str">
        <f t="shared" si="75"/>
        <v>26-08-2024</v>
      </c>
      <c r="X1212" s="33">
        <v>4</v>
      </c>
      <c r="Y1212" s="33">
        <v>271.04000000000002</v>
      </c>
      <c r="Z1212" s="2">
        <f t="shared" si="72"/>
        <v>271.04000000000002</v>
      </c>
    </row>
    <row r="1213" spans="1:26">
      <c r="A1213" s="2" t="s">
        <v>3037</v>
      </c>
      <c r="B1213" s="25">
        <v>45558</v>
      </c>
      <c r="C1213" s="2" t="s">
        <v>71</v>
      </c>
      <c r="D1213" s="2" t="s">
        <v>1618</v>
      </c>
      <c r="E1213" s="2" t="s">
        <v>1776</v>
      </c>
      <c r="F1213" s="2">
        <v>4</v>
      </c>
      <c r="G1213" s="2">
        <v>328.27</v>
      </c>
      <c r="H1213" s="2">
        <v>0.09</v>
      </c>
      <c r="I1213" s="2" t="s">
        <v>1826</v>
      </c>
      <c r="J1213" s="2">
        <v>1194.9028000000001</v>
      </c>
      <c r="K1213" s="2">
        <f>IF(I1213="", AVERAGEIF(Table6[Payment_Type],Table6[[#This Row],[Payment_Type]],Table6[Total_Amount]), J1213)</f>
        <v>1194.9028000000001</v>
      </c>
      <c r="O1213" s="28" t="s">
        <v>3037</v>
      </c>
      <c r="P1213" t="str">
        <f t="shared" si="73"/>
        <v>Sale1211</v>
      </c>
      <c r="Q1213" t="str">
        <f t="shared" si="74"/>
        <v>SALE1211</v>
      </c>
      <c r="S1213" s="31">
        <v>45558</v>
      </c>
      <c r="T1213" t="str">
        <f t="shared" si="75"/>
        <v>23-09-2024</v>
      </c>
      <c r="X1213" s="34">
        <v>4</v>
      </c>
      <c r="Y1213" s="34">
        <v>328.27</v>
      </c>
      <c r="Z1213" s="2">
        <f t="shared" si="72"/>
        <v>328.27</v>
      </c>
    </row>
    <row r="1214" spans="1:26">
      <c r="A1214" s="2" t="s">
        <v>3038</v>
      </c>
      <c r="B1214" s="25">
        <v>45472</v>
      </c>
      <c r="C1214" s="2" t="s">
        <v>1518</v>
      </c>
      <c r="D1214" s="2" t="s">
        <v>1582</v>
      </c>
      <c r="E1214" s="2" t="s">
        <v>1799</v>
      </c>
      <c r="F1214" s="2">
        <v>4</v>
      </c>
      <c r="G1214" s="2">
        <v>884.71</v>
      </c>
      <c r="H1214" s="2">
        <v>0.09</v>
      </c>
      <c r="I1214" s="2" t="s">
        <v>1826</v>
      </c>
      <c r="J1214" s="2">
        <v>3220.3444</v>
      </c>
      <c r="K1214" s="2">
        <f>IF(I1214="", AVERAGEIF(Table6[Payment_Type],Table6[[#This Row],[Payment_Type]],Table6[Total_Amount]), J1214)</f>
        <v>3220.3444</v>
      </c>
      <c r="O1214" s="27" t="s">
        <v>3038</v>
      </c>
      <c r="P1214" t="str">
        <f t="shared" si="73"/>
        <v>Sale1212</v>
      </c>
      <c r="Q1214" t="str">
        <f t="shared" si="74"/>
        <v>SALE1212</v>
      </c>
      <c r="S1214" s="30">
        <v>45472</v>
      </c>
      <c r="T1214" t="str">
        <f t="shared" si="75"/>
        <v>29-06-2024</v>
      </c>
      <c r="X1214" s="33">
        <v>4</v>
      </c>
      <c r="Y1214" s="33">
        <v>884.71</v>
      </c>
      <c r="Z1214" s="2">
        <f t="shared" si="72"/>
        <v>884.71</v>
      </c>
    </row>
    <row r="1215" spans="1:26">
      <c r="A1215" s="2" t="s">
        <v>3039</v>
      </c>
      <c r="B1215" s="25">
        <v>45809</v>
      </c>
      <c r="C1215" s="2" t="s">
        <v>797</v>
      </c>
      <c r="D1215" s="2" t="s">
        <v>1692</v>
      </c>
      <c r="E1215" s="2" t="s">
        <v>1769</v>
      </c>
      <c r="F1215" s="2">
        <v>1</v>
      </c>
      <c r="G1215" s="2">
        <v>41.39</v>
      </c>
      <c r="H1215" s="2">
        <v>0.01</v>
      </c>
      <c r="I1215" s="2" t="s">
        <v>1824</v>
      </c>
      <c r="J1215" s="2">
        <v>40.976100000000002</v>
      </c>
      <c r="K1215" s="2">
        <f>IF(I1215="", AVERAGEIF(Table6[Payment_Type],Table6[[#This Row],[Payment_Type]],Table6[Total_Amount]), J1215)</f>
        <v>40.976100000000002</v>
      </c>
      <c r="O1215" s="28" t="s">
        <v>3039</v>
      </c>
      <c r="P1215" t="str">
        <f t="shared" si="73"/>
        <v>Sale1213</v>
      </c>
      <c r="Q1215" t="str">
        <f t="shared" si="74"/>
        <v>SALE1213</v>
      </c>
      <c r="S1215" s="31">
        <v>45809</v>
      </c>
      <c r="T1215" t="str">
        <f t="shared" si="75"/>
        <v>01-06-2025</v>
      </c>
      <c r="X1215" s="34">
        <v>1</v>
      </c>
      <c r="Y1215" s="34">
        <v>41.39</v>
      </c>
      <c r="Z1215" s="2">
        <f t="shared" si="72"/>
        <v>41.39</v>
      </c>
    </row>
    <row r="1216" spans="1:26">
      <c r="A1216" s="2" t="s">
        <v>3040</v>
      </c>
      <c r="B1216" s="25">
        <v>45783</v>
      </c>
      <c r="C1216" s="2" t="s">
        <v>550</v>
      </c>
      <c r="D1216" s="2" t="s">
        <v>1662</v>
      </c>
      <c r="E1216" s="2" t="s">
        <v>1786</v>
      </c>
      <c r="F1216" s="2">
        <v>4</v>
      </c>
      <c r="G1216" s="2">
        <v>64.06</v>
      </c>
      <c r="H1216" s="2">
        <v>0.26</v>
      </c>
      <c r="I1216" s="2" t="s">
        <v>1824</v>
      </c>
      <c r="J1216" s="2">
        <v>189.61760000000001</v>
      </c>
      <c r="K1216" s="2">
        <f>IF(I1216="", AVERAGEIF(Table6[Payment_Type],Table6[[#This Row],[Payment_Type]],Table6[Total_Amount]), J1216)</f>
        <v>189.61760000000001</v>
      </c>
      <c r="O1216" s="27" t="s">
        <v>3040</v>
      </c>
      <c r="P1216" t="str">
        <f t="shared" si="73"/>
        <v>Sale1214</v>
      </c>
      <c r="Q1216" t="str">
        <f t="shared" si="74"/>
        <v>SALE1214</v>
      </c>
      <c r="S1216" s="30">
        <v>45783</v>
      </c>
      <c r="T1216" t="str">
        <f t="shared" si="75"/>
        <v>06-05-2025</v>
      </c>
      <c r="X1216" s="33">
        <v>4</v>
      </c>
      <c r="Y1216" s="33">
        <v>64.06</v>
      </c>
      <c r="Z1216" s="2">
        <f t="shared" si="72"/>
        <v>64.06</v>
      </c>
    </row>
    <row r="1217" spans="1:26">
      <c r="A1217" s="2" t="s">
        <v>3041</v>
      </c>
      <c r="B1217" s="25">
        <v>45849</v>
      </c>
      <c r="C1217" s="2" t="s">
        <v>1086</v>
      </c>
      <c r="D1217" s="2" t="s">
        <v>1640</v>
      </c>
      <c r="E1217" s="2" t="s">
        <v>1786</v>
      </c>
      <c r="F1217" s="2">
        <v>2</v>
      </c>
      <c r="G1217" s="2">
        <v>152.25</v>
      </c>
      <c r="H1217" s="2">
        <v>0.13</v>
      </c>
      <c r="I1217" s="2" t="s">
        <v>1824</v>
      </c>
      <c r="J1217" s="2">
        <v>264.91500000000002</v>
      </c>
      <c r="K1217" s="2">
        <f>IF(I1217="", AVERAGEIF(Table6[Payment_Type],Table6[[#This Row],[Payment_Type]],Table6[Total_Amount]), J1217)</f>
        <v>264.91500000000002</v>
      </c>
      <c r="O1217" s="28" t="s">
        <v>3041</v>
      </c>
      <c r="P1217" t="str">
        <f t="shared" si="73"/>
        <v>Sale1215</v>
      </c>
      <c r="Q1217" t="str">
        <f t="shared" si="74"/>
        <v>SALE1215</v>
      </c>
      <c r="S1217" s="31">
        <v>45849</v>
      </c>
      <c r="T1217" t="str">
        <f t="shared" si="75"/>
        <v>11-07-2025</v>
      </c>
      <c r="X1217" s="34">
        <v>2</v>
      </c>
      <c r="Y1217" s="34">
        <v>152.25</v>
      </c>
      <c r="Z1217" s="2">
        <f t="shared" si="72"/>
        <v>152.25</v>
      </c>
    </row>
    <row r="1218" spans="1:26">
      <c r="A1218" s="2" t="s">
        <v>3042</v>
      </c>
      <c r="B1218" s="25">
        <v>45281</v>
      </c>
      <c r="C1218" s="2" t="s">
        <v>356</v>
      </c>
      <c r="D1218" s="2" t="s">
        <v>1574</v>
      </c>
      <c r="E1218" s="2" t="s">
        <v>1813</v>
      </c>
      <c r="F1218" s="2">
        <v>2</v>
      </c>
      <c r="G1218" s="2">
        <v>889.04</v>
      </c>
      <c r="H1218" s="2">
        <v>0.23</v>
      </c>
      <c r="I1218" s="2" t="s">
        <v>1824</v>
      </c>
      <c r="J1218" s="2">
        <v>1369.1215999999999</v>
      </c>
      <c r="K1218" s="2">
        <f>IF(I1218="", AVERAGEIF(Table6[Payment_Type],Table6[[#This Row],[Payment_Type]],Table6[Total_Amount]), J1218)</f>
        <v>1369.1215999999999</v>
      </c>
      <c r="O1218" s="27" t="s">
        <v>3042</v>
      </c>
      <c r="P1218" t="str">
        <f t="shared" si="73"/>
        <v>Sale1216</v>
      </c>
      <c r="Q1218" t="str">
        <f t="shared" si="74"/>
        <v>SALE1216</v>
      </c>
      <c r="S1218" s="30">
        <v>45281</v>
      </c>
      <c r="T1218" t="str">
        <f t="shared" si="75"/>
        <v>21-12-2023</v>
      </c>
      <c r="X1218" s="33">
        <v>2</v>
      </c>
      <c r="Y1218" s="33">
        <v>889.04</v>
      </c>
      <c r="Z1218" s="2">
        <f t="shared" ref="Z1218:Z1281" si="76">IF(ISBLANK(Y1218), AVERAGE($Y$2:$Y$2001), Y1218)</f>
        <v>889.04</v>
      </c>
    </row>
    <row r="1219" spans="1:26">
      <c r="A1219" s="2" t="s">
        <v>3043</v>
      </c>
      <c r="B1219" s="25">
        <v>45322</v>
      </c>
      <c r="C1219" s="2" t="s">
        <v>538</v>
      </c>
      <c r="D1219" s="2" t="s">
        <v>1622</v>
      </c>
      <c r="E1219" s="2" t="s">
        <v>1789</v>
      </c>
      <c r="F1219" s="2">
        <v>3</v>
      </c>
      <c r="G1219" s="2">
        <v>145.25</v>
      </c>
      <c r="H1219" s="2">
        <v>0.24</v>
      </c>
      <c r="I1219" s="2" t="s">
        <v>1826</v>
      </c>
      <c r="J1219" s="2">
        <v>331.17</v>
      </c>
      <c r="K1219" s="2">
        <f>IF(I1219="", AVERAGEIF(Table6[Payment_Type],Table6[[#This Row],[Payment_Type]],Table6[Total_Amount]), J1219)</f>
        <v>331.17</v>
      </c>
      <c r="O1219" s="28" t="s">
        <v>3043</v>
      </c>
      <c r="P1219" t="str">
        <f t="shared" ref="P1219:P1282" si="77">PROPER(O1219)</f>
        <v>Sale1217</v>
      </c>
      <c r="Q1219" t="str">
        <f t="shared" ref="Q1219:Q1282" si="78">UPPER(O1219)</f>
        <v>SALE1217</v>
      </c>
      <c r="S1219" s="31">
        <v>45322</v>
      </c>
      <c r="T1219" t="str">
        <f t="shared" ref="T1219:T1282" si="79">TEXT(S1219, "DD-MM-YYYY" )</f>
        <v>31-01-2024</v>
      </c>
      <c r="X1219" s="34">
        <v>3</v>
      </c>
      <c r="Y1219" s="34">
        <v>145.25</v>
      </c>
      <c r="Z1219" s="2">
        <f t="shared" si="76"/>
        <v>145.25</v>
      </c>
    </row>
    <row r="1220" spans="1:26">
      <c r="A1220" s="2" t="s">
        <v>3044</v>
      </c>
      <c r="B1220" s="25">
        <v>45560</v>
      </c>
      <c r="C1220" s="2" t="s">
        <v>211</v>
      </c>
      <c r="D1220" s="2" t="s">
        <v>1724</v>
      </c>
      <c r="E1220" s="2" t="s">
        <v>1761</v>
      </c>
      <c r="F1220" s="2">
        <v>2</v>
      </c>
      <c r="G1220" s="2">
        <v>898.45</v>
      </c>
      <c r="H1220" s="2">
        <v>0.28999999999999998</v>
      </c>
      <c r="I1220" s="2" t="s">
        <v>1829</v>
      </c>
      <c r="J1220" s="2">
        <v>1275.799</v>
      </c>
      <c r="K1220" s="2">
        <f>IF(I1220="", AVERAGEIF(Table6[Payment_Type],Table6[[#This Row],[Payment_Type]],Table6[Total_Amount]), J1220)</f>
        <v>1275.799</v>
      </c>
      <c r="O1220" s="27" t="s">
        <v>3044</v>
      </c>
      <c r="P1220" t="str">
        <f t="shared" si="77"/>
        <v>Sale1218</v>
      </c>
      <c r="Q1220" t="str">
        <f t="shared" si="78"/>
        <v>SALE1218</v>
      </c>
      <c r="S1220" s="30">
        <v>45560</v>
      </c>
      <c r="T1220" t="str">
        <f t="shared" si="79"/>
        <v>25-09-2024</v>
      </c>
      <c r="X1220" s="33">
        <v>2</v>
      </c>
      <c r="Y1220" s="33">
        <v>898.45</v>
      </c>
      <c r="Z1220" s="2">
        <f t="shared" si="76"/>
        <v>898.45</v>
      </c>
    </row>
    <row r="1221" spans="1:26">
      <c r="A1221" s="2" t="s">
        <v>3045</v>
      </c>
      <c r="B1221" s="25">
        <v>45905</v>
      </c>
      <c r="C1221" s="2" t="s">
        <v>124</v>
      </c>
      <c r="D1221" s="2" t="s">
        <v>1618</v>
      </c>
      <c r="E1221" s="2" t="s">
        <v>1801</v>
      </c>
      <c r="F1221" s="2">
        <v>4</v>
      </c>
      <c r="G1221" s="2">
        <v>642.04999999999995</v>
      </c>
      <c r="H1221" s="2">
        <v>0.25</v>
      </c>
      <c r="I1221" s="2" t="s">
        <v>1824</v>
      </c>
      <c r="J1221" s="2">
        <v>1926.15</v>
      </c>
      <c r="K1221" s="2">
        <f>IF(I1221="", AVERAGEIF(Table6[Payment_Type],Table6[[#This Row],[Payment_Type]],Table6[Total_Amount]), J1221)</f>
        <v>1926.15</v>
      </c>
      <c r="O1221" s="28" t="s">
        <v>3045</v>
      </c>
      <c r="P1221" t="str">
        <f t="shared" si="77"/>
        <v>Sale1219</v>
      </c>
      <c r="Q1221" t="str">
        <f t="shared" si="78"/>
        <v>SALE1219</v>
      </c>
      <c r="S1221" s="31">
        <v>45905</v>
      </c>
      <c r="T1221" t="str">
        <f t="shared" si="79"/>
        <v>05-09-2025</v>
      </c>
      <c r="X1221" s="34">
        <v>4</v>
      </c>
      <c r="Y1221" s="34">
        <v>642.04999999999995</v>
      </c>
      <c r="Z1221" s="2">
        <f t="shared" si="76"/>
        <v>642.04999999999995</v>
      </c>
    </row>
    <row r="1222" spans="1:26">
      <c r="A1222" s="2" t="s">
        <v>3046</v>
      </c>
      <c r="B1222" s="25">
        <v>45531</v>
      </c>
      <c r="C1222" s="2" t="s">
        <v>987</v>
      </c>
      <c r="D1222" s="2" t="s">
        <v>1716</v>
      </c>
      <c r="E1222" s="2" t="s">
        <v>1779</v>
      </c>
      <c r="F1222" s="2">
        <v>4</v>
      </c>
      <c r="G1222" s="2">
        <v>450.83</v>
      </c>
      <c r="H1222" s="2">
        <v>0.24</v>
      </c>
      <c r="I1222" s="2" t="s">
        <v>1824</v>
      </c>
      <c r="J1222" s="2">
        <v>1370.5232000000001</v>
      </c>
      <c r="K1222" s="2">
        <f>IF(I1222="", AVERAGEIF(Table6[Payment_Type],Table6[[#This Row],[Payment_Type]],Table6[Total_Amount]), J1222)</f>
        <v>1370.5232000000001</v>
      </c>
      <c r="O1222" s="27" t="s">
        <v>3046</v>
      </c>
      <c r="P1222" t="str">
        <f t="shared" si="77"/>
        <v>Sale1220</v>
      </c>
      <c r="Q1222" t="str">
        <f t="shared" si="78"/>
        <v>SALE1220</v>
      </c>
      <c r="S1222" s="30">
        <v>45531</v>
      </c>
      <c r="T1222" t="str">
        <f t="shared" si="79"/>
        <v>27-08-2024</v>
      </c>
      <c r="X1222" s="33">
        <v>4</v>
      </c>
      <c r="Y1222" s="33">
        <v>450.83</v>
      </c>
      <c r="Z1222" s="2">
        <f t="shared" si="76"/>
        <v>450.83</v>
      </c>
    </row>
    <row r="1223" spans="1:26">
      <c r="A1223" s="2" t="s">
        <v>3047</v>
      </c>
      <c r="B1223" s="25">
        <v>45216</v>
      </c>
      <c r="C1223" s="2" t="s">
        <v>52</v>
      </c>
      <c r="D1223" s="2" t="s">
        <v>1652</v>
      </c>
      <c r="E1223" s="2" t="s">
        <v>1813</v>
      </c>
      <c r="F1223" s="2">
        <v>2</v>
      </c>
      <c r="G1223" s="2">
        <v>441.03</v>
      </c>
      <c r="H1223" s="2">
        <v>0.23</v>
      </c>
      <c r="I1223" s="2" t="s">
        <v>1829</v>
      </c>
      <c r="J1223" s="2">
        <v>679.18619999999999</v>
      </c>
      <c r="K1223" s="2">
        <f>IF(I1223="", AVERAGEIF(Table6[Payment_Type],Table6[[#This Row],[Payment_Type]],Table6[Total_Amount]), J1223)</f>
        <v>679.18619999999999</v>
      </c>
      <c r="O1223" s="28" t="s">
        <v>3047</v>
      </c>
      <c r="P1223" t="str">
        <f t="shared" si="77"/>
        <v>Sale1221</v>
      </c>
      <c r="Q1223" t="str">
        <f t="shared" si="78"/>
        <v>SALE1221</v>
      </c>
      <c r="S1223" s="31">
        <v>45216</v>
      </c>
      <c r="T1223" t="str">
        <f t="shared" si="79"/>
        <v>17-10-2023</v>
      </c>
      <c r="X1223" s="34">
        <v>2</v>
      </c>
      <c r="Y1223" s="34">
        <v>441.03</v>
      </c>
      <c r="Z1223" s="2">
        <f t="shared" si="76"/>
        <v>441.03</v>
      </c>
    </row>
    <row r="1224" spans="1:26">
      <c r="A1224" s="2" t="s">
        <v>3048</v>
      </c>
      <c r="B1224" s="25">
        <v>45384</v>
      </c>
      <c r="C1224" s="2" t="s">
        <v>298</v>
      </c>
      <c r="D1224" s="2" t="s">
        <v>1598</v>
      </c>
      <c r="E1224" s="2" t="s">
        <v>1761</v>
      </c>
      <c r="F1224" s="2">
        <v>3</v>
      </c>
      <c r="G1224" s="2">
        <v>377.69</v>
      </c>
      <c r="H1224" s="2">
        <v>7.0000000000000007E-2</v>
      </c>
      <c r="I1224" s="2" t="s">
        <v>1826</v>
      </c>
      <c r="J1224" s="2">
        <v>1053.7551000000001</v>
      </c>
      <c r="K1224" s="2">
        <f>IF(I1224="", AVERAGEIF(Table6[Payment_Type],Table6[[#This Row],[Payment_Type]],Table6[Total_Amount]), J1224)</f>
        <v>1053.7551000000001</v>
      </c>
      <c r="O1224" s="27" t="s">
        <v>3048</v>
      </c>
      <c r="P1224" t="str">
        <f t="shared" si="77"/>
        <v>Sale1222</v>
      </c>
      <c r="Q1224" t="str">
        <f t="shared" si="78"/>
        <v>SALE1222</v>
      </c>
      <c r="S1224" s="30">
        <v>45384</v>
      </c>
      <c r="T1224" t="str">
        <f t="shared" si="79"/>
        <v>02-04-2024</v>
      </c>
      <c r="X1224" s="33">
        <v>3</v>
      </c>
      <c r="Y1224" s="33">
        <v>377.69</v>
      </c>
      <c r="Z1224" s="2">
        <f t="shared" si="76"/>
        <v>377.69</v>
      </c>
    </row>
    <row r="1225" spans="1:26">
      <c r="A1225" s="2" t="s">
        <v>3049</v>
      </c>
      <c r="B1225" s="25">
        <v>45416</v>
      </c>
      <c r="C1225" s="2" t="s">
        <v>535</v>
      </c>
      <c r="D1225" s="2" t="s">
        <v>1568</v>
      </c>
      <c r="E1225" s="2" t="s">
        <v>1779</v>
      </c>
      <c r="F1225" s="2">
        <v>1</v>
      </c>
      <c r="G1225" s="2">
        <v>457.33</v>
      </c>
      <c r="H1225" s="2">
        <v>0.27</v>
      </c>
      <c r="I1225" s="2" t="s">
        <v>1824</v>
      </c>
      <c r="J1225" s="2">
        <v>333.85090000000002</v>
      </c>
      <c r="K1225" s="2">
        <f>IF(I1225="", AVERAGEIF(Table6[Payment_Type],Table6[[#This Row],[Payment_Type]],Table6[Total_Amount]), J1225)</f>
        <v>333.85090000000002</v>
      </c>
      <c r="O1225" s="28" t="s">
        <v>3049</v>
      </c>
      <c r="P1225" t="str">
        <f t="shared" si="77"/>
        <v>Sale1223</v>
      </c>
      <c r="Q1225" t="str">
        <f t="shared" si="78"/>
        <v>SALE1223</v>
      </c>
      <c r="S1225" s="31">
        <v>45416</v>
      </c>
      <c r="T1225" t="str">
        <f t="shared" si="79"/>
        <v>04-05-2024</v>
      </c>
      <c r="X1225" s="34">
        <v>1</v>
      </c>
      <c r="Y1225" s="34">
        <v>457.33</v>
      </c>
      <c r="Z1225" s="2">
        <f t="shared" si="76"/>
        <v>457.33</v>
      </c>
    </row>
    <row r="1226" spans="1:26">
      <c r="A1226" s="2" t="s">
        <v>3050</v>
      </c>
      <c r="B1226" s="25">
        <v>45880</v>
      </c>
      <c r="C1226" s="2" t="s">
        <v>782</v>
      </c>
      <c r="D1226" s="2" t="s">
        <v>1700</v>
      </c>
      <c r="E1226" s="2" t="s">
        <v>1776</v>
      </c>
      <c r="F1226" s="2">
        <v>4</v>
      </c>
      <c r="G1226" s="2">
        <v>218.01</v>
      </c>
      <c r="H1226" s="2">
        <v>0.06</v>
      </c>
      <c r="I1226" s="2" t="s">
        <v>1824</v>
      </c>
      <c r="J1226" s="2">
        <v>819.71759999999995</v>
      </c>
      <c r="K1226" s="2">
        <f>IF(I1226="", AVERAGEIF(Table6[Payment_Type],Table6[[#This Row],[Payment_Type]],Table6[Total_Amount]), J1226)</f>
        <v>819.71759999999995</v>
      </c>
      <c r="O1226" s="27" t="s">
        <v>3050</v>
      </c>
      <c r="P1226" t="str">
        <f t="shared" si="77"/>
        <v>Sale1224</v>
      </c>
      <c r="Q1226" t="str">
        <f t="shared" si="78"/>
        <v>SALE1224</v>
      </c>
      <c r="S1226" s="30">
        <v>45880</v>
      </c>
      <c r="T1226" t="str">
        <f t="shared" si="79"/>
        <v>11-08-2025</v>
      </c>
      <c r="X1226" s="33">
        <v>4</v>
      </c>
      <c r="Y1226" s="33">
        <v>218.01</v>
      </c>
      <c r="Z1226" s="2">
        <f t="shared" si="76"/>
        <v>218.01</v>
      </c>
    </row>
    <row r="1227" spans="1:26">
      <c r="A1227" s="2" t="s">
        <v>3051</v>
      </c>
      <c r="B1227" s="25">
        <v>45933</v>
      </c>
      <c r="C1227" s="2" t="s">
        <v>708</v>
      </c>
      <c r="D1227" s="2" t="s">
        <v>1732</v>
      </c>
      <c r="E1227" s="2" t="s">
        <v>1810</v>
      </c>
      <c r="F1227" s="2">
        <v>2</v>
      </c>
      <c r="G1227" s="2">
        <v>682.7</v>
      </c>
      <c r="H1227" s="2">
        <v>0.13</v>
      </c>
      <c r="I1227" s="2" t="s">
        <v>1824</v>
      </c>
      <c r="J1227" s="2">
        <v>1187.8979999999999</v>
      </c>
      <c r="K1227" s="2">
        <f>IF(I1227="", AVERAGEIF(Table6[Payment_Type],Table6[[#This Row],[Payment_Type]],Table6[Total_Amount]), J1227)</f>
        <v>1187.8979999999999</v>
      </c>
      <c r="O1227" s="28" t="s">
        <v>3051</v>
      </c>
      <c r="P1227" t="str">
        <f t="shared" si="77"/>
        <v>Sale1225</v>
      </c>
      <c r="Q1227" t="str">
        <f t="shared" si="78"/>
        <v>SALE1225</v>
      </c>
      <c r="S1227" s="31">
        <v>45933</v>
      </c>
      <c r="T1227" t="str">
        <f t="shared" si="79"/>
        <v>03-10-2025</v>
      </c>
      <c r="X1227" s="34">
        <v>2</v>
      </c>
      <c r="Y1227" s="34">
        <v>682.7</v>
      </c>
      <c r="Z1227" s="2">
        <f t="shared" si="76"/>
        <v>682.7</v>
      </c>
    </row>
    <row r="1228" spans="1:26">
      <c r="A1228" s="2" t="s">
        <v>3052</v>
      </c>
      <c r="B1228" s="25">
        <v>45345</v>
      </c>
      <c r="C1228" s="2" t="s">
        <v>1017</v>
      </c>
      <c r="D1228" s="2" t="s">
        <v>1586</v>
      </c>
      <c r="E1228" s="2" t="s">
        <v>1810</v>
      </c>
      <c r="F1228" s="2">
        <v>3</v>
      </c>
      <c r="G1228" s="2">
        <v>726.97</v>
      </c>
      <c r="H1228" s="2">
        <v>0.04</v>
      </c>
      <c r="I1228" s="2" t="s">
        <v>1826</v>
      </c>
      <c r="J1228" s="2">
        <v>2093.6736000000001</v>
      </c>
      <c r="K1228" s="2">
        <f>IF(I1228="", AVERAGEIF(Table6[Payment_Type],Table6[[#This Row],[Payment_Type]],Table6[Total_Amount]), J1228)</f>
        <v>2093.6736000000001</v>
      </c>
      <c r="O1228" s="27" t="s">
        <v>3052</v>
      </c>
      <c r="P1228" t="str">
        <f t="shared" si="77"/>
        <v>Sale1226</v>
      </c>
      <c r="Q1228" t="str">
        <f t="shared" si="78"/>
        <v>SALE1226</v>
      </c>
      <c r="S1228" s="30">
        <v>45345</v>
      </c>
      <c r="T1228" t="str">
        <f t="shared" si="79"/>
        <v>23-02-2024</v>
      </c>
      <c r="X1228" s="33">
        <v>3</v>
      </c>
      <c r="Y1228" s="33">
        <v>726.97</v>
      </c>
      <c r="Z1228" s="2">
        <f t="shared" si="76"/>
        <v>726.97</v>
      </c>
    </row>
    <row r="1229" spans="1:26">
      <c r="A1229" s="2" t="s">
        <v>3053</v>
      </c>
      <c r="B1229" s="25">
        <v>45681</v>
      </c>
      <c r="C1229" s="2" t="s">
        <v>1269</v>
      </c>
      <c r="D1229" s="2" t="s">
        <v>1666</v>
      </c>
      <c r="E1229" s="2" t="s">
        <v>1786</v>
      </c>
      <c r="F1229" s="2">
        <v>2</v>
      </c>
      <c r="G1229" s="2">
        <v>107.97</v>
      </c>
      <c r="H1229" s="2">
        <v>0.06</v>
      </c>
      <c r="I1229" s="2" t="s">
        <v>1824</v>
      </c>
      <c r="J1229" s="2">
        <v>202.9836</v>
      </c>
      <c r="K1229" s="2">
        <f>IF(I1229="", AVERAGEIF(Table6[Payment_Type],Table6[[#This Row],[Payment_Type]],Table6[Total_Amount]), J1229)</f>
        <v>202.9836</v>
      </c>
      <c r="O1229" s="28" t="s">
        <v>3053</v>
      </c>
      <c r="P1229" t="str">
        <f t="shared" si="77"/>
        <v>Sale1227</v>
      </c>
      <c r="Q1229" t="str">
        <f t="shared" si="78"/>
        <v>SALE1227</v>
      </c>
      <c r="S1229" s="31">
        <v>45681</v>
      </c>
      <c r="T1229" t="str">
        <f t="shared" si="79"/>
        <v>24-01-2025</v>
      </c>
      <c r="X1229" s="34">
        <v>2</v>
      </c>
      <c r="Y1229" s="34">
        <v>107.97</v>
      </c>
      <c r="Z1229" s="2">
        <f t="shared" si="76"/>
        <v>107.97</v>
      </c>
    </row>
    <row r="1230" spans="1:26">
      <c r="A1230" s="2" t="s">
        <v>3054</v>
      </c>
      <c r="B1230" s="25">
        <v>45785</v>
      </c>
      <c r="C1230" s="2" t="s">
        <v>40</v>
      </c>
      <c r="D1230" s="2" t="s">
        <v>1555</v>
      </c>
      <c r="E1230" s="2" t="s">
        <v>1799</v>
      </c>
      <c r="F1230" s="2">
        <v>1</v>
      </c>
      <c r="G1230" s="2">
        <v>38.880000000000003</v>
      </c>
      <c r="H1230" s="2">
        <v>0.16</v>
      </c>
      <c r="I1230" s="2" t="s">
        <v>1829</v>
      </c>
      <c r="J1230" s="2">
        <v>32.659199999999998</v>
      </c>
      <c r="K1230" s="2">
        <f>IF(I1230="", AVERAGEIF(Table6[Payment_Type],Table6[[#This Row],[Payment_Type]],Table6[Total_Amount]), J1230)</f>
        <v>32.659199999999998</v>
      </c>
      <c r="O1230" s="27" t="s">
        <v>3054</v>
      </c>
      <c r="P1230" t="str">
        <f t="shared" si="77"/>
        <v>Sale1228</v>
      </c>
      <c r="Q1230" t="str">
        <f t="shared" si="78"/>
        <v>SALE1228</v>
      </c>
      <c r="S1230" s="30">
        <v>45785</v>
      </c>
      <c r="T1230" t="str">
        <f t="shared" si="79"/>
        <v>08-05-2025</v>
      </c>
      <c r="X1230" s="33">
        <v>1</v>
      </c>
      <c r="Y1230" s="33">
        <v>38.880000000000003</v>
      </c>
      <c r="Z1230" s="2">
        <f t="shared" si="76"/>
        <v>38.880000000000003</v>
      </c>
    </row>
    <row r="1231" spans="1:26">
      <c r="A1231" s="2" t="s">
        <v>3055</v>
      </c>
      <c r="B1231" s="25">
        <v>45823</v>
      </c>
      <c r="C1231" s="2" t="s">
        <v>284</v>
      </c>
      <c r="D1231" s="2" t="s">
        <v>1580</v>
      </c>
      <c r="E1231" s="2" t="s">
        <v>1807</v>
      </c>
      <c r="F1231" s="2">
        <v>3</v>
      </c>
      <c r="G1231" s="2">
        <v>484.39</v>
      </c>
      <c r="H1231" s="2">
        <v>0.28999999999999998</v>
      </c>
      <c r="I1231" s="2" t="s">
        <v>1829</v>
      </c>
      <c r="J1231" s="2">
        <v>1031.7507000000001</v>
      </c>
      <c r="K1231" s="2">
        <f>IF(I1231="", AVERAGEIF(Table6[Payment_Type],Table6[[#This Row],[Payment_Type]],Table6[Total_Amount]), J1231)</f>
        <v>1031.7507000000001</v>
      </c>
      <c r="O1231" s="28" t="s">
        <v>3055</v>
      </c>
      <c r="P1231" t="str">
        <f t="shared" si="77"/>
        <v>Sale1229</v>
      </c>
      <c r="Q1231" t="str">
        <f t="shared" si="78"/>
        <v>SALE1229</v>
      </c>
      <c r="S1231" s="31">
        <v>45823</v>
      </c>
      <c r="T1231" t="str">
        <f t="shared" si="79"/>
        <v>15-06-2025</v>
      </c>
      <c r="X1231" s="34">
        <v>3</v>
      </c>
      <c r="Y1231" s="34">
        <v>484.39</v>
      </c>
      <c r="Z1231" s="2">
        <f t="shared" si="76"/>
        <v>484.39</v>
      </c>
    </row>
    <row r="1232" spans="1:26">
      <c r="A1232" s="2" t="s">
        <v>3056</v>
      </c>
      <c r="B1232" s="25">
        <v>45572</v>
      </c>
      <c r="C1232" s="2" t="s">
        <v>82</v>
      </c>
      <c r="D1232" s="2" t="s">
        <v>1708</v>
      </c>
      <c r="E1232" s="2" t="s">
        <v>1801</v>
      </c>
      <c r="F1232" s="2">
        <v>2</v>
      </c>
      <c r="G1232" s="2">
        <v>949.3</v>
      </c>
      <c r="H1232" s="2">
        <v>0.08</v>
      </c>
      <c r="I1232" s="2" t="s">
        <v>1829</v>
      </c>
      <c r="J1232" s="2">
        <v>1746.712</v>
      </c>
      <c r="K1232" s="2">
        <f>IF(I1232="", AVERAGEIF(Table6[Payment_Type],Table6[[#This Row],[Payment_Type]],Table6[Total_Amount]), J1232)</f>
        <v>1746.712</v>
      </c>
      <c r="O1232" s="27" t="s">
        <v>3056</v>
      </c>
      <c r="P1232" t="str">
        <f t="shared" si="77"/>
        <v>Sale1230</v>
      </c>
      <c r="Q1232" t="str">
        <f t="shared" si="78"/>
        <v>SALE1230</v>
      </c>
      <c r="S1232" s="30">
        <v>45572</v>
      </c>
      <c r="T1232" t="str">
        <f t="shared" si="79"/>
        <v>07-10-2024</v>
      </c>
      <c r="X1232" s="33">
        <v>2</v>
      </c>
      <c r="Y1232" s="33">
        <v>949.3</v>
      </c>
      <c r="Z1232" s="2">
        <f t="shared" si="76"/>
        <v>949.3</v>
      </c>
    </row>
    <row r="1233" spans="1:26">
      <c r="A1233" s="2" t="s">
        <v>3057</v>
      </c>
      <c r="B1233" s="25">
        <v>45259</v>
      </c>
      <c r="C1233" s="2" t="s">
        <v>1343</v>
      </c>
      <c r="D1233" s="2" t="s">
        <v>1690</v>
      </c>
      <c r="E1233" s="2" t="s">
        <v>1776</v>
      </c>
      <c r="F1233" s="2">
        <v>3</v>
      </c>
      <c r="G1233" s="2">
        <v>664.75</v>
      </c>
      <c r="H1233" s="2">
        <v>0.12</v>
      </c>
      <c r="I1233" s="2" t="s">
        <v>1824</v>
      </c>
      <c r="J1233" s="2">
        <v>1754.94</v>
      </c>
      <c r="K1233" s="2">
        <f>IF(I1233="", AVERAGEIF(Table6[Payment_Type],Table6[[#This Row],[Payment_Type]],Table6[Total_Amount]), J1233)</f>
        <v>1754.94</v>
      </c>
      <c r="O1233" s="28" t="s">
        <v>3057</v>
      </c>
      <c r="P1233" t="str">
        <f t="shared" si="77"/>
        <v>Sale1231</v>
      </c>
      <c r="Q1233" t="str">
        <f t="shared" si="78"/>
        <v>SALE1231</v>
      </c>
      <c r="S1233" s="31">
        <v>45259</v>
      </c>
      <c r="T1233" t="str">
        <f t="shared" si="79"/>
        <v>29-11-2023</v>
      </c>
      <c r="X1233" s="34">
        <v>3</v>
      </c>
      <c r="Y1233" s="34">
        <v>664.75</v>
      </c>
      <c r="Z1233" s="2">
        <f t="shared" si="76"/>
        <v>664.75</v>
      </c>
    </row>
    <row r="1234" spans="1:26">
      <c r="A1234" s="2" t="s">
        <v>3058</v>
      </c>
      <c r="B1234" s="25">
        <v>45740</v>
      </c>
      <c r="C1234" s="2" t="s">
        <v>896</v>
      </c>
      <c r="D1234" s="2" t="s">
        <v>1688</v>
      </c>
      <c r="E1234" s="2" t="s">
        <v>1807</v>
      </c>
      <c r="F1234" s="2">
        <v>3</v>
      </c>
      <c r="G1234" s="2">
        <v>190.04</v>
      </c>
      <c r="H1234" s="2">
        <v>7.0000000000000007E-2</v>
      </c>
      <c r="I1234" s="2" t="s">
        <v>1826</v>
      </c>
      <c r="J1234" s="2">
        <v>530.21159999999998</v>
      </c>
      <c r="K1234" s="2">
        <f>IF(I1234="", AVERAGEIF(Table6[Payment_Type],Table6[[#This Row],[Payment_Type]],Table6[Total_Amount]), J1234)</f>
        <v>530.21159999999998</v>
      </c>
      <c r="O1234" s="27" t="s">
        <v>3058</v>
      </c>
      <c r="P1234" t="str">
        <f t="shared" si="77"/>
        <v>Sale1232</v>
      </c>
      <c r="Q1234" t="str">
        <f t="shared" si="78"/>
        <v>SALE1232</v>
      </c>
      <c r="S1234" s="30">
        <v>45740</v>
      </c>
      <c r="T1234" t="str">
        <f t="shared" si="79"/>
        <v>24-03-2025</v>
      </c>
      <c r="X1234" s="33">
        <v>3</v>
      </c>
      <c r="Y1234" s="33">
        <v>190.04</v>
      </c>
      <c r="Z1234" s="2">
        <f t="shared" si="76"/>
        <v>190.04</v>
      </c>
    </row>
    <row r="1235" spans="1:26">
      <c r="A1235" s="2" t="s">
        <v>3059</v>
      </c>
      <c r="B1235" s="25">
        <v>45869</v>
      </c>
      <c r="C1235" s="2" t="s">
        <v>881</v>
      </c>
      <c r="D1235" s="2" t="s">
        <v>1560</v>
      </c>
      <c r="E1235" s="2" t="s">
        <v>1801</v>
      </c>
      <c r="F1235" s="2">
        <v>3</v>
      </c>
      <c r="G1235" s="2">
        <v>754.02</v>
      </c>
      <c r="H1235" s="2">
        <v>0.1</v>
      </c>
      <c r="I1235" s="2" t="s">
        <v>1829</v>
      </c>
      <c r="J1235" s="2">
        <v>2035.854</v>
      </c>
      <c r="K1235" s="2">
        <f>IF(I1235="", AVERAGEIF(Table6[Payment_Type],Table6[[#This Row],[Payment_Type]],Table6[Total_Amount]), J1235)</f>
        <v>2035.854</v>
      </c>
      <c r="O1235" s="28" t="s">
        <v>3059</v>
      </c>
      <c r="P1235" t="str">
        <f t="shared" si="77"/>
        <v>Sale1233</v>
      </c>
      <c r="Q1235" t="str">
        <f t="shared" si="78"/>
        <v>SALE1233</v>
      </c>
      <c r="S1235" s="31">
        <v>45869</v>
      </c>
      <c r="T1235" t="str">
        <f t="shared" si="79"/>
        <v>31-07-2025</v>
      </c>
      <c r="X1235" s="34">
        <v>3</v>
      </c>
      <c r="Y1235" s="34">
        <v>754.02</v>
      </c>
      <c r="Z1235" s="2">
        <f t="shared" si="76"/>
        <v>754.02</v>
      </c>
    </row>
    <row r="1236" spans="1:26">
      <c r="A1236" s="2" t="s">
        <v>3060</v>
      </c>
      <c r="B1236" s="25">
        <v>45526</v>
      </c>
      <c r="C1236" s="2" t="s">
        <v>1199</v>
      </c>
      <c r="D1236" s="2" t="s">
        <v>1616</v>
      </c>
      <c r="E1236" s="2" t="s">
        <v>1794</v>
      </c>
      <c r="F1236" s="2">
        <v>4</v>
      </c>
      <c r="G1236" s="2">
        <v>94.13</v>
      </c>
      <c r="H1236" s="2">
        <v>0.04</v>
      </c>
      <c r="I1236" s="2" t="s">
        <v>1829</v>
      </c>
      <c r="J1236" s="2">
        <v>361.45920000000001</v>
      </c>
      <c r="K1236" s="2">
        <f>IF(I1236="", AVERAGEIF(Table6[Payment_Type],Table6[[#This Row],[Payment_Type]],Table6[Total_Amount]), J1236)</f>
        <v>361.45920000000001</v>
      </c>
      <c r="O1236" s="27" t="s">
        <v>3060</v>
      </c>
      <c r="P1236" t="str">
        <f t="shared" si="77"/>
        <v>Sale1234</v>
      </c>
      <c r="Q1236" t="str">
        <f t="shared" si="78"/>
        <v>SALE1234</v>
      </c>
      <c r="S1236" s="30">
        <v>45526</v>
      </c>
      <c r="T1236" t="str">
        <f t="shared" si="79"/>
        <v>22-08-2024</v>
      </c>
      <c r="X1236" s="33">
        <v>4</v>
      </c>
      <c r="Y1236" s="33">
        <v>94.13</v>
      </c>
      <c r="Z1236" s="2">
        <f t="shared" si="76"/>
        <v>94.13</v>
      </c>
    </row>
    <row r="1237" spans="1:26">
      <c r="A1237" s="2" t="s">
        <v>3061</v>
      </c>
      <c r="B1237" s="25">
        <v>45489</v>
      </c>
      <c r="C1237" s="2" t="s">
        <v>1443</v>
      </c>
      <c r="D1237" s="2" t="s">
        <v>1546</v>
      </c>
      <c r="E1237" s="2" t="s">
        <v>1801</v>
      </c>
      <c r="F1237" s="2">
        <v>3</v>
      </c>
      <c r="G1237" s="2">
        <v>402.3</v>
      </c>
      <c r="H1237" s="2">
        <v>0.21</v>
      </c>
      <c r="I1237" s="2" t="s">
        <v>1826</v>
      </c>
      <c r="J1237" s="2">
        <v>953.45100000000014</v>
      </c>
      <c r="K1237" s="2">
        <f>IF(I1237="", AVERAGEIF(Table6[Payment_Type],Table6[[#This Row],[Payment_Type]],Table6[Total_Amount]), J1237)</f>
        <v>953.45100000000014</v>
      </c>
      <c r="O1237" s="28" t="s">
        <v>3061</v>
      </c>
      <c r="P1237" t="str">
        <f t="shared" si="77"/>
        <v>Sale1235</v>
      </c>
      <c r="Q1237" t="str">
        <f t="shared" si="78"/>
        <v>SALE1235</v>
      </c>
      <c r="S1237" s="31">
        <v>45489</v>
      </c>
      <c r="T1237" t="str">
        <f t="shared" si="79"/>
        <v>16-07-2024</v>
      </c>
      <c r="X1237" s="34">
        <v>3</v>
      </c>
      <c r="Y1237" s="34">
        <v>402.3</v>
      </c>
      <c r="Z1237" s="2">
        <f t="shared" si="76"/>
        <v>402.3</v>
      </c>
    </row>
    <row r="1238" spans="1:26">
      <c r="A1238" s="2" t="s">
        <v>3062</v>
      </c>
      <c r="B1238" s="25">
        <v>45908</v>
      </c>
      <c r="C1238" s="2" t="s">
        <v>767</v>
      </c>
      <c r="D1238" s="2" t="s">
        <v>1720</v>
      </c>
      <c r="E1238" s="2" t="s">
        <v>1779</v>
      </c>
      <c r="F1238" s="2">
        <v>1</v>
      </c>
      <c r="G1238" s="2">
        <v>729.05</v>
      </c>
      <c r="H1238" s="2">
        <v>0.06</v>
      </c>
      <c r="I1238" s="2" t="s">
        <v>1829</v>
      </c>
      <c r="J1238" s="2">
        <v>685.3069999999999</v>
      </c>
      <c r="K1238" s="2">
        <f>IF(I1238="", AVERAGEIF(Table6[Payment_Type],Table6[[#This Row],[Payment_Type]],Table6[Total_Amount]), J1238)</f>
        <v>685.3069999999999</v>
      </c>
      <c r="O1238" s="27" t="s">
        <v>3062</v>
      </c>
      <c r="P1238" t="str">
        <f t="shared" si="77"/>
        <v>Sale1236</v>
      </c>
      <c r="Q1238" t="str">
        <f t="shared" si="78"/>
        <v>SALE1236</v>
      </c>
      <c r="S1238" s="30">
        <v>45908</v>
      </c>
      <c r="T1238" t="str">
        <f t="shared" si="79"/>
        <v>08-09-2025</v>
      </c>
      <c r="X1238" s="33">
        <v>1</v>
      </c>
      <c r="Y1238" s="33">
        <v>729.05</v>
      </c>
      <c r="Z1238" s="2">
        <f t="shared" si="76"/>
        <v>729.05</v>
      </c>
    </row>
    <row r="1239" spans="1:26">
      <c r="A1239" s="2" t="s">
        <v>3063</v>
      </c>
      <c r="B1239" s="25">
        <v>45912</v>
      </c>
      <c r="C1239" s="2" t="s">
        <v>458</v>
      </c>
      <c r="D1239" s="2" t="s">
        <v>1728</v>
      </c>
      <c r="E1239" s="2" t="s">
        <v>1797</v>
      </c>
      <c r="F1239" s="2">
        <v>1</v>
      </c>
      <c r="G1239" s="2">
        <v>822.6</v>
      </c>
      <c r="H1239" s="2">
        <v>0.28999999999999998</v>
      </c>
      <c r="I1239" s="2" t="s">
        <v>1826</v>
      </c>
      <c r="J1239" s="2">
        <v>584.04599999999994</v>
      </c>
      <c r="K1239" s="2">
        <f>IF(I1239="", AVERAGEIF(Table6[Payment_Type],Table6[[#This Row],[Payment_Type]],Table6[Total_Amount]), J1239)</f>
        <v>584.04599999999994</v>
      </c>
      <c r="O1239" s="28" t="s">
        <v>3063</v>
      </c>
      <c r="P1239" t="str">
        <f t="shared" si="77"/>
        <v>Sale1237</v>
      </c>
      <c r="Q1239" t="str">
        <f t="shared" si="78"/>
        <v>SALE1237</v>
      </c>
      <c r="S1239" s="31">
        <v>45912</v>
      </c>
      <c r="T1239" t="str">
        <f t="shared" si="79"/>
        <v>12-09-2025</v>
      </c>
      <c r="X1239" s="34">
        <v>1</v>
      </c>
      <c r="Y1239" s="34">
        <v>822.6</v>
      </c>
      <c r="Z1239" s="2">
        <f t="shared" si="76"/>
        <v>822.6</v>
      </c>
    </row>
    <row r="1240" spans="1:26">
      <c r="A1240" s="2" t="s">
        <v>3064</v>
      </c>
      <c r="B1240" s="25">
        <v>45771</v>
      </c>
      <c r="C1240" s="2" t="s">
        <v>634</v>
      </c>
      <c r="D1240" s="2" t="s">
        <v>1714</v>
      </c>
      <c r="E1240" s="2" t="s">
        <v>1782</v>
      </c>
      <c r="F1240" s="2">
        <v>2</v>
      </c>
      <c r="G1240" s="2">
        <v>327.25</v>
      </c>
      <c r="H1240" s="2">
        <v>0.19</v>
      </c>
      <c r="I1240" s="2" t="s">
        <v>1826</v>
      </c>
      <c r="J1240" s="2">
        <v>530.14499999999998</v>
      </c>
      <c r="K1240" s="2">
        <f>IF(I1240="", AVERAGEIF(Table6[Payment_Type],Table6[[#This Row],[Payment_Type]],Table6[Total_Amount]), J1240)</f>
        <v>530.14499999999998</v>
      </c>
      <c r="O1240" s="27" t="s">
        <v>3064</v>
      </c>
      <c r="P1240" t="str">
        <f t="shared" si="77"/>
        <v>Sale1238</v>
      </c>
      <c r="Q1240" t="str">
        <f t="shared" si="78"/>
        <v>SALE1238</v>
      </c>
      <c r="S1240" s="30">
        <v>45771</v>
      </c>
      <c r="T1240" t="str">
        <f t="shared" si="79"/>
        <v>24-04-2025</v>
      </c>
      <c r="X1240" s="33">
        <v>2</v>
      </c>
      <c r="Y1240" s="33">
        <v>327.25</v>
      </c>
      <c r="Z1240" s="2">
        <f t="shared" si="76"/>
        <v>327.25</v>
      </c>
    </row>
    <row r="1241" spans="1:26">
      <c r="A1241" s="2" t="s">
        <v>3065</v>
      </c>
      <c r="B1241" s="25">
        <v>45619</v>
      </c>
      <c r="C1241" s="2" t="s">
        <v>304</v>
      </c>
      <c r="D1241" s="2" t="s">
        <v>1688</v>
      </c>
      <c r="E1241" s="2" t="s">
        <v>1786</v>
      </c>
      <c r="F1241" s="2">
        <v>4</v>
      </c>
      <c r="G1241" s="2">
        <v>930.38</v>
      </c>
      <c r="H1241" s="2">
        <v>0</v>
      </c>
      <c r="I1241" s="2" t="s">
        <v>1829</v>
      </c>
      <c r="J1241" s="2">
        <v>3721.52</v>
      </c>
      <c r="K1241" s="2">
        <f>IF(I1241="", AVERAGEIF(Table6[Payment_Type],Table6[[#This Row],[Payment_Type]],Table6[Total_Amount]), J1241)</f>
        <v>3721.52</v>
      </c>
      <c r="O1241" s="28" t="s">
        <v>3065</v>
      </c>
      <c r="P1241" t="str">
        <f t="shared" si="77"/>
        <v>Sale1239</v>
      </c>
      <c r="Q1241" t="str">
        <f t="shared" si="78"/>
        <v>SALE1239</v>
      </c>
      <c r="S1241" s="31">
        <v>45619</v>
      </c>
      <c r="T1241" t="str">
        <f t="shared" si="79"/>
        <v>23-11-2024</v>
      </c>
      <c r="X1241" s="34">
        <v>4</v>
      </c>
      <c r="Y1241" s="34">
        <v>930.38</v>
      </c>
      <c r="Z1241" s="2">
        <f t="shared" si="76"/>
        <v>930.38</v>
      </c>
    </row>
    <row r="1242" spans="1:26">
      <c r="A1242" s="2" t="s">
        <v>3066</v>
      </c>
      <c r="B1242" s="25">
        <v>45394</v>
      </c>
      <c r="C1242" s="2" t="s">
        <v>487</v>
      </c>
      <c r="D1242" s="2" t="s">
        <v>1602</v>
      </c>
      <c r="E1242" s="2" t="s">
        <v>1773</v>
      </c>
      <c r="F1242" s="2">
        <v>2</v>
      </c>
      <c r="G1242" s="2">
        <v>437.84</v>
      </c>
      <c r="H1242" s="2">
        <v>0.24</v>
      </c>
      <c r="I1242" s="2" t="s">
        <v>1824</v>
      </c>
      <c r="J1242" s="2">
        <v>665.51679999999999</v>
      </c>
      <c r="K1242" s="2">
        <f>IF(I1242="", AVERAGEIF(Table6[Payment_Type],Table6[[#This Row],[Payment_Type]],Table6[Total_Amount]), J1242)</f>
        <v>665.51679999999999</v>
      </c>
      <c r="O1242" s="27" t="s">
        <v>3066</v>
      </c>
      <c r="P1242" t="str">
        <f t="shared" si="77"/>
        <v>Sale1240</v>
      </c>
      <c r="Q1242" t="str">
        <f t="shared" si="78"/>
        <v>SALE1240</v>
      </c>
      <c r="S1242" s="30">
        <v>45394</v>
      </c>
      <c r="T1242" t="str">
        <f t="shared" si="79"/>
        <v>12-04-2024</v>
      </c>
      <c r="X1242" s="33">
        <v>2</v>
      </c>
      <c r="Y1242" s="33">
        <v>437.84</v>
      </c>
      <c r="Z1242" s="2">
        <f t="shared" si="76"/>
        <v>437.84</v>
      </c>
    </row>
    <row r="1243" spans="1:26">
      <c r="A1243" s="2" t="s">
        <v>3067</v>
      </c>
      <c r="B1243" s="25">
        <v>45786</v>
      </c>
      <c r="C1243" s="2" t="s">
        <v>258</v>
      </c>
      <c r="D1243" s="2" t="s">
        <v>1580</v>
      </c>
      <c r="E1243" s="2" t="s">
        <v>1804</v>
      </c>
      <c r="F1243" s="2">
        <v>2</v>
      </c>
      <c r="G1243" s="2">
        <v>126.02</v>
      </c>
      <c r="H1243" s="2">
        <v>0.09</v>
      </c>
      <c r="I1243" s="2" t="s">
        <v>1829</v>
      </c>
      <c r="J1243" s="2">
        <v>229.35640000000001</v>
      </c>
      <c r="K1243" s="2">
        <f>IF(I1243="", AVERAGEIF(Table6[Payment_Type],Table6[[#This Row],[Payment_Type]],Table6[Total_Amount]), J1243)</f>
        <v>229.35640000000001</v>
      </c>
      <c r="O1243" s="28" t="s">
        <v>3067</v>
      </c>
      <c r="P1243" t="str">
        <f t="shared" si="77"/>
        <v>Sale1241</v>
      </c>
      <c r="Q1243" t="str">
        <f t="shared" si="78"/>
        <v>SALE1241</v>
      </c>
      <c r="S1243" s="31">
        <v>45786</v>
      </c>
      <c r="T1243" t="str">
        <f t="shared" si="79"/>
        <v>09-05-2025</v>
      </c>
      <c r="X1243" s="34">
        <v>2</v>
      </c>
      <c r="Y1243" s="34">
        <v>126.02</v>
      </c>
      <c r="Z1243" s="2">
        <f t="shared" si="76"/>
        <v>126.02</v>
      </c>
    </row>
    <row r="1244" spans="1:26">
      <c r="A1244" s="2" t="s">
        <v>3068</v>
      </c>
      <c r="B1244" s="25">
        <v>45692</v>
      </c>
      <c r="C1244" s="2" t="s">
        <v>1355</v>
      </c>
      <c r="D1244" s="2" t="s">
        <v>1714</v>
      </c>
      <c r="E1244" s="2" t="s">
        <v>1801</v>
      </c>
      <c r="F1244" s="2">
        <v>1</v>
      </c>
      <c r="G1244" s="2">
        <v>860.84</v>
      </c>
      <c r="H1244" s="2">
        <v>7.0000000000000007E-2</v>
      </c>
      <c r="I1244" s="2" t="s">
        <v>1826</v>
      </c>
      <c r="J1244" s="2">
        <v>800.58119999999997</v>
      </c>
      <c r="K1244" s="2">
        <f>IF(I1244="", AVERAGEIF(Table6[Payment_Type],Table6[[#This Row],[Payment_Type]],Table6[Total_Amount]), J1244)</f>
        <v>800.58119999999997</v>
      </c>
      <c r="O1244" s="27" t="s">
        <v>3068</v>
      </c>
      <c r="P1244" t="str">
        <f t="shared" si="77"/>
        <v>Sale1242</v>
      </c>
      <c r="Q1244" t="str">
        <f t="shared" si="78"/>
        <v>SALE1242</v>
      </c>
      <c r="S1244" s="30">
        <v>45692</v>
      </c>
      <c r="T1244" t="str">
        <f t="shared" si="79"/>
        <v>04-02-2025</v>
      </c>
      <c r="X1244" s="33">
        <v>1</v>
      </c>
      <c r="Y1244" s="33">
        <v>860.84</v>
      </c>
      <c r="Z1244" s="2">
        <f t="shared" si="76"/>
        <v>860.84</v>
      </c>
    </row>
    <row r="1245" spans="1:26">
      <c r="A1245" s="2" t="s">
        <v>3069</v>
      </c>
      <c r="B1245" s="25">
        <v>45677</v>
      </c>
      <c r="C1245" s="2" t="s">
        <v>335</v>
      </c>
      <c r="D1245" s="2" t="s">
        <v>1644</v>
      </c>
      <c r="E1245" s="2" t="s">
        <v>1797</v>
      </c>
      <c r="F1245" s="2">
        <v>1</v>
      </c>
      <c r="G1245" s="2">
        <v>161.80000000000001</v>
      </c>
      <c r="H1245" s="2">
        <v>0.24</v>
      </c>
      <c r="I1245" s="2" t="s">
        <v>1826</v>
      </c>
      <c r="J1245" s="2">
        <v>122.968</v>
      </c>
      <c r="K1245" s="2">
        <f>IF(I1245="", AVERAGEIF(Table6[Payment_Type],Table6[[#This Row],[Payment_Type]],Table6[Total_Amount]), J1245)</f>
        <v>122.968</v>
      </c>
      <c r="O1245" s="28" t="s">
        <v>3069</v>
      </c>
      <c r="P1245" t="str">
        <f t="shared" si="77"/>
        <v>Sale1243</v>
      </c>
      <c r="Q1245" t="str">
        <f t="shared" si="78"/>
        <v>SALE1243</v>
      </c>
      <c r="S1245" s="31">
        <v>45677</v>
      </c>
      <c r="T1245" t="str">
        <f t="shared" si="79"/>
        <v>20-01-2025</v>
      </c>
      <c r="X1245" s="34">
        <v>1</v>
      </c>
      <c r="Y1245" s="34">
        <v>161.80000000000001</v>
      </c>
      <c r="Z1245" s="2">
        <f t="shared" si="76"/>
        <v>161.80000000000001</v>
      </c>
    </row>
    <row r="1246" spans="1:26">
      <c r="A1246" s="2" t="s">
        <v>3070</v>
      </c>
      <c r="B1246" s="25">
        <v>45669</v>
      </c>
      <c r="C1246" s="2" t="s">
        <v>1202</v>
      </c>
      <c r="D1246" s="2" t="s">
        <v>1624</v>
      </c>
      <c r="E1246" s="2" t="s">
        <v>1807</v>
      </c>
      <c r="F1246" s="2">
        <v>4</v>
      </c>
      <c r="G1246" s="2">
        <v>347.82</v>
      </c>
      <c r="H1246" s="2">
        <v>0.02</v>
      </c>
      <c r="I1246" s="2" t="s">
        <v>1829</v>
      </c>
      <c r="J1246" s="2">
        <v>1363.4544000000001</v>
      </c>
      <c r="K1246" s="2">
        <f>IF(I1246="", AVERAGEIF(Table6[Payment_Type],Table6[[#This Row],[Payment_Type]],Table6[Total_Amount]), J1246)</f>
        <v>1363.4544000000001</v>
      </c>
      <c r="O1246" s="27" t="s">
        <v>3070</v>
      </c>
      <c r="P1246" t="str">
        <f t="shared" si="77"/>
        <v>Sale1244</v>
      </c>
      <c r="Q1246" t="str">
        <f t="shared" si="78"/>
        <v>SALE1244</v>
      </c>
      <c r="S1246" s="30">
        <v>45669</v>
      </c>
      <c r="T1246" t="str">
        <f t="shared" si="79"/>
        <v>12-01-2025</v>
      </c>
      <c r="X1246" s="33">
        <v>4</v>
      </c>
      <c r="Y1246" s="33">
        <v>347.82</v>
      </c>
      <c r="Z1246" s="2">
        <f t="shared" si="76"/>
        <v>347.82</v>
      </c>
    </row>
    <row r="1247" spans="1:26">
      <c r="A1247" s="2" t="s">
        <v>3071</v>
      </c>
      <c r="B1247" s="25">
        <v>45299</v>
      </c>
      <c r="C1247" s="2" t="s">
        <v>1400</v>
      </c>
      <c r="D1247" s="2" t="s">
        <v>1718</v>
      </c>
      <c r="E1247" s="2" t="s">
        <v>1804</v>
      </c>
      <c r="F1247" s="2">
        <v>3</v>
      </c>
      <c r="G1247" s="2">
        <v>416.44</v>
      </c>
      <c r="H1247" s="2">
        <v>0.27</v>
      </c>
      <c r="I1247" s="2" t="s">
        <v>1824</v>
      </c>
      <c r="J1247" s="2">
        <v>912.00359999999989</v>
      </c>
      <c r="K1247" s="2">
        <f>IF(I1247="", AVERAGEIF(Table6[Payment_Type],Table6[[#This Row],[Payment_Type]],Table6[Total_Amount]), J1247)</f>
        <v>912.00359999999989</v>
      </c>
      <c r="O1247" s="28" t="s">
        <v>3071</v>
      </c>
      <c r="P1247" t="str">
        <f t="shared" si="77"/>
        <v>Sale1245</v>
      </c>
      <c r="Q1247" t="str">
        <f t="shared" si="78"/>
        <v>SALE1245</v>
      </c>
      <c r="S1247" s="31">
        <v>45299</v>
      </c>
      <c r="T1247" t="str">
        <f t="shared" si="79"/>
        <v>08-01-2024</v>
      </c>
      <c r="X1247" s="34">
        <v>3</v>
      </c>
      <c r="Y1247" s="34">
        <v>416.44</v>
      </c>
      <c r="Z1247" s="2">
        <f t="shared" si="76"/>
        <v>416.44</v>
      </c>
    </row>
    <row r="1248" spans="1:26">
      <c r="A1248" s="2" t="s">
        <v>3072</v>
      </c>
      <c r="B1248" s="25">
        <v>45893</v>
      </c>
      <c r="C1248" s="2" t="s">
        <v>32</v>
      </c>
      <c r="D1248" s="2" t="s">
        <v>1672</v>
      </c>
      <c r="E1248" s="2" t="s">
        <v>1752</v>
      </c>
      <c r="F1248" s="2">
        <v>1</v>
      </c>
      <c r="G1248" s="2">
        <v>147.96</v>
      </c>
      <c r="H1248" s="2">
        <v>0.24</v>
      </c>
      <c r="I1248" s="2" t="s">
        <v>1829</v>
      </c>
      <c r="J1248" s="2">
        <v>112.4496</v>
      </c>
      <c r="K1248" s="2">
        <f>IF(I1248="", AVERAGEIF(Table6[Payment_Type],Table6[[#This Row],[Payment_Type]],Table6[Total_Amount]), J1248)</f>
        <v>112.4496</v>
      </c>
      <c r="O1248" s="27" t="s">
        <v>3072</v>
      </c>
      <c r="P1248" t="str">
        <f t="shared" si="77"/>
        <v>Sale1246</v>
      </c>
      <c r="Q1248" t="str">
        <f t="shared" si="78"/>
        <v>SALE1246</v>
      </c>
      <c r="S1248" s="30">
        <v>45893</v>
      </c>
      <c r="T1248" t="str">
        <f t="shared" si="79"/>
        <v>24-08-2025</v>
      </c>
      <c r="X1248" s="33">
        <v>1</v>
      </c>
      <c r="Y1248" s="33">
        <v>147.96</v>
      </c>
      <c r="Z1248" s="2">
        <f t="shared" si="76"/>
        <v>147.96</v>
      </c>
    </row>
    <row r="1249" spans="1:26">
      <c r="A1249" s="2" t="s">
        <v>3073</v>
      </c>
      <c r="B1249" s="25">
        <v>45560</v>
      </c>
      <c r="C1249" s="2" t="s">
        <v>1377</v>
      </c>
      <c r="D1249" s="2" t="s">
        <v>1584</v>
      </c>
      <c r="E1249" s="2" t="s">
        <v>1782</v>
      </c>
      <c r="F1249" s="2">
        <v>3</v>
      </c>
      <c r="G1249" s="2">
        <v>550.26</v>
      </c>
      <c r="H1249" s="2">
        <v>0.22</v>
      </c>
      <c r="I1249" s="2" t="s">
        <v>1824</v>
      </c>
      <c r="J1249" s="2">
        <v>1287.6084000000001</v>
      </c>
      <c r="K1249" s="2">
        <f>IF(I1249="", AVERAGEIF(Table6[Payment_Type],Table6[[#This Row],[Payment_Type]],Table6[Total_Amount]), J1249)</f>
        <v>1287.6084000000001</v>
      </c>
      <c r="O1249" s="28" t="s">
        <v>3073</v>
      </c>
      <c r="P1249" t="str">
        <f t="shared" si="77"/>
        <v>Sale1247</v>
      </c>
      <c r="Q1249" t="str">
        <f t="shared" si="78"/>
        <v>SALE1247</v>
      </c>
      <c r="S1249" s="31">
        <v>45560</v>
      </c>
      <c r="T1249" t="str">
        <f t="shared" si="79"/>
        <v>25-09-2024</v>
      </c>
      <c r="X1249" s="34">
        <v>3</v>
      </c>
      <c r="Y1249" s="34">
        <v>550.26</v>
      </c>
      <c r="Z1249" s="2">
        <f t="shared" si="76"/>
        <v>550.26</v>
      </c>
    </row>
    <row r="1250" spans="1:26">
      <c r="A1250" s="2" t="s">
        <v>3074</v>
      </c>
      <c r="B1250" s="25">
        <v>45267</v>
      </c>
      <c r="C1250" s="2" t="s">
        <v>1160</v>
      </c>
      <c r="D1250" s="2" t="s">
        <v>1742</v>
      </c>
      <c r="E1250" s="2" t="s">
        <v>1779</v>
      </c>
      <c r="F1250" s="2">
        <v>4</v>
      </c>
      <c r="G1250" s="2">
        <v>938.21</v>
      </c>
      <c r="H1250" s="2">
        <v>0.04</v>
      </c>
      <c r="I1250" s="2" t="s">
        <v>1826</v>
      </c>
      <c r="J1250" s="2">
        <v>3602.7264</v>
      </c>
      <c r="K1250" s="2">
        <f>IF(I1250="", AVERAGEIF(Table6[Payment_Type],Table6[[#This Row],[Payment_Type]],Table6[Total_Amount]), J1250)</f>
        <v>3602.7264</v>
      </c>
      <c r="O1250" s="27" t="s">
        <v>3074</v>
      </c>
      <c r="P1250" t="str">
        <f t="shared" si="77"/>
        <v>Sale1248</v>
      </c>
      <c r="Q1250" t="str">
        <f t="shared" si="78"/>
        <v>SALE1248</v>
      </c>
      <c r="S1250" s="30">
        <v>45267</v>
      </c>
      <c r="T1250" t="str">
        <f t="shared" si="79"/>
        <v>07-12-2023</v>
      </c>
      <c r="X1250" s="33">
        <v>4</v>
      </c>
      <c r="Y1250" s="33">
        <v>938.21</v>
      </c>
      <c r="Z1250" s="2">
        <f t="shared" si="76"/>
        <v>938.21</v>
      </c>
    </row>
    <row r="1251" spans="1:26">
      <c r="A1251" s="2" t="s">
        <v>3075</v>
      </c>
      <c r="B1251" s="25">
        <v>45467</v>
      </c>
      <c r="C1251" s="2" t="s">
        <v>458</v>
      </c>
      <c r="D1251" s="2" t="s">
        <v>1736</v>
      </c>
      <c r="E1251" s="2" t="s">
        <v>1804</v>
      </c>
      <c r="F1251" s="2">
        <v>3</v>
      </c>
      <c r="G1251" s="2">
        <v>517.98</v>
      </c>
      <c r="H1251" s="2">
        <v>0.01</v>
      </c>
      <c r="I1251" s="2" t="s">
        <v>1826</v>
      </c>
      <c r="J1251" s="2">
        <v>1538.4005999999999</v>
      </c>
      <c r="K1251" s="2">
        <f>IF(I1251="", AVERAGEIF(Table6[Payment_Type],Table6[[#This Row],[Payment_Type]],Table6[Total_Amount]), J1251)</f>
        <v>1538.4005999999999</v>
      </c>
      <c r="O1251" s="28" t="s">
        <v>3075</v>
      </c>
      <c r="P1251" t="str">
        <f t="shared" si="77"/>
        <v>Sale1249</v>
      </c>
      <c r="Q1251" t="str">
        <f t="shared" si="78"/>
        <v>SALE1249</v>
      </c>
      <c r="S1251" s="31">
        <v>45467</v>
      </c>
      <c r="T1251" t="str">
        <f t="shared" si="79"/>
        <v>24-06-2024</v>
      </c>
      <c r="X1251" s="34">
        <v>3</v>
      </c>
      <c r="Y1251" s="34">
        <v>517.98</v>
      </c>
      <c r="Z1251" s="2">
        <f t="shared" si="76"/>
        <v>517.98</v>
      </c>
    </row>
    <row r="1252" spans="1:26">
      <c r="A1252" s="2" t="s">
        <v>3076</v>
      </c>
      <c r="B1252" s="25">
        <v>45847</v>
      </c>
      <c r="C1252" s="2" t="s">
        <v>144</v>
      </c>
      <c r="D1252" s="2" t="s">
        <v>1557</v>
      </c>
      <c r="E1252" s="2" t="s">
        <v>1782</v>
      </c>
      <c r="F1252" s="2">
        <v>1</v>
      </c>
      <c r="G1252" s="2">
        <v>98.27</v>
      </c>
      <c r="H1252" s="2">
        <v>0.16</v>
      </c>
      <c r="I1252" s="2" t="s">
        <v>1826</v>
      </c>
      <c r="J1252" s="2">
        <v>82.54679999999999</v>
      </c>
      <c r="K1252" s="2">
        <f>IF(I1252="", AVERAGEIF(Table6[Payment_Type],Table6[[#This Row],[Payment_Type]],Table6[Total_Amount]), J1252)</f>
        <v>82.54679999999999</v>
      </c>
      <c r="O1252" s="27" t="s">
        <v>3076</v>
      </c>
      <c r="P1252" t="str">
        <f t="shared" si="77"/>
        <v>Sale1250</v>
      </c>
      <c r="Q1252" t="str">
        <f t="shared" si="78"/>
        <v>SALE1250</v>
      </c>
      <c r="S1252" s="30">
        <v>45847</v>
      </c>
      <c r="T1252" t="str">
        <f t="shared" si="79"/>
        <v>09-07-2025</v>
      </c>
      <c r="X1252" s="33">
        <v>1</v>
      </c>
      <c r="Y1252" s="33">
        <v>98.27</v>
      </c>
      <c r="Z1252" s="2">
        <f t="shared" si="76"/>
        <v>98.27</v>
      </c>
    </row>
    <row r="1253" spans="1:26">
      <c r="A1253" s="2" t="s">
        <v>3077</v>
      </c>
      <c r="B1253" s="25">
        <v>45480</v>
      </c>
      <c r="C1253" s="2" t="s">
        <v>803</v>
      </c>
      <c r="D1253" s="2" t="s">
        <v>1644</v>
      </c>
      <c r="E1253" s="2" t="s">
        <v>1792</v>
      </c>
      <c r="F1253" s="2">
        <v>2</v>
      </c>
      <c r="G1253" s="2">
        <v>875.2</v>
      </c>
      <c r="H1253" s="2">
        <v>0.19</v>
      </c>
      <c r="I1253" s="2" t="s">
        <v>1824</v>
      </c>
      <c r="J1253" s="2">
        <v>1417.8240000000001</v>
      </c>
      <c r="K1253" s="2">
        <f>IF(I1253="", AVERAGEIF(Table6[Payment_Type],Table6[[#This Row],[Payment_Type]],Table6[Total_Amount]), J1253)</f>
        <v>1417.8240000000001</v>
      </c>
      <c r="O1253" s="28" t="s">
        <v>3077</v>
      </c>
      <c r="P1253" t="str">
        <f t="shared" si="77"/>
        <v>Sale1251</v>
      </c>
      <c r="Q1253" t="str">
        <f t="shared" si="78"/>
        <v>SALE1251</v>
      </c>
      <c r="S1253" s="31">
        <v>45480</v>
      </c>
      <c r="T1253" t="str">
        <f t="shared" si="79"/>
        <v>07-07-2024</v>
      </c>
      <c r="X1253" s="34">
        <v>2</v>
      </c>
      <c r="Y1253" s="34">
        <v>875.2</v>
      </c>
      <c r="Z1253" s="2">
        <f t="shared" si="76"/>
        <v>875.2</v>
      </c>
    </row>
    <row r="1254" spans="1:26">
      <c r="A1254" s="2" t="s">
        <v>3078</v>
      </c>
      <c r="B1254" s="25">
        <v>45345</v>
      </c>
      <c r="C1254" s="2" t="s">
        <v>963</v>
      </c>
      <c r="D1254" s="2" t="s">
        <v>1720</v>
      </c>
      <c r="E1254" s="2" t="s">
        <v>1752</v>
      </c>
      <c r="F1254" s="2">
        <v>1</v>
      </c>
      <c r="G1254" s="2">
        <v>227.35</v>
      </c>
      <c r="H1254" s="2">
        <v>0.06</v>
      </c>
      <c r="I1254" s="2" t="s">
        <v>1829</v>
      </c>
      <c r="J1254" s="2">
        <v>213.709</v>
      </c>
      <c r="K1254" s="2">
        <f>IF(I1254="", AVERAGEIF(Table6[Payment_Type],Table6[[#This Row],[Payment_Type]],Table6[Total_Amount]), J1254)</f>
        <v>213.709</v>
      </c>
      <c r="O1254" s="27" t="s">
        <v>3078</v>
      </c>
      <c r="P1254" t="str">
        <f t="shared" si="77"/>
        <v>Sale1252</v>
      </c>
      <c r="Q1254" t="str">
        <f t="shared" si="78"/>
        <v>SALE1252</v>
      </c>
      <c r="S1254" s="30">
        <v>45345</v>
      </c>
      <c r="T1254" t="str">
        <f t="shared" si="79"/>
        <v>23-02-2024</v>
      </c>
      <c r="X1254" s="33">
        <v>1</v>
      </c>
      <c r="Y1254" s="33">
        <v>227.35</v>
      </c>
      <c r="Z1254" s="2">
        <f t="shared" si="76"/>
        <v>227.35</v>
      </c>
    </row>
    <row r="1255" spans="1:26">
      <c r="A1255" s="2" t="s">
        <v>3079</v>
      </c>
      <c r="B1255" s="25">
        <v>45235</v>
      </c>
      <c r="C1255" s="2" t="s">
        <v>684</v>
      </c>
      <c r="D1255" s="2" t="s">
        <v>1696</v>
      </c>
      <c r="E1255" s="2" t="s">
        <v>1757</v>
      </c>
      <c r="F1255" s="2">
        <v>1</v>
      </c>
      <c r="G1255" s="2">
        <v>842.46</v>
      </c>
      <c r="H1255" s="2">
        <v>0.05</v>
      </c>
      <c r="I1255" s="2" t="s">
        <v>1829</v>
      </c>
      <c r="J1255" s="2">
        <v>800.33699999999999</v>
      </c>
      <c r="K1255" s="2">
        <f>IF(I1255="", AVERAGEIF(Table6[Payment_Type],Table6[[#This Row],[Payment_Type]],Table6[Total_Amount]), J1255)</f>
        <v>800.33699999999999</v>
      </c>
      <c r="O1255" s="28" t="s">
        <v>3079</v>
      </c>
      <c r="P1255" t="str">
        <f t="shared" si="77"/>
        <v>Sale1253</v>
      </c>
      <c r="Q1255" t="str">
        <f t="shared" si="78"/>
        <v>SALE1253</v>
      </c>
      <c r="S1255" s="31">
        <v>45235</v>
      </c>
      <c r="T1255" t="str">
        <f t="shared" si="79"/>
        <v>05-11-2023</v>
      </c>
      <c r="X1255" s="34">
        <v>1</v>
      </c>
      <c r="Y1255" s="34">
        <v>842.46</v>
      </c>
      <c r="Z1255" s="2">
        <f t="shared" si="76"/>
        <v>842.46</v>
      </c>
    </row>
    <row r="1256" spans="1:26">
      <c r="A1256" s="2" t="s">
        <v>3080</v>
      </c>
      <c r="B1256" s="25">
        <v>45543</v>
      </c>
      <c r="C1256" s="2" t="s">
        <v>690</v>
      </c>
      <c r="D1256" s="2" t="s">
        <v>1620</v>
      </c>
      <c r="E1256" s="2" t="s">
        <v>1792</v>
      </c>
      <c r="F1256" s="2">
        <v>3</v>
      </c>
      <c r="G1256" s="2">
        <v>120.67</v>
      </c>
      <c r="H1256" s="2">
        <v>0.08</v>
      </c>
      <c r="I1256" s="2" t="s">
        <v>1829</v>
      </c>
      <c r="J1256" s="2">
        <v>333.04919999999998</v>
      </c>
      <c r="K1256" s="2">
        <f>IF(I1256="", AVERAGEIF(Table6[Payment_Type],Table6[[#This Row],[Payment_Type]],Table6[Total_Amount]), J1256)</f>
        <v>333.04919999999998</v>
      </c>
      <c r="O1256" s="27" t="s">
        <v>3080</v>
      </c>
      <c r="P1256" t="str">
        <f t="shared" si="77"/>
        <v>Sale1254</v>
      </c>
      <c r="Q1256" t="str">
        <f t="shared" si="78"/>
        <v>SALE1254</v>
      </c>
      <c r="S1256" s="30">
        <v>45543</v>
      </c>
      <c r="T1256" t="str">
        <f t="shared" si="79"/>
        <v>08-09-2024</v>
      </c>
      <c r="X1256" s="33">
        <v>3</v>
      </c>
      <c r="Y1256" s="33">
        <v>120.67</v>
      </c>
      <c r="Z1256" s="2">
        <f t="shared" si="76"/>
        <v>120.67</v>
      </c>
    </row>
    <row r="1257" spans="1:26">
      <c r="A1257" s="2" t="s">
        <v>3081</v>
      </c>
      <c r="B1257" s="25">
        <v>45402</v>
      </c>
      <c r="C1257" s="2" t="s">
        <v>1527</v>
      </c>
      <c r="D1257" s="2" t="s">
        <v>1588</v>
      </c>
      <c r="E1257" s="2" t="s">
        <v>1766</v>
      </c>
      <c r="F1257" s="2">
        <v>4</v>
      </c>
      <c r="G1257" s="2">
        <v>176.13</v>
      </c>
      <c r="H1257" s="2">
        <v>0.27</v>
      </c>
      <c r="I1257" s="2" t="s">
        <v>1826</v>
      </c>
      <c r="J1257" s="2">
        <v>514.29959999999994</v>
      </c>
      <c r="K1257" s="2">
        <f>IF(I1257="", AVERAGEIF(Table6[Payment_Type],Table6[[#This Row],[Payment_Type]],Table6[Total_Amount]), J1257)</f>
        <v>514.29959999999994</v>
      </c>
      <c r="O1257" s="28" t="s">
        <v>3081</v>
      </c>
      <c r="P1257" t="str">
        <f t="shared" si="77"/>
        <v>Sale1255</v>
      </c>
      <c r="Q1257" t="str">
        <f t="shared" si="78"/>
        <v>SALE1255</v>
      </c>
      <c r="S1257" s="31">
        <v>45402</v>
      </c>
      <c r="T1257" t="str">
        <f t="shared" si="79"/>
        <v>20-04-2024</v>
      </c>
      <c r="X1257" s="34">
        <v>4</v>
      </c>
      <c r="Y1257" s="34">
        <v>176.13</v>
      </c>
      <c r="Z1257" s="2">
        <f t="shared" si="76"/>
        <v>176.13</v>
      </c>
    </row>
    <row r="1258" spans="1:26">
      <c r="A1258" s="2" t="s">
        <v>3082</v>
      </c>
      <c r="B1258" s="25">
        <v>45671</v>
      </c>
      <c r="C1258" s="2" t="s">
        <v>1392</v>
      </c>
      <c r="D1258" s="2" t="s">
        <v>1674</v>
      </c>
      <c r="E1258" s="2" t="s">
        <v>1792</v>
      </c>
      <c r="F1258" s="2">
        <v>4</v>
      </c>
      <c r="G1258" s="2">
        <v>592.67999999999995</v>
      </c>
      <c r="H1258" s="2">
        <v>0.03</v>
      </c>
      <c r="I1258" s="2" t="s">
        <v>1824</v>
      </c>
      <c r="J1258" s="2">
        <v>2299.5983999999999</v>
      </c>
      <c r="K1258" s="2">
        <f>IF(I1258="", AVERAGEIF(Table6[Payment_Type],Table6[[#This Row],[Payment_Type]],Table6[Total_Amount]), J1258)</f>
        <v>2299.5983999999999</v>
      </c>
      <c r="O1258" s="27" t="s">
        <v>3082</v>
      </c>
      <c r="P1258" t="str">
        <f t="shared" si="77"/>
        <v>Sale1256</v>
      </c>
      <c r="Q1258" t="str">
        <f t="shared" si="78"/>
        <v>SALE1256</v>
      </c>
      <c r="S1258" s="30">
        <v>45671</v>
      </c>
      <c r="T1258" t="str">
        <f t="shared" si="79"/>
        <v>14-01-2025</v>
      </c>
      <c r="X1258" s="33">
        <v>4</v>
      </c>
      <c r="Y1258" s="33">
        <v>592.67999999999995</v>
      </c>
      <c r="Z1258" s="2">
        <f t="shared" si="76"/>
        <v>592.67999999999995</v>
      </c>
    </row>
    <row r="1259" spans="1:26">
      <c r="A1259" s="2" t="s">
        <v>3083</v>
      </c>
      <c r="B1259" s="25">
        <v>45367</v>
      </c>
      <c r="C1259" s="2" t="s">
        <v>582</v>
      </c>
      <c r="D1259" s="2" t="s">
        <v>1688</v>
      </c>
      <c r="E1259" s="2" t="s">
        <v>1769</v>
      </c>
      <c r="F1259" s="2">
        <v>4</v>
      </c>
      <c r="G1259" s="2">
        <v>662.43</v>
      </c>
      <c r="H1259" s="2">
        <v>0.24</v>
      </c>
      <c r="I1259" s="2" t="s">
        <v>1826</v>
      </c>
      <c r="J1259" s="2">
        <v>2013.7872</v>
      </c>
      <c r="K1259" s="2">
        <f>IF(I1259="", AVERAGEIF(Table6[Payment_Type],Table6[[#This Row],[Payment_Type]],Table6[Total_Amount]), J1259)</f>
        <v>2013.7872</v>
      </c>
      <c r="O1259" s="28" t="s">
        <v>3083</v>
      </c>
      <c r="P1259" t="str">
        <f t="shared" si="77"/>
        <v>Sale1257</v>
      </c>
      <c r="Q1259" t="str">
        <f t="shared" si="78"/>
        <v>SALE1257</v>
      </c>
      <c r="S1259" s="31">
        <v>45367</v>
      </c>
      <c r="T1259" t="str">
        <f t="shared" si="79"/>
        <v>16-03-2024</v>
      </c>
      <c r="X1259" s="34">
        <v>4</v>
      </c>
      <c r="Y1259" s="34">
        <v>662.43</v>
      </c>
      <c r="Z1259" s="2">
        <f t="shared" si="76"/>
        <v>662.43</v>
      </c>
    </row>
    <row r="1260" spans="1:26">
      <c r="A1260" s="2" t="s">
        <v>3084</v>
      </c>
      <c r="B1260" s="25">
        <v>45488</v>
      </c>
      <c r="C1260" s="2" t="s">
        <v>441</v>
      </c>
      <c r="D1260" s="2" t="s">
        <v>1634</v>
      </c>
      <c r="E1260" s="2" t="s">
        <v>1782</v>
      </c>
      <c r="F1260" s="2">
        <v>3</v>
      </c>
      <c r="G1260" s="2">
        <v>518.35</v>
      </c>
      <c r="H1260" s="2">
        <v>0.21</v>
      </c>
      <c r="I1260" s="2" t="s">
        <v>1829</v>
      </c>
      <c r="J1260" s="2">
        <v>1228.4894999999999</v>
      </c>
      <c r="K1260" s="2">
        <f>IF(I1260="", AVERAGEIF(Table6[Payment_Type],Table6[[#This Row],[Payment_Type]],Table6[Total_Amount]), J1260)</f>
        <v>1228.4894999999999</v>
      </c>
      <c r="O1260" s="27" t="s">
        <v>3084</v>
      </c>
      <c r="P1260" t="str">
        <f t="shared" si="77"/>
        <v>Sale1258</v>
      </c>
      <c r="Q1260" t="str">
        <f t="shared" si="78"/>
        <v>SALE1258</v>
      </c>
      <c r="S1260" s="30">
        <v>45488</v>
      </c>
      <c r="T1260" t="str">
        <f t="shared" si="79"/>
        <v>15-07-2024</v>
      </c>
      <c r="X1260" s="33">
        <v>3</v>
      </c>
      <c r="Y1260" s="33">
        <v>518.35</v>
      </c>
      <c r="Z1260" s="2">
        <f t="shared" si="76"/>
        <v>518.35</v>
      </c>
    </row>
    <row r="1261" spans="1:26">
      <c r="A1261" s="2" t="s">
        <v>3085</v>
      </c>
      <c r="B1261" s="25">
        <v>45509</v>
      </c>
      <c r="C1261" s="2" t="s">
        <v>978</v>
      </c>
      <c r="D1261" s="2" t="s">
        <v>1670</v>
      </c>
      <c r="E1261" s="2" t="s">
        <v>1773</v>
      </c>
      <c r="F1261" s="2">
        <v>1</v>
      </c>
      <c r="G1261" s="2">
        <v>85.58</v>
      </c>
      <c r="H1261" s="2">
        <v>0.1</v>
      </c>
      <c r="I1261" s="2" t="s">
        <v>1829</v>
      </c>
      <c r="J1261" s="2">
        <v>77.022000000000006</v>
      </c>
      <c r="K1261" s="2">
        <f>IF(I1261="", AVERAGEIF(Table6[Payment_Type],Table6[[#This Row],[Payment_Type]],Table6[Total_Amount]), J1261)</f>
        <v>77.022000000000006</v>
      </c>
      <c r="O1261" s="28" t="s">
        <v>3085</v>
      </c>
      <c r="P1261" t="str">
        <f t="shared" si="77"/>
        <v>Sale1259</v>
      </c>
      <c r="Q1261" t="str">
        <f t="shared" si="78"/>
        <v>SALE1259</v>
      </c>
      <c r="S1261" s="31">
        <v>45509</v>
      </c>
      <c r="T1261" t="str">
        <f t="shared" si="79"/>
        <v>05-08-2024</v>
      </c>
      <c r="X1261" s="34">
        <v>1</v>
      </c>
      <c r="Y1261" s="34">
        <v>85.58</v>
      </c>
      <c r="Z1261" s="2">
        <f t="shared" si="76"/>
        <v>85.58</v>
      </c>
    </row>
    <row r="1262" spans="1:26">
      <c r="A1262" s="2" t="s">
        <v>3086</v>
      </c>
      <c r="B1262" s="25">
        <v>45323</v>
      </c>
      <c r="C1262" s="2" t="s">
        <v>1136</v>
      </c>
      <c r="D1262" s="2" t="s">
        <v>1722</v>
      </c>
      <c r="E1262" s="2" t="s">
        <v>1757</v>
      </c>
      <c r="F1262" s="2">
        <v>4</v>
      </c>
      <c r="G1262" s="2">
        <v>800</v>
      </c>
      <c r="H1262" s="2">
        <v>0.2</v>
      </c>
      <c r="I1262" s="2" t="s">
        <v>1824</v>
      </c>
      <c r="J1262" s="2">
        <v>2560</v>
      </c>
      <c r="K1262" s="2">
        <f>IF(I1262="", AVERAGEIF(Table6[Payment_Type],Table6[[#This Row],[Payment_Type]],Table6[Total_Amount]), J1262)</f>
        <v>2560</v>
      </c>
      <c r="O1262" s="27" t="s">
        <v>3086</v>
      </c>
      <c r="P1262" t="str">
        <f t="shared" si="77"/>
        <v>Sale1260</v>
      </c>
      <c r="Q1262" t="str">
        <f t="shared" si="78"/>
        <v>SALE1260</v>
      </c>
      <c r="S1262" s="30">
        <v>45323</v>
      </c>
      <c r="T1262" t="str">
        <f t="shared" si="79"/>
        <v>01-02-2024</v>
      </c>
      <c r="X1262" s="33">
        <v>4</v>
      </c>
      <c r="Y1262" s="33">
        <v>800</v>
      </c>
      <c r="Z1262" s="2">
        <f t="shared" si="76"/>
        <v>800</v>
      </c>
    </row>
    <row r="1263" spans="1:26">
      <c r="A1263" s="2" t="s">
        <v>3087</v>
      </c>
      <c r="B1263" s="25">
        <v>45889</v>
      </c>
      <c r="C1263" s="2" t="s">
        <v>520</v>
      </c>
      <c r="D1263" s="2" t="s">
        <v>1668</v>
      </c>
      <c r="E1263" s="2" t="s">
        <v>1789</v>
      </c>
      <c r="F1263" s="2">
        <v>3</v>
      </c>
      <c r="G1263" s="2">
        <v>118.25</v>
      </c>
      <c r="H1263" s="2">
        <v>0.26</v>
      </c>
      <c r="I1263" s="2" t="s">
        <v>1826</v>
      </c>
      <c r="J1263" s="2">
        <v>262.51499999999999</v>
      </c>
      <c r="K1263" s="2">
        <f>IF(I1263="", AVERAGEIF(Table6[Payment_Type],Table6[[#This Row],[Payment_Type]],Table6[Total_Amount]), J1263)</f>
        <v>262.51499999999999</v>
      </c>
      <c r="O1263" s="28" t="s">
        <v>3087</v>
      </c>
      <c r="P1263" t="str">
        <f t="shared" si="77"/>
        <v>Sale1261</v>
      </c>
      <c r="Q1263" t="str">
        <f t="shared" si="78"/>
        <v>SALE1261</v>
      </c>
      <c r="S1263" s="31">
        <v>45889</v>
      </c>
      <c r="T1263" t="str">
        <f t="shared" si="79"/>
        <v>20-08-2025</v>
      </c>
      <c r="X1263" s="34">
        <v>3</v>
      </c>
      <c r="Y1263" s="34">
        <v>118.25</v>
      </c>
      <c r="Z1263" s="2">
        <f t="shared" si="76"/>
        <v>118.25</v>
      </c>
    </row>
    <row r="1264" spans="1:26">
      <c r="A1264" s="2" t="s">
        <v>3088</v>
      </c>
      <c r="B1264" s="25">
        <v>45253</v>
      </c>
      <c r="C1264" s="2" t="s">
        <v>1307</v>
      </c>
      <c r="D1264" s="2" t="s">
        <v>1612</v>
      </c>
      <c r="E1264" s="2" t="s">
        <v>1801</v>
      </c>
      <c r="F1264" s="2">
        <v>1</v>
      </c>
      <c r="G1264" s="2">
        <v>223.25</v>
      </c>
      <c r="H1264" s="2">
        <v>0.28999999999999998</v>
      </c>
      <c r="I1264" s="2" t="s">
        <v>1824</v>
      </c>
      <c r="J1264" s="2">
        <v>158.50749999999999</v>
      </c>
      <c r="K1264" s="2">
        <f>IF(I1264="", AVERAGEIF(Table6[Payment_Type],Table6[[#This Row],[Payment_Type]],Table6[Total_Amount]), J1264)</f>
        <v>158.50749999999999</v>
      </c>
      <c r="O1264" s="27" t="s">
        <v>3088</v>
      </c>
      <c r="P1264" t="str">
        <f t="shared" si="77"/>
        <v>Sale1262</v>
      </c>
      <c r="Q1264" t="str">
        <f t="shared" si="78"/>
        <v>SALE1262</v>
      </c>
      <c r="S1264" s="30">
        <v>45253</v>
      </c>
      <c r="T1264" t="str">
        <f t="shared" si="79"/>
        <v>23-11-2023</v>
      </c>
      <c r="X1264" s="33">
        <v>1</v>
      </c>
      <c r="Y1264" s="33">
        <v>223.25</v>
      </c>
      <c r="Z1264" s="2">
        <f t="shared" si="76"/>
        <v>223.25</v>
      </c>
    </row>
    <row r="1265" spans="1:26">
      <c r="A1265" s="2" t="s">
        <v>3089</v>
      </c>
      <c r="B1265" s="25">
        <v>45530</v>
      </c>
      <c r="C1265" s="2" t="s">
        <v>1325</v>
      </c>
      <c r="D1265" s="2" t="s">
        <v>1612</v>
      </c>
      <c r="E1265" s="2" t="s">
        <v>1769</v>
      </c>
      <c r="F1265" s="2">
        <v>3</v>
      </c>
      <c r="G1265" s="2">
        <v>918.76</v>
      </c>
      <c r="H1265" s="2">
        <v>0.2</v>
      </c>
      <c r="I1265" s="2" t="s">
        <v>1826</v>
      </c>
      <c r="J1265" s="2">
        <v>2205.0239999999999</v>
      </c>
      <c r="K1265" s="2">
        <f>IF(I1265="", AVERAGEIF(Table6[Payment_Type],Table6[[#This Row],[Payment_Type]],Table6[Total_Amount]), J1265)</f>
        <v>2205.0239999999999</v>
      </c>
      <c r="O1265" s="28" t="s">
        <v>3089</v>
      </c>
      <c r="P1265" t="str">
        <f t="shared" si="77"/>
        <v>Sale1263</v>
      </c>
      <c r="Q1265" t="str">
        <f t="shared" si="78"/>
        <v>SALE1263</v>
      </c>
      <c r="S1265" s="31">
        <v>45530</v>
      </c>
      <c r="T1265" t="str">
        <f t="shared" si="79"/>
        <v>26-08-2024</v>
      </c>
      <c r="X1265" s="34">
        <v>3</v>
      </c>
      <c r="Y1265" s="34">
        <v>918.76</v>
      </c>
      <c r="Z1265" s="2">
        <f t="shared" si="76"/>
        <v>918.76</v>
      </c>
    </row>
    <row r="1266" spans="1:26">
      <c r="A1266" s="2" t="s">
        <v>3090</v>
      </c>
      <c r="B1266" s="25">
        <v>45491</v>
      </c>
      <c r="C1266" s="2" t="s">
        <v>890</v>
      </c>
      <c r="D1266" s="2" t="s">
        <v>1716</v>
      </c>
      <c r="E1266" s="2" t="s">
        <v>1797</v>
      </c>
      <c r="F1266" s="2">
        <v>2</v>
      </c>
      <c r="G1266" s="2">
        <v>905.26</v>
      </c>
      <c r="H1266" s="2">
        <v>0.15</v>
      </c>
      <c r="I1266" s="2" t="s">
        <v>1829</v>
      </c>
      <c r="J1266" s="2">
        <v>1538.942</v>
      </c>
      <c r="K1266" s="2">
        <f>IF(I1266="", AVERAGEIF(Table6[Payment_Type],Table6[[#This Row],[Payment_Type]],Table6[Total_Amount]), J1266)</f>
        <v>1538.942</v>
      </c>
      <c r="O1266" s="27" t="s">
        <v>3090</v>
      </c>
      <c r="P1266" t="str">
        <f t="shared" si="77"/>
        <v>Sale1264</v>
      </c>
      <c r="Q1266" t="str">
        <f t="shared" si="78"/>
        <v>SALE1264</v>
      </c>
      <c r="S1266" s="30">
        <v>45491</v>
      </c>
      <c r="T1266" t="str">
        <f t="shared" si="79"/>
        <v>18-07-2024</v>
      </c>
      <c r="X1266" s="33">
        <v>2</v>
      </c>
      <c r="Y1266" s="33">
        <v>905.26</v>
      </c>
      <c r="Z1266" s="2">
        <f t="shared" si="76"/>
        <v>905.26</v>
      </c>
    </row>
    <row r="1267" spans="1:26">
      <c r="A1267" s="2" t="s">
        <v>3091</v>
      </c>
      <c r="B1267" s="25">
        <v>45628</v>
      </c>
      <c r="C1267" s="2" t="s">
        <v>984</v>
      </c>
      <c r="D1267" s="2" t="s">
        <v>1580</v>
      </c>
      <c r="E1267" s="2" t="s">
        <v>1813</v>
      </c>
      <c r="F1267" s="2">
        <v>4</v>
      </c>
      <c r="G1267" s="2">
        <v>295.39999999999998</v>
      </c>
      <c r="H1267" s="2">
        <v>0.23</v>
      </c>
      <c r="I1267" s="2" t="s">
        <v>1826</v>
      </c>
      <c r="J1267" s="2">
        <v>909.83199999999999</v>
      </c>
      <c r="K1267" s="2">
        <f>IF(I1267="", AVERAGEIF(Table6[Payment_Type],Table6[[#This Row],[Payment_Type]],Table6[Total_Amount]), J1267)</f>
        <v>909.83199999999999</v>
      </c>
      <c r="O1267" s="28" t="s">
        <v>3091</v>
      </c>
      <c r="P1267" t="str">
        <f t="shared" si="77"/>
        <v>Sale1265</v>
      </c>
      <c r="Q1267" t="str">
        <f t="shared" si="78"/>
        <v>SALE1265</v>
      </c>
      <c r="S1267" s="31">
        <v>45628</v>
      </c>
      <c r="T1267" t="str">
        <f t="shared" si="79"/>
        <v>02-12-2024</v>
      </c>
      <c r="X1267" s="34">
        <v>4</v>
      </c>
      <c r="Y1267" s="34">
        <v>295.39999999999998</v>
      </c>
      <c r="Z1267" s="2">
        <f t="shared" si="76"/>
        <v>295.39999999999998</v>
      </c>
    </row>
    <row r="1268" spans="1:26">
      <c r="A1268" s="2" t="s">
        <v>3092</v>
      </c>
      <c r="B1268" s="25">
        <v>45861</v>
      </c>
      <c r="C1268" s="2" t="s">
        <v>314</v>
      </c>
      <c r="D1268" s="2" t="s">
        <v>1736</v>
      </c>
      <c r="E1268" s="2" t="s">
        <v>1773</v>
      </c>
      <c r="F1268" s="2">
        <v>1</v>
      </c>
      <c r="G1268" s="2">
        <v>252.18</v>
      </c>
      <c r="H1268" s="2">
        <v>0.23</v>
      </c>
      <c r="I1268" s="2" t="s">
        <v>1826</v>
      </c>
      <c r="J1268" s="2">
        <v>194.17859999999999</v>
      </c>
      <c r="K1268" s="2">
        <f>IF(I1268="", AVERAGEIF(Table6[Payment_Type],Table6[[#This Row],[Payment_Type]],Table6[Total_Amount]), J1268)</f>
        <v>194.17859999999999</v>
      </c>
      <c r="O1268" s="27" t="s">
        <v>3092</v>
      </c>
      <c r="P1268" t="str">
        <f t="shared" si="77"/>
        <v>Sale1266</v>
      </c>
      <c r="Q1268" t="str">
        <f t="shared" si="78"/>
        <v>SALE1266</v>
      </c>
      <c r="S1268" s="30">
        <v>45861</v>
      </c>
      <c r="T1268" t="str">
        <f t="shared" si="79"/>
        <v>23-07-2025</v>
      </c>
      <c r="X1268" s="33">
        <v>1</v>
      </c>
      <c r="Y1268" s="33">
        <v>252.18</v>
      </c>
      <c r="Z1268" s="2">
        <f t="shared" si="76"/>
        <v>252.18</v>
      </c>
    </row>
    <row r="1269" spans="1:26">
      <c r="A1269" s="2" t="s">
        <v>3093</v>
      </c>
      <c r="B1269" s="25">
        <v>45878</v>
      </c>
      <c r="C1269" s="2" t="s">
        <v>511</v>
      </c>
      <c r="D1269" s="2" t="s">
        <v>1742</v>
      </c>
      <c r="E1269" s="2" t="s">
        <v>1794</v>
      </c>
      <c r="F1269" s="2">
        <v>4</v>
      </c>
      <c r="G1269" s="2">
        <v>792.1</v>
      </c>
      <c r="H1269" s="2">
        <v>0.19</v>
      </c>
      <c r="I1269" s="2" t="s">
        <v>1829</v>
      </c>
      <c r="J1269" s="2">
        <v>2566.404</v>
      </c>
      <c r="K1269" s="2">
        <f>IF(I1269="", AVERAGEIF(Table6[Payment_Type],Table6[[#This Row],[Payment_Type]],Table6[Total_Amount]), J1269)</f>
        <v>2566.404</v>
      </c>
      <c r="O1269" s="28" t="s">
        <v>3093</v>
      </c>
      <c r="P1269" t="str">
        <f t="shared" si="77"/>
        <v>Sale1267</v>
      </c>
      <c r="Q1269" t="str">
        <f t="shared" si="78"/>
        <v>SALE1267</v>
      </c>
      <c r="S1269" s="31">
        <v>45878</v>
      </c>
      <c r="T1269" t="str">
        <f t="shared" si="79"/>
        <v>09-08-2025</v>
      </c>
      <c r="X1269" s="34">
        <v>4</v>
      </c>
      <c r="Y1269" s="34">
        <v>792.1</v>
      </c>
      <c r="Z1269" s="2">
        <f t="shared" si="76"/>
        <v>792.1</v>
      </c>
    </row>
    <row r="1270" spans="1:26">
      <c r="A1270" s="2" t="s">
        <v>3094</v>
      </c>
      <c r="B1270" s="25">
        <v>45426</v>
      </c>
      <c r="C1270" s="2" t="s">
        <v>278</v>
      </c>
      <c r="D1270" s="2" t="s">
        <v>1724</v>
      </c>
      <c r="E1270" s="2" t="s">
        <v>1799</v>
      </c>
      <c r="F1270" s="2">
        <v>1</v>
      </c>
      <c r="G1270" s="2">
        <v>883.36</v>
      </c>
      <c r="H1270" s="2">
        <v>0.11</v>
      </c>
      <c r="I1270" s="2" t="s">
        <v>1826</v>
      </c>
      <c r="J1270" s="2">
        <v>786.19040000000007</v>
      </c>
      <c r="K1270" s="2">
        <f>IF(I1270="", AVERAGEIF(Table6[Payment_Type],Table6[[#This Row],[Payment_Type]],Table6[Total_Amount]), J1270)</f>
        <v>786.19040000000007</v>
      </c>
      <c r="O1270" s="27" t="s">
        <v>3094</v>
      </c>
      <c r="P1270" t="str">
        <f t="shared" si="77"/>
        <v>Sale1268</v>
      </c>
      <c r="Q1270" t="str">
        <f t="shared" si="78"/>
        <v>SALE1268</v>
      </c>
      <c r="S1270" s="30">
        <v>45426</v>
      </c>
      <c r="T1270" t="str">
        <f t="shared" si="79"/>
        <v>14-05-2024</v>
      </c>
      <c r="X1270" s="33">
        <v>1</v>
      </c>
      <c r="Y1270" s="33">
        <v>883.36</v>
      </c>
      <c r="Z1270" s="2">
        <f t="shared" si="76"/>
        <v>883.36</v>
      </c>
    </row>
    <row r="1271" spans="1:26">
      <c r="A1271" s="2" t="s">
        <v>3095</v>
      </c>
      <c r="B1271" s="25">
        <v>45231</v>
      </c>
      <c r="C1271" s="2" t="s">
        <v>878</v>
      </c>
      <c r="D1271" s="2" t="s">
        <v>1686</v>
      </c>
      <c r="E1271" s="2" t="s">
        <v>1752</v>
      </c>
      <c r="F1271" s="2">
        <v>4</v>
      </c>
      <c r="G1271" s="2">
        <v>305.95</v>
      </c>
      <c r="H1271" s="2">
        <v>0.08</v>
      </c>
      <c r="I1271" s="2" t="s">
        <v>1826</v>
      </c>
      <c r="J1271" s="2">
        <v>1125.896</v>
      </c>
      <c r="K1271" s="2">
        <f>IF(I1271="", AVERAGEIF(Table6[Payment_Type],Table6[[#This Row],[Payment_Type]],Table6[Total_Amount]), J1271)</f>
        <v>1125.896</v>
      </c>
      <c r="O1271" s="28" t="s">
        <v>3095</v>
      </c>
      <c r="P1271" t="str">
        <f t="shared" si="77"/>
        <v>Sale1269</v>
      </c>
      <c r="Q1271" t="str">
        <f t="shared" si="78"/>
        <v>SALE1269</v>
      </c>
      <c r="S1271" s="31">
        <v>45231</v>
      </c>
      <c r="T1271" t="str">
        <f t="shared" si="79"/>
        <v>01-11-2023</v>
      </c>
      <c r="X1271" s="34">
        <v>4</v>
      </c>
      <c r="Y1271" s="34">
        <v>305.95</v>
      </c>
      <c r="Z1271" s="2">
        <f t="shared" si="76"/>
        <v>305.95</v>
      </c>
    </row>
    <row r="1272" spans="1:26">
      <c r="A1272" s="2" t="s">
        <v>3096</v>
      </c>
      <c r="B1272" s="25">
        <v>45609</v>
      </c>
      <c r="C1272" s="2" t="s">
        <v>1249</v>
      </c>
      <c r="D1272" s="2" t="s">
        <v>1664</v>
      </c>
      <c r="E1272" s="2" t="s">
        <v>1779</v>
      </c>
      <c r="F1272" s="2">
        <v>3</v>
      </c>
      <c r="G1272" s="2">
        <v>742.45</v>
      </c>
      <c r="H1272" s="2">
        <v>0.23</v>
      </c>
      <c r="I1272" s="2" t="s">
        <v>1829</v>
      </c>
      <c r="J1272" s="2">
        <v>1715.0595000000001</v>
      </c>
      <c r="K1272" s="2">
        <f>IF(I1272="", AVERAGEIF(Table6[Payment_Type],Table6[[#This Row],[Payment_Type]],Table6[Total_Amount]), J1272)</f>
        <v>1715.0595000000001</v>
      </c>
      <c r="O1272" s="27" t="s">
        <v>3096</v>
      </c>
      <c r="P1272" t="str">
        <f t="shared" si="77"/>
        <v>Sale1270</v>
      </c>
      <c r="Q1272" t="str">
        <f t="shared" si="78"/>
        <v>SALE1270</v>
      </c>
      <c r="S1272" s="30">
        <v>45609</v>
      </c>
      <c r="T1272" t="str">
        <f t="shared" si="79"/>
        <v>13-11-2024</v>
      </c>
      <c r="X1272" s="33">
        <v>3</v>
      </c>
      <c r="Y1272" s="33">
        <v>742.45</v>
      </c>
      <c r="Z1272" s="2">
        <f t="shared" si="76"/>
        <v>742.45</v>
      </c>
    </row>
    <row r="1273" spans="1:26">
      <c r="A1273" s="2" t="s">
        <v>3097</v>
      </c>
      <c r="B1273" s="25">
        <v>45392</v>
      </c>
      <c r="C1273" s="2" t="s">
        <v>1112</v>
      </c>
      <c r="D1273" s="2" t="s">
        <v>1598</v>
      </c>
      <c r="E1273" s="2" t="s">
        <v>1810</v>
      </c>
      <c r="F1273" s="2">
        <v>3</v>
      </c>
      <c r="G1273" s="2">
        <v>336.1</v>
      </c>
      <c r="H1273" s="2">
        <v>0.12</v>
      </c>
      <c r="I1273" s="2" t="s">
        <v>1829</v>
      </c>
      <c r="J1273" s="2">
        <v>887.30400000000009</v>
      </c>
      <c r="K1273" s="2">
        <f>IF(I1273="", AVERAGEIF(Table6[Payment_Type],Table6[[#This Row],[Payment_Type]],Table6[Total_Amount]), J1273)</f>
        <v>887.30400000000009</v>
      </c>
      <c r="O1273" s="28" t="s">
        <v>3097</v>
      </c>
      <c r="P1273" t="str">
        <f t="shared" si="77"/>
        <v>Sale1271</v>
      </c>
      <c r="Q1273" t="str">
        <f t="shared" si="78"/>
        <v>SALE1271</v>
      </c>
      <c r="S1273" s="31">
        <v>45392</v>
      </c>
      <c r="T1273" t="str">
        <f t="shared" si="79"/>
        <v>10-04-2024</v>
      </c>
      <c r="X1273" s="34">
        <v>3</v>
      </c>
      <c r="Y1273" s="34">
        <v>336.1</v>
      </c>
      <c r="Z1273" s="2">
        <f t="shared" si="76"/>
        <v>336.1</v>
      </c>
    </row>
    <row r="1274" spans="1:26">
      <c r="A1274" s="2" t="s">
        <v>3098</v>
      </c>
      <c r="B1274" s="25">
        <v>45876</v>
      </c>
      <c r="C1274" s="2" t="s">
        <v>1281</v>
      </c>
      <c r="D1274" s="2" t="s">
        <v>1606</v>
      </c>
      <c r="E1274" s="2" t="s">
        <v>1779</v>
      </c>
      <c r="F1274" s="2">
        <v>3</v>
      </c>
      <c r="G1274" s="2">
        <v>310.36</v>
      </c>
      <c r="H1274" s="2">
        <v>0.14000000000000001</v>
      </c>
      <c r="I1274" s="2" t="s">
        <v>1829</v>
      </c>
      <c r="J1274" s="2">
        <v>800.72879999999998</v>
      </c>
      <c r="K1274" s="2">
        <f>IF(I1274="", AVERAGEIF(Table6[Payment_Type],Table6[[#This Row],[Payment_Type]],Table6[Total_Amount]), J1274)</f>
        <v>800.72879999999998</v>
      </c>
      <c r="O1274" s="27" t="s">
        <v>3098</v>
      </c>
      <c r="P1274" t="str">
        <f t="shared" si="77"/>
        <v>Sale1272</v>
      </c>
      <c r="Q1274" t="str">
        <f t="shared" si="78"/>
        <v>SALE1272</v>
      </c>
      <c r="S1274" s="30">
        <v>45876</v>
      </c>
      <c r="T1274" t="str">
        <f t="shared" si="79"/>
        <v>07-08-2025</v>
      </c>
      <c r="X1274" s="33">
        <v>3</v>
      </c>
      <c r="Y1274" s="33">
        <v>310.36</v>
      </c>
      <c r="Z1274" s="2">
        <f t="shared" si="76"/>
        <v>310.36</v>
      </c>
    </row>
    <row r="1275" spans="1:26">
      <c r="A1275" s="2" t="s">
        <v>3099</v>
      </c>
      <c r="B1275" s="25">
        <v>45772</v>
      </c>
      <c r="C1275" s="2" t="s">
        <v>887</v>
      </c>
      <c r="D1275" s="2" t="s">
        <v>1744</v>
      </c>
      <c r="E1275" s="2" t="s">
        <v>1782</v>
      </c>
      <c r="F1275" s="2">
        <v>3</v>
      </c>
      <c r="G1275" s="2">
        <v>992.81</v>
      </c>
      <c r="H1275" s="2">
        <v>0.04</v>
      </c>
      <c r="I1275" s="2" t="s">
        <v>1826</v>
      </c>
      <c r="J1275" s="2">
        <v>2859.2928000000002</v>
      </c>
      <c r="K1275" s="2">
        <f>IF(I1275="", AVERAGEIF(Table6[Payment_Type],Table6[[#This Row],[Payment_Type]],Table6[Total_Amount]), J1275)</f>
        <v>2859.2928000000002</v>
      </c>
      <c r="O1275" s="28" t="s">
        <v>3099</v>
      </c>
      <c r="P1275" t="str">
        <f t="shared" si="77"/>
        <v>Sale1273</v>
      </c>
      <c r="Q1275" t="str">
        <f t="shared" si="78"/>
        <v>SALE1273</v>
      </c>
      <c r="S1275" s="31">
        <v>45772</v>
      </c>
      <c r="T1275" t="str">
        <f t="shared" si="79"/>
        <v>25-04-2025</v>
      </c>
      <c r="X1275" s="34">
        <v>3</v>
      </c>
      <c r="Y1275" s="34">
        <v>992.81</v>
      </c>
      <c r="Z1275" s="2">
        <f t="shared" si="76"/>
        <v>992.81</v>
      </c>
    </row>
    <row r="1276" spans="1:26">
      <c r="A1276" s="2" t="s">
        <v>3100</v>
      </c>
      <c r="B1276" s="25">
        <v>45217</v>
      </c>
      <c r="C1276" s="2" t="s">
        <v>648</v>
      </c>
      <c r="D1276" s="2" t="s">
        <v>1668</v>
      </c>
      <c r="E1276" s="2" t="s">
        <v>1792</v>
      </c>
      <c r="F1276" s="2">
        <v>3</v>
      </c>
      <c r="G1276" s="2">
        <v>257.11</v>
      </c>
      <c r="H1276" s="2">
        <v>0.26</v>
      </c>
      <c r="I1276" s="2" t="s">
        <v>1829</v>
      </c>
      <c r="J1276" s="2">
        <v>570.78420000000006</v>
      </c>
      <c r="K1276" s="2">
        <f>IF(I1276="", AVERAGEIF(Table6[Payment_Type],Table6[[#This Row],[Payment_Type]],Table6[Total_Amount]), J1276)</f>
        <v>570.78420000000006</v>
      </c>
      <c r="O1276" s="27" t="s">
        <v>3100</v>
      </c>
      <c r="P1276" t="str">
        <f t="shared" si="77"/>
        <v>Sale1274</v>
      </c>
      <c r="Q1276" t="str">
        <f t="shared" si="78"/>
        <v>SALE1274</v>
      </c>
      <c r="S1276" s="30">
        <v>45217</v>
      </c>
      <c r="T1276" t="str">
        <f t="shared" si="79"/>
        <v>18-10-2023</v>
      </c>
      <c r="X1276" s="33">
        <v>3</v>
      </c>
      <c r="Y1276" s="33">
        <v>257.11</v>
      </c>
      <c r="Z1276" s="2">
        <f t="shared" si="76"/>
        <v>257.11</v>
      </c>
    </row>
    <row r="1277" spans="1:26">
      <c r="A1277" s="2" t="s">
        <v>3101</v>
      </c>
      <c r="B1277" s="25">
        <v>45739</v>
      </c>
      <c r="C1277" s="2" t="s">
        <v>713</v>
      </c>
      <c r="D1277" s="2" t="s">
        <v>1738</v>
      </c>
      <c r="E1277" s="2" t="s">
        <v>1794</v>
      </c>
      <c r="F1277" s="2">
        <v>4</v>
      </c>
      <c r="G1277" s="2">
        <v>816.29</v>
      </c>
      <c r="H1277" s="2">
        <v>0.24</v>
      </c>
      <c r="I1277" s="2" t="s">
        <v>1826</v>
      </c>
      <c r="J1277" s="2">
        <v>2481.5216</v>
      </c>
      <c r="K1277" s="2">
        <f>IF(I1277="", AVERAGEIF(Table6[Payment_Type],Table6[[#This Row],[Payment_Type]],Table6[Total_Amount]), J1277)</f>
        <v>2481.5216</v>
      </c>
      <c r="O1277" s="28" t="s">
        <v>3101</v>
      </c>
      <c r="P1277" t="str">
        <f t="shared" si="77"/>
        <v>Sale1275</v>
      </c>
      <c r="Q1277" t="str">
        <f t="shared" si="78"/>
        <v>SALE1275</v>
      </c>
      <c r="S1277" s="31">
        <v>45739</v>
      </c>
      <c r="T1277" t="str">
        <f t="shared" si="79"/>
        <v>23-03-2025</v>
      </c>
      <c r="X1277" s="34">
        <v>4</v>
      </c>
      <c r="Y1277" s="34">
        <v>816.29</v>
      </c>
      <c r="Z1277" s="2">
        <f t="shared" si="76"/>
        <v>816.29</v>
      </c>
    </row>
    <row r="1278" spans="1:26">
      <c r="A1278" s="2" t="s">
        <v>3102</v>
      </c>
      <c r="B1278" s="25">
        <v>45272</v>
      </c>
      <c r="C1278" s="2" t="s">
        <v>422</v>
      </c>
      <c r="D1278" s="2" t="s">
        <v>1668</v>
      </c>
      <c r="E1278" s="2" t="s">
        <v>1794</v>
      </c>
      <c r="F1278" s="2">
        <v>4</v>
      </c>
      <c r="G1278" s="2">
        <v>755.82</v>
      </c>
      <c r="H1278" s="2">
        <v>0.22</v>
      </c>
      <c r="I1278" s="2" t="s">
        <v>1829</v>
      </c>
      <c r="J1278" s="2">
        <v>2358.1583999999998</v>
      </c>
      <c r="K1278" s="2">
        <f>IF(I1278="", AVERAGEIF(Table6[Payment_Type],Table6[[#This Row],[Payment_Type]],Table6[Total_Amount]), J1278)</f>
        <v>2358.1583999999998</v>
      </c>
      <c r="O1278" s="27" t="s">
        <v>3102</v>
      </c>
      <c r="P1278" t="str">
        <f t="shared" si="77"/>
        <v>Sale1276</v>
      </c>
      <c r="Q1278" t="str">
        <f t="shared" si="78"/>
        <v>SALE1276</v>
      </c>
      <c r="S1278" s="30">
        <v>45272</v>
      </c>
      <c r="T1278" t="str">
        <f t="shared" si="79"/>
        <v>12-12-2023</v>
      </c>
      <c r="X1278" s="33">
        <v>4</v>
      </c>
      <c r="Y1278" s="33">
        <v>755.82</v>
      </c>
      <c r="Z1278" s="2">
        <f t="shared" si="76"/>
        <v>755.82</v>
      </c>
    </row>
    <row r="1279" spans="1:26">
      <c r="A1279" s="2" t="s">
        <v>3103</v>
      </c>
      <c r="B1279" s="25">
        <v>45524</v>
      </c>
      <c r="C1279" s="2" t="s">
        <v>23</v>
      </c>
      <c r="D1279" s="2" t="s">
        <v>1543</v>
      </c>
      <c r="E1279" s="2" t="s">
        <v>1799</v>
      </c>
      <c r="F1279" s="2">
        <v>1</v>
      </c>
      <c r="G1279" s="2">
        <v>449.6</v>
      </c>
      <c r="H1279" s="2">
        <v>0.01</v>
      </c>
      <c r="I1279" s="2" t="s">
        <v>1826</v>
      </c>
      <c r="J1279" s="2">
        <v>445.10399999999998</v>
      </c>
      <c r="K1279" s="2">
        <f>IF(I1279="", AVERAGEIF(Table6[Payment_Type],Table6[[#This Row],[Payment_Type]],Table6[Total_Amount]), J1279)</f>
        <v>445.10399999999998</v>
      </c>
      <c r="O1279" s="28" t="s">
        <v>3103</v>
      </c>
      <c r="P1279" t="str">
        <f t="shared" si="77"/>
        <v>Sale1277</v>
      </c>
      <c r="Q1279" t="str">
        <f t="shared" si="78"/>
        <v>SALE1277</v>
      </c>
      <c r="S1279" s="31">
        <v>45524</v>
      </c>
      <c r="T1279" t="str">
        <f t="shared" si="79"/>
        <v>20-08-2024</v>
      </c>
      <c r="X1279" s="34">
        <v>1</v>
      </c>
      <c r="Y1279" s="34">
        <v>449.6</v>
      </c>
      <c r="Z1279" s="2">
        <f t="shared" si="76"/>
        <v>449.6</v>
      </c>
    </row>
    <row r="1280" spans="1:26">
      <c r="A1280" s="2" t="s">
        <v>3104</v>
      </c>
      <c r="B1280" s="25">
        <v>45481</v>
      </c>
      <c r="C1280" s="2" t="s">
        <v>1101</v>
      </c>
      <c r="D1280" s="2" t="s">
        <v>1576</v>
      </c>
      <c r="E1280" s="2" t="s">
        <v>1752</v>
      </c>
      <c r="F1280" s="2">
        <v>2</v>
      </c>
      <c r="G1280" s="2">
        <v>779.29</v>
      </c>
      <c r="H1280" s="2">
        <v>0.12</v>
      </c>
      <c r="I1280" s="2" t="s">
        <v>1829</v>
      </c>
      <c r="J1280" s="2">
        <v>1371.5504000000001</v>
      </c>
      <c r="K1280" s="2">
        <f>IF(I1280="", AVERAGEIF(Table6[Payment_Type],Table6[[#This Row],[Payment_Type]],Table6[Total_Amount]), J1280)</f>
        <v>1371.5504000000001</v>
      </c>
      <c r="O1280" s="27" t="s">
        <v>3104</v>
      </c>
      <c r="P1280" t="str">
        <f t="shared" si="77"/>
        <v>Sale1278</v>
      </c>
      <c r="Q1280" t="str">
        <f t="shared" si="78"/>
        <v>SALE1278</v>
      </c>
      <c r="S1280" s="30">
        <v>45481</v>
      </c>
      <c r="T1280" t="str">
        <f t="shared" si="79"/>
        <v>08-07-2024</v>
      </c>
      <c r="X1280" s="33">
        <v>2</v>
      </c>
      <c r="Y1280" s="33">
        <v>779.29</v>
      </c>
      <c r="Z1280" s="2">
        <f t="shared" si="76"/>
        <v>779.29</v>
      </c>
    </row>
    <row r="1281" spans="1:26">
      <c r="A1281" s="2" t="s">
        <v>3105</v>
      </c>
      <c r="B1281" s="25">
        <v>45267</v>
      </c>
      <c r="C1281" s="2" t="s">
        <v>1431</v>
      </c>
      <c r="D1281" s="2" t="s">
        <v>1702</v>
      </c>
      <c r="E1281" s="2" t="s">
        <v>1807</v>
      </c>
      <c r="F1281" s="2">
        <v>1</v>
      </c>
      <c r="G1281" s="2">
        <v>748.75</v>
      </c>
      <c r="H1281" s="2">
        <v>0.1</v>
      </c>
      <c r="I1281" s="2" t="s">
        <v>1829</v>
      </c>
      <c r="J1281" s="2">
        <v>673.875</v>
      </c>
      <c r="K1281" s="2">
        <f>IF(I1281="", AVERAGEIF(Table6[Payment_Type],Table6[[#This Row],[Payment_Type]],Table6[Total_Amount]), J1281)</f>
        <v>673.875</v>
      </c>
      <c r="O1281" s="28" t="s">
        <v>3105</v>
      </c>
      <c r="P1281" t="str">
        <f t="shared" si="77"/>
        <v>Sale1279</v>
      </c>
      <c r="Q1281" t="str">
        <f t="shared" si="78"/>
        <v>SALE1279</v>
      </c>
      <c r="S1281" s="31">
        <v>45267</v>
      </c>
      <c r="T1281" t="str">
        <f t="shared" si="79"/>
        <v>07-12-2023</v>
      </c>
      <c r="X1281" s="34">
        <v>1</v>
      </c>
      <c r="Y1281" s="34">
        <v>748.75</v>
      </c>
      <c r="Z1281" s="2">
        <f t="shared" si="76"/>
        <v>748.75</v>
      </c>
    </row>
    <row r="1282" spans="1:26">
      <c r="A1282" s="2" t="s">
        <v>3106</v>
      </c>
      <c r="B1282" s="25">
        <v>45328</v>
      </c>
      <c r="C1282" s="2" t="s">
        <v>598</v>
      </c>
      <c r="D1282" s="2" t="s">
        <v>1726</v>
      </c>
      <c r="E1282" s="2" t="s">
        <v>1752</v>
      </c>
      <c r="F1282" s="2">
        <v>2</v>
      </c>
      <c r="G1282" s="2">
        <v>121.67</v>
      </c>
      <c r="H1282" s="2">
        <v>0.08</v>
      </c>
      <c r="I1282" s="2" t="s">
        <v>1829</v>
      </c>
      <c r="J1282" s="2">
        <v>223.87280000000001</v>
      </c>
      <c r="K1282" s="2">
        <f>IF(I1282="", AVERAGEIF(Table6[Payment_Type],Table6[[#This Row],[Payment_Type]],Table6[Total_Amount]), J1282)</f>
        <v>223.87280000000001</v>
      </c>
      <c r="O1282" s="27" t="s">
        <v>3106</v>
      </c>
      <c r="P1282" t="str">
        <f t="shared" si="77"/>
        <v>Sale1280</v>
      </c>
      <c r="Q1282" t="str">
        <f t="shared" si="78"/>
        <v>SALE1280</v>
      </c>
      <c r="S1282" s="30">
        <v>45328</v>
      </c>
      <c r="T1282" t="str">
        <f t="shared" si="79"/>
        <v>06-02-2024</v>
      </c>
      <c r="X1282" s="33">
        <v>2</v>
      </c>
      <c r="Y1282" s="33">
        <v>121.67</v>
      </c>
      <c r="Z1282" s="2">
        <f t="shared" ref="Z1282:Z1345" si="80">IF(ISBLANK(Y1282), AVERAGE($Y$2:$Y$2001), Y1282)</f>
        <v>121.67</v>
      </c>
    </row>
    <row r="1283" spans="1:26">
      <c r="A1283" s="2" t="s">
        <v>3107</v>
      </c>
      <c r="B1283" s="25">
        <v>45787</v>
      </c>
      <c r="C1283" s="2" t="s">
        <v>1513</v>
      </c>
      <c r="D1283" s="2" t="s">
        <v>1646</v>
      </c>
      <c r="E1283" s="2" t="s">
        <v>1801</v>
      </c>
      <c r="F1283" s="2">
        <v>3</v>
      </c>
      <c r="G1283" s="2">
        <v>225.14</v>
      </c>
      <c r="H1283" s="2">
        <v>0.15</v>
      </c>
      <c r="I1283" s="2" t="s">
        <v>1829</v>
      </c>
      <c r="J1283" s="2">
        <v>574.10699999999997</v>
      </c>
      <c r="K1283" s="2">
        <f>IF(I1283="", AVERAGEIF(Table6[Payment_Type],Table6[[#This Row],[Payment_Type]],Table6[Total_Amount]), J1283)</f>
        <v>574.10699999999997</v>
      </c>
      <c r="O1283" s="28" t="s">
        <v>3107</v>
      </c>
      <c r="P1283" t="str">
        <f t="shared" ref="P1283:P1346" si="81">PROPER(O1283)</f>
        <v>Sale1281</v>
      </c>
      <c r="Q1283" t="str">
        <f t="shared" ref="Q1283:Q1346" si="82">UPPER(O1283)</f>
        <v>SALE1281</v>
      </c>
      <c r="S1283" s="31">
        <v>45787</v>
      </c>
      <c r="T1283" t="str">
        <f t="shared" ref="T1283:T1346" si="83">TEXT(S1283, "DD-MM-YYYY" )</f>
        <v>10-05-2025</v>
      </c>
      <c r="X1283" s="34">
        <v>3</v>
      </c>
      <c r="Y1283" s="34">
        <v>225.14</v>
      </c>
      <c r="Z1283" s="2">
        <f t="shared" si="80"/>
        <v>225.14</v>
      </c>
    </row>
    <row r="1284" spans="1:26">
      <c r="A1284" s="2" t="s">
        <v>3108</v>
      </c>
      <c r="B1284" s="25">
        <v>45876</v>
      </c>
      <c r="C1284" s="2" t="s">
        <v>1011</v>
      </c>
      <c r="D1284" s="2" t="s">
        <v>1606</v>
      </c>
      <c r="E1284" s="2" t="s">
        <v>1813</v>
      </c>
      <c r="F1284" s="2">
        <v>1</v>
      </c>
      <c r="G1284" s="2">
        <v>654.17999999999995</v>
      </c>
      <c r="H1284" s="2">
        <v>0.19</v>
      </c>
      <c r="I1284" s="2" t="s">
        <v>1826</v>
      </c>
      <c r="J1284" s="2">
        <v>529.88580000000002</v>
      </c>
      <c r="K1284" s="2">
        <f>IF(I1284="", AVERAGEIF(Table6[Payment_Type],Table6[[#This Row],[Payment_Type]],Table6[Total_Amount]), J1284)</f>
        <v>529.88580000000002</v>
      </c>
      <c r="O1284" s="27" t="s">
        <v>3108</v>
      </c>
      <c r="P1284" t="str">
        <f t="shared" si="81"/>
        <v>Sale1282</v>
      </c>
      <c r="Q1284" t="str">
        <f t="shared" si="82"/>
        <v>SALE1282</v>
      </c>
      <c r="S1284" s="30">
        <v>45876</v>
      </c>
      <c r="T1284" t="str">
        <f t="shared" si="83"/>
        <v>07-08-2025</v>
      </c>
      <c r="X1284" s="33">
        <v>1</v>
      </c>
      <c r="Y1284" s="33">
        <v>654.17999999999995</v>
      </c>
      <c r="Z1284" s="2">
        <f t="shared" si="80"/>
        <v>654.17999999999995</v>
      </c>
    </row>
    <row r="1285" spans="1:26">
      <c r="A1285" s="2" t="s">
        <v>3109</v>
      </c>
      <c r="B1285" s="25">
        <v>45552</v>
      </c>
      <c r="C1285" s="2" t="s">
        <v>218</v>
      </c>
      <c r="D1285" s="2" t="s">
        <v>1690</v>
      </c>
      <c r="E1285" s="2" t="s">
        <v>1773</v>
      </c>
      <c r="F1285" s="2">
        <v>2</v>
      </c>
      <c r="G1285" s="2">
        <v>504.98</v>
      </c>
      <c r="H1285" s="2">
        <v>0.08</v>
      </c>
      <c r="I1285" s="2" t="s">
        <v>1829</v>
      </c>
      <c r="J1285" s="2">
        <v>929.16320000000007</v>
      </c>
      <c r="K1285" s="2">
        <f>IF(I1285="", AVERAGEIF(Table6[Payment_Type],Table6[[#This Row],[Payment_Type]],Table6[Total_Amount]), J1285)</f>
        <v>929.16320000000007</v>
      </c>
      <c r="O1285" s="28" t="s">
        <v>3109</v>
      </c>
      <c r="P1285" t="str">
        <f t="shared" si="81"/>
        <v>Sale1283</v>
      </c>
      <c r="Q1285" t="str">
        <f t="shared" si="82"/>
        <v>SALE1283</v>
      </c>
      <c r="S1285" s="31">
        <v>45552</v>
      </c>
      <c r="T1285" t="str">
        <f t="shared" si="83"/>
        <v>17-09-2024</v>
      </c>
      <c r="X1285" s="34">
        <v>2</v>
      </c>
      <c r="Y1285" s="34">
        <v>504.98</v>
      </c>
      <c r="Z1285" s="2">
        <f t="shared" si="80"/>
        <v>504.98</v>
      </c>
    </row>
    <row r="1286" spans="1:26">
      <c r="A1286" s="2" t="s">
        <v>3110</v>
      </c>
      <c r="B1286" s="25">
        <v>45823</v>
      </c>
      <c r="C1286" s="2" t="s">
        <v>1181</v>
      </c>
      <c r="D1286" s="2" t="s">
        <v>1656</v>
      </c>
      <c r="E1286" s="2" t="s">
        <v>1782</v>
      </c>
      <c r="F1286" s="2">
        <v>2</v>
      </c>
      <c r="G1286" s="2">
        <v>623.20000000000005</v>
      </c>
      <c r="H1286" s="2">
        <v>0.14000000000000001</v>
      </c>
      <c r="I1286" s="2" t="s">
        <v>1829</v>
      </c>
      <c r="J1286" s="2">
        <v>1071.904</v>
      </c>
      <c r="K1286" s="2">
        <f>IF(I1286="", AVERAGEIF(Table6[Payment_Type],Table6[[#This Row],[Payment_Type]],Table6[Total_Amount]), J1286)</f>
        <v>1071.904</v>
      </c>
      <c r="O1286" s="27" t="s">
        <v>3110</v>
      </c>
      <c r="P1286" t="str">
        <f t="shared" si="81"/>
        <v>Sale1284</v>
      </c>
      <c r="Q1286" t="str">
        <f t="shared" si="82"/>
        <v>SALE1284</v>
      </c>
      <c r="S1286" s="30">
        <v>45823</v>
      </c>
      <c r="T1286" t="str">
        <f t="shared" si="83"/>
        <v>15-06-2025</v>
      </c>
      <c r="X1286" s="33">
        <v>2</v>
      </c>
      <c r="Y1286" s="33">
        <v>623.20000000000005</v>
      </c>
      <c r="Z1286" s="2">
        <f t="shared" si="80"/>
        <v>623.20000000000005</v>
      </c>
    </row>
    <row r="1287" spans="1:26">
      <c r="A1287" s="2" t="s">
        <v>3111</v>
      </c>
      <c r="B1287" s="25">
        <v>45622</v>
      </c>
      <c r="C1287" s="2" t="s">
        <v>1023</v>
      </c>
      <c r="D1287" s="2" t="s">
        <v>1555</v>
      </c>
      <c r="E1287" s="2" t="s">
        <v>1804</v>
      </c>
      <c r="F1287" s="2">
        <v>2</v>
      </c>
      <c r="G1287" s="2">
        <v>530.54</v>
      </c>
      <c r="H1287" s="2">
        <v>0.28000000000000003</v>
      </c>
      <c r="I1287" s="2" t="s">
        <v>1829</v>
      </c>
      <c r="J1287" s="2">
        <v>763.97759999999994</v>
      </c>
      <c r="K1287" s="2">
        <f>IF(I1287="", AVERAGEIF(Table6[Payment_Type],Table6[[#This Row],[Payment_Type]],Table6[Total_Amount]), J1287)</f>
        <v>763.97759999999994</v>
      </c>
      <c r="O1287" s="28" t="s">
        <v>3111</v>
      </c>
      <c r="P1287" t="str">
        <f t="shared" si="81"/>
        <v>Sale1285</v>
      </c>
      <c r="Q1287" t="str">
        <f t="shared" si="82"/>
        <v>SALE1285</v>
      </c>
      <c r="S1287" s="31">
        <v>45622</v>
      </c>
      <c r="T1287" t="str">
        <f t="shared" si="83"/>
        <v>26-11-2024</v>
      </c>
      <c r="X1287" s="34">
        <v>2</v>
      </c>
      <c r="Y1287" s="34">
        <v>530.54</v>
      </c>
      <c r="Z1287" s="2">
        <f t="shared" si="80"/>
        <v>530.54</v>
      </c>
    </row>
    <row r="1288" spans="1:26">
      <c r="A1288" s="2" t="s">
        <v>3112</v>
      </c>
      <c r="B1288" s="25">
        <v>45810</v>
      </c>
      <c r="C1288" s="2" t="s">
        <v>1142</v>
      </c>
      <c r="D1288" s="2" t="s">
        <v>1543</v>
      </c>
      <c r="E1288" s="2" t="s">
        <v>1804</v>
      </c>
      <c r="F1288" s="2">
        <v>3</v>
      </c>
      <c r="G1288" s="2">
        <v>279.45</v>
      </c>
      <c r="H1288" s="2">
        <v>0.15</v>
      </c>
      <c r="I1288" s="2" t="s">
        <v>1829</v>
      </c>
      <c r="J1288" s="2">
        <v>712.59749999999985</v>
      </c>
      <c r="K1288" s="2">
        <f>IF(I1288="", AVERAGEIF(Table6[Payment_Type],Table6[[#This Row],[Payment_Type]],Table6[Total_Amount]), J1288)</f>
        <v>712.59749999999985</v>
      </c>
      <c r="O1288" s="27" t="s">
        <v>3112</v>
      </c>
      <c r="P1288" t="str">
        <f t="shared" si="81"/>
        <v>Sale1286</v>
      </c>
      <c r="Q1288" t="str">
        <f t="shared" si="82"/>
        <v>SALE1286</v>
      </c>
      <c r="S1288" s="30">
        <v>45810</v>
      </c>
      <c r="T1288" t="str">
        <f t="shared" si="83"/>
        <v>02-06-2025</v>
      </c>
      <c r="X1288" s="33">
        <v>3</v>
      </c>
      <c r="Y1288" s="33">
        <v>279.45</v>
      </c>
      <c r="Z1288" s="2">
        <f t="shared" si="80"/>
        <v>279.45</v>
      </c>
    </row>
    <row r="1289" spans="1:26">
      <c r="A1289" s="2" t="s">
        <v>3113</v>
      </c>
      <c r="B1289" s="25">
        <v>45645</v>
      </c>
      <c r="C1289" s="2" t="s">
        <v>849</v>
      </c>
      <c r="D1289" s="2" t="s">
        <v>1572</v>
      </c>
      <c r="E1289" s="2" t="s">
        <v>1782</v>
      </c>
      <c r="F1289" s="2">
        <v>3</v>
      </c>
      <c r="G1289" s="2">
        <v>906.99</v>
      </c>
      <c r="H1289" s="2">
        <v>0.26</v>
      </c>
      <c r="I1289" s="2" t="s">
        <v>1829</v>
      </c>
      <c r="J1289" s="2">
        <v>2013.5178000000001</v>
      </c>
      <c r="K1289" s="2">
        <f>IF(I1289="", AVERAGEIF(Table6[Payment_Type],Table6[[#This Row],[Payment_Type]],Table6[Total_Amount]), J1289)</f>
        <v>2013.5178000000001</v>
      </c>
      <c r="O1289" s="28" t="s">
        <v>3113</v>
      </c>
      <c r="P1289" t="str">
        <f t="shared" si="81"/>
        <v>Sale1287</v>
      </c>
      <c r="Q1289" t="str">
        <f t="shared" si="82"/>
        <v>SALE1287</v>
      </c>
      <c r="S1289" s="31">
        <v>45645</v>
      </c>
      <c r="T1289" t="str">
        <f t="shared" si="83"/>
        <v>19-12-2024</v>
      </c>
      <c r="X1289" s="34">
        <v>3</v>
      </c>
      <c r="Y1289" s="34">
        <v>906.99</v>
      </c>
      <c r="Z1289" s="2">
        <f t="shared" si="80"/>
        <v>906.99</v>
      </c>
    </row>
    <row r="1290" spans="1:26">
      <c r="A1290" s="2" t="s">
        <v>3114</v>
      </c>
      <c r="B1290" s="25">
        <v>45749</v>
      </c>
      <c r="C1290" s="2" t="s">
        <v>258</v>
      </c>
      <c r="D1290" s="2" t="s">
        <v>1708</v>
      </c>
      <c r="E1290" s="2" t="s">
        <v>1807</v>
      </c>
      <c r="F1290" s="2">
        <v>4</v>
      </c>
      <c r="G1290" s="2">
        <v>408.76</v>
      </c>
      <c r="H1290" s="2">
        <v>0.12</v>
      </c>
      <c r="I1290" s="2" t="s">
        <v>1829</v>
      </c>
      <c r="J1290" s="2">
        <v>1438.8352</v>
      </c>
      <c r="K1290" s="2">
        <f>IF(I1290="", AVERAGEIF(Table6[Payment_Type],Table6[[#This Row],[Payment_Type]],Table6[Total_Amount]), J1290)</f>
        <v>1438.8352</v>
      </c>
      <c r="O1290" s="27" t="s">
        <v>3114</v>
      </c>
      <c r="P1290" t="str">
        <f t="shared" si="81"/>
        <v>Sale1288</v>
      </c>
      <c r="Q1290" t="str">
        <f t="shared" si="82"/>
        <v>SALE1288</v>
      </c>
      <c r="S1290" s="30">
        <v>45749</v>
      </c>
      <c r="T1290" t="str">
        <f t="shared" si="83"/>
        <v>02-04-2025</v>
      </c>
      <c r="X1290" s="33">
        <v>4</v>
      </c>
      <c r="Y1290" s="33">
        <v>408.76</v>
      </c>
      <c r="Z1290" s="2">
        <f t="shared" si="80"/>
        <v>408.76</v>
      </c>
    </row>
    <row r="1291" spans="1:26">
      <c r="A1291" s="2" t="s">
        <v>3115</v>
      </c>
      <c r="B1291" s="25">
        <v>45537</v>
      </c>
      <c r="C1291" s="2" t="s">
        <v>585</v>
      </c>
      <c r="D1291" s="2" t="s">
        <v>1620</v>
      </c>
      <c r="E1291" s="2" t="s">
        <v>1786</v>
      </c>
      <c r="F1291" s="2">
        <v>2</v>
      </c>
      <c r="G1291" s="2">
        <v>117.34</v>
      </c>
      <c r="H1291" s="2">
        <v>0.09</v>
      </c>
      <c r="I1291" s="2" t="s">
        <v>1826</v>
      </c>
      <c r="J1291" s="2">
        <v>213.55879999999999</v>
      </c>
      <c r="K1291" s="2">
        <f>IF(I1291="", AVERAGEIF(Table6[Payment_Type],Table6[[#This Row],[Payment_Type]],Table6[Total_Amount]), J1291)</f>
        <v>213.55879999999999</v>
      </c>
      <c r="O1291" s="28" t="s">
        <v>3115</v>
      </c>
      <c r="P1291" t="str">
        <f t="shared" si="81"/>
        <v>Sale1289</v>
      </c>
      <c r="Q1291" t="str">
        <f t="shared" si="82"/>
        <v>SALE1289</v>
      </c>
      <c r="S1291" s="31">
        <v>45537</v>
      </c>
      <c r="T1291" t="str">
        <f t="shared" si="83"/>
        <v>02-09-2024</v>
      </c>
      <c r="X1291" s="34">
        <v>2</v>
      </c>
      <c r="Y1291" s="34">
        <v>117.34</v>
      </c>
      <c r="Z1291" s="2">
        <f t="shared" si="80"/>
        <v>117.34</v>
      </c>
    </row>
    <row r="1292" spans="1:26">
      <c r="A1292" s="2" t="s">
        <v>3116</v>
      </c>
      <c r="B1292" s="25">
        <v>45376</v>
      </c>
      <c r="C1292" s="2" t="s">
        <v>559</v>
      </c>
      <c r="D1292" s="2" t="s">
        <v>1730</v>
      </c>
      <c r="E1292" s="2" t="s">
        <v>1799</v>
      </c>
      <c r="F1292" s="2">
        <v>3</v>
      </c>
      <c r="G1292" s="2">
        <v>690.27</v>
      </c>
      <c r="H1292" s="2">
        <v>7.0000000000000007E-2</v>
      </c>
      <c r="I1292" s="2" t="s">
        <v>1826</v>
      </c>
      <c r="J1292" s="2">
        <v>1925.8533</v>
      </c>
      <c r="K1292" s="2">
        <f>IF(I1292="", AVERAGEIF(Table6[Payment_Type],Table6[[#This Row],[Payment_Type]],Table6[Total_Amount]), J1292)</f>
        <v>1925.8533</v>
      </c>
      <c r="O1292" s="27" t="s">
        <v>3116</v>
      </c>
      <c r="P1292" t="str">
        <f t="shared" si="81"/>
        <v>Sale1290</v>
      </c>
      <c r="Q1292" t="str">
        <f t="shared" si="82"/>
        <v>SALE1290</v>
      </c>
      <c r="S1292" s="30">
        <v>45376</v>
      </c>
      <c r="T1292" t="str">
        <f t="shared" si="83"/>
        <v>25-03-2024</v>
      </c>
      <c r="X1292" s="33">
        <v>3</v>
      </c>
      <c r="Y1292" s="33">
        <v>690.27</v>
      </c>
      <c r="Z1292" s="2">
        <f t="shared" si="80"/>
        <v>690.27</v>
      </c>
    </row>
    <row r="1293" spans="1:26">
      <c r="A1293" s="2" t="s">
        <v>3117</v>
      </c>
      <c r="B1293" s="25">
        <v>45709</v>
      </c>
      <c r="C1293" s="2" t="s">
        <v>381</v>
      </c>
      <c r="D1293" s="2" t="s">
        <v>1604</v>
      </c>
      <c r="E1293" s="2" t="s">
        <v>1807</v>
      </c>
      <c r="F1293" s="2">
        <v>4</v>
      </c>
      <c r="G1293" s="2">
        <v>377.18</v>
      </c>
      <c r="H1293" s="2">
        <v>0.24</v>
      </c>
      <c r="I1293" s="2" t="s">
        <v>1826</v>
      </c>
      <c r="J1293" s="2">
        <v>1146.6271999999999</v>
      </c>
      <c r="K1293" s="2">
        <f>IF(I1293="", AVERAGEIF(Table6[Payment_Type],Table6[[#This Row],[Payment_Type]],Table6[Total_Amount]), J1293)</f>
        <v>1146.6271999999999</v>
      </c>
      <c r="O1293" s="28" t="s">
        <v>3117</v>
      </c>
      <c r="P1293" t="str">
        <f t="shared" si="81"/>
        <v>Sale1291</v>
      </c>
      <c r="Q1293" t="str">
        <f t="shared" si="82"/>
        <v>SALE1291</v>
      </c>
      <c r="S1293" s="31">
        <v>45709</v>
      </c>
      <c r="T1293" t="str">
        <f t="shared" si="83"/>
        <v>21-02-2025</v>
      </c>
      <c r="X1293" s="34">
        <v>4</v>
      </c>
      <c r="Y1293" s="34">
        <v>377.18</v>
      </c>
      <c r="Z1293" s="2">
        <f t="shared" si="80"/>
        <v>377.18</v>
      </c>
    </row>
    <row r="1294" spans="1:26">
      <c r="A1294" s="2" t="s">
        <v>3118</v>
      </c>
      <c r="B1294" s="25">
        <v>45446</v>
      </c>
      <c r="C1294" s="2" t="s">
        <v>393</v>
      </c>
      <c r="D1294" s="2" t="s">
        <v>1628</v>
      </c>
      <c r="E1294" s="2" t="s">
        <v>1752</v>
      </c>
      <c r="F1294" s="2">
        <v>1</v>
      </c>
      <c r="G1294" s="2">
        <v>70.52</v>
      </c>
      <c r="H1294" s="2">
        <v>0.08</v>
      </c>
      <c r="I1294" s="2" t="s">
        <v>1829</v>
      </c>
      <c r="J1294" s="2">
        <v>64.878399999999999</v>
      </c>
      <c r="K1294" s="2">
        <f>IF(I1294="", AVERAGEIF(Table6[Payment_Type],Table6[[#This Row],[Payment_Type]],Table6[Total_Amount]), J1294)</f>
        <v>64.878399999999999</v>
      </c>
      <c r="O1294" s="27" t="s">
        <v>3118</v>
      </c>
      <c r="P1294" t="str">
        <f t="shared" si="81"/>
        <v>Sale1292</v>
      </c>
      <c r="Q1294" t="str">
        <f t="shared" si="82"/>
        <v>SALE1292</v>
      </c>
      <c r="S1294" s="30">
        <v>45446</v>
      </c>
      <c r="T1294" t="str">
        <f t="shared" si="83"/>
        <v>03-06-2024</v>
      </c>
      <c r="X1294" s="33">
        <v>1</v>
      </c>
      <c r="Y1294" s="33">
        <v>70.52</v>
      </c>
      <c r="Z1294" s="2">
        <f t="shared" si="80"/>
        <v>70.52</v>
      </c>
    </row>
    <row r="1295" spans="1:26">
      <c r="A1295" s="2" t="s">
        <v>3119</v>
      </c>
      <c r="B1295" s="25">
        <v>45330</v>
      </c>
      <c r="C1295" s="2" t="s">
        <v>875</v>
      </c>
      <c r="D1295" s="2" t="s">
        <v>1624</v>
      </c>
      <c r="E1295" s="2" t="s">
        <v>1786</v>
      </c>
      <c r="F1295" s="2">
        <v>1</v>
      </c>
      <c r="G1295" s="2">
        <v>40.25</v>
      </c>
      <c r="H1295" s="2">
        <v>0.1</v>
      </c>
      <c r="I1295" s="2" t="s">
        <v>1826</v>
      </c>
      <c r="J1295" s="2">
        <v>36.225000000000001</v>
      </c>
      <c r="K1295" s="2">
        <f>IF(I1295="", AVERAGEIF(Table6[Payment_Type],Table6[[#This Row],[Payment_Type]],Table6[Total_Amount]), J1295)</f>
        <v>36.225000000000001</v>
      </c>
      <c r="O1295" s="28" t="s">
        <v>3119</v>
      </c>
      <c r="P1295" t="str">
        <f t="shared" si="81"/>
        <v>Sale1293</v>
      </c>
      <c r="Q1295" t="str">
        <f t="shared" si="82"/>
        <v>SALE1293</v>
      </c>
      <c r="S1295" s="31">
        <v>45330</v>
      </c>
      <c r="T1295" t="str">
        <f t="shared" si="83"/>
        <v>08-02-2024</v>
      </c>
      <c r="X1295" s="34">
        <v>1</v>
      </c>
      <c r="Y1295" s="34">
        <v>40.25</v>
      </c>
      <c r="Z1295" s="2">
        <f t="shared" si="80"/>
        <v>40.25</v>
      </c>
    </row>
    <row r="1296" spans="1:26">
      <c r="A1296" s="2" t="s">
        <v>3120</v>
      </c>
      <c r="B1296" s="25">
        <v>45388</v>
      </c>
      <c r="C1296" s="2" t="s">
        <v>746</v>
      </c>
      <c r="D1296" s="2" t="s">
        <v>1726</v>
      </c>
      <c r="E1296" s="2" t="s">
        <v>1792</v>
      </c>
      <c r="F1296" s="2">
        <v>3</v>
      </c>
      <c r="G1296" s="2">
        <v>539.44000000000005</v>
      </c>
      <c r="H1296" s="2">
        <v>0.05</v>
      </c>
      <c r="I1296" s="2" t="s">
        <v>1829</v>
      </c>
      <c r="J1296" s="2">
        <v>1537.404</v>
      </c>
      <c r="K1296" s="2">
        <f>IF(I1296="", AVERAGEIF(Table6[Payment_Type],Table6[[#This Row],[Payment_Type]],Table6[Total_Amount]), J1296)</f>
        <v>1537.404</v>
      </c>
      <c r="O1296" s="27" t="s">
        <v>3120</v>
      </c>
      <c r="P1296" t="str">
        <f t="shared" si="81"/>
        <v>Sale1294</v>
      </c>
      <c r="Q1296" t="str">
        <f t="shared" si="82"/>
        <v>SALE1294</v>
      </c>
      <c r="S1296" s="30">
        <v>45388</v>
      </c>
      <c r="T1296" t="str">
        <f t="shared" si="83"/>
        <v>06-04-2024</v>
      </c>
      <c r="X1296" s="33">
        <v>3</v>
      </c>
      <c r="Y1296" s="33">
        <v>539.44000000000005</v>
      </c>
      <c r="Z1296" s="2">
        <f t="shared" si="80"/>
        <v>539.44000000000005</v>
      </c>
    </row>
    <row r="1297" spans="1:26">
      <c r="A1297" s="2" t="s">
        <v>3121</v>
      </c>
      <c r="B1297" s="25">
        <v>45313</v>
      </c>
      <c r="C1297" s="2" t="s">
        <v>791</v>
      </c>
      <c r="D1297" s="2" t="s">
        <v>1668</v>
      </c>
      <c r="E1297" s="2" t="s">
        <v>1769</v>
      </c>
      <c r="F1297" s="2">
        <v>3</v>
      </c>
      <c r="G1297" s="2">
        <v>543.49</v>
      </c>
      <c r="H1297" s="2">
        <v>0.05</v>
      </c>
      <c r="I1297" s="2" t="s">
        <v>1826</v>
      </c>
      <c r="J1297" s="2">
        <v>1548.9465</v>
      </c>
      <c r="K1297" s="2">
        <f>IF(I1297="", AVERAGEIF(Table6[Payment_Type],Table6[[#This Row],[Payment_Type]],Table6[Total_Amount]), J1297)</f>
        <v>1548.9465</v>
      </c>
      <c r="O1297" s="28" t="s">
        <v>3121</v>
      </c>
      <c r="P1297" t="str">
        <f t="shared" si="81"/>
        <v>Sale1295</v>
      </c>
      <c r="Q1297" t="str">
        <f t="shared" si="82"/>
        <v>SALE1295</v>
      </c>
      <c r="S1297" s="31">
        <v>45313</v>
      </c>
      <c r="T1297" t="str">
        <f t="shared" si="83"/>
        <v>22-01-2024</v>
      </c>
      <c r="X1297" s="34">
        <v>3</v>
      </c>
      <c r="Y1297" s="34">
        <v>543.49</v>
      </c>
      <c r="Z1297" s="2">
        <f t="shared" si="80"/>
        <v>543.49</v>
      </c>
    </row>
    <row r="1298" spans="1:26">
      <c r="A1298" s="2" t="s">
        <v>3122</v>
      </c>
      <c r="B1298" s="25">
        <v>45221</v>
      </c>
      <c r="C1298" s="2" t="s">
        <v>1020</v>
      </c>
      <c r="D1298" s="2" t="s">
        <v>1560</v>
      </c>
      <c r="E1298" s="2" t="s">
        <v>1776</v>
      </c>
      <c r="F1298" s="2">
        <v>4</v>
      </c>
      <c r="G1298" s="2">
        <v>547.21</v>
      </c>
      <c r="H1298" s="2">
        <v>0.1</v>
      </c>
      <c r="I1298" s="2" t="s">
        <v>1829</v>
      </c>
      <c r="J1298" s="2">
        <v>1969.9559999999999</v>
      </c>
      <c r="K1298" s="2">
        <f>IF(I1298="", AVERAGEIF(Table6[Payment_Type],Table6[[#This Row],[Payment_Type]],Table6[Total_Amount]), J1298)</f>
        <v>1969.9559999999999</v>
      </c>
      <c r="O1298" s="27" t="s">
        <v>3122</v>
      </c>
      <c r="P1298" t="str">
        <f t="shared" si="81"/>
        <v>Sale1296</v>
      </c>
      <c r="Q1298" t="str">
        <f t="shared" si="82"/>
        <v>SALE1296</v>
      </c>
      <c r="S1298" s="30">
        <v>45221</v>
      </c>
      <c r="T1298" t="str">
        <f t="shared" si="83"/>
        <v>22-10-2023</v>
      </c>
      <c r="X1298" s="33">
        <v>4</v>
      </c>
      <c r="Y1298" s="33">
        <v>547.21</v>
      </c>
      <c r="Z1298" s="2">
        <f t="shared" si="80"/>
        <v>547.21</v>
      </c>
    </row>
    <row r="1299" spans="1:26">
      <c r="A1299" s="2" t="s">
        <v>3123</v>
      </c>
      <c r="B1299" s="25">
        <v>45619</v>
      </c>
      <c r="C1299" s="2" t="s">
        <v>773</v>
      </c>
      <c r="D1299" s="2" t="s">
        <v>1678</v>
      </c>
      <c r="E1299" s="2" t="s">
        <v>1757</v>
      </c>
      <c r="F1299" s="2">
        <v>2</v>
      </c>
      <c r="G1299" s="2">
        <v>892.46</v>
      </c>
      <c r="H1299" s="2">
        <v>7.0000000000000007E-2</v>
      </c>
      <c r="I1299" s="2" t="s">
        <v>1826</v>
      </c>
      <c r="J1299" s="2">
        <v>1659.9756</v>
      </c>
      <c r="K1299" s="2">
        <f>IF(I1299="", AVERAGEIF(Table6[Payment_Type],Table6[[#This Row],[Payment_Type]],Table6[Total_Amount]), J1299)</f>
        <v>1659.9756</v>
      </c>
      <c r="O1299" s="28" t="s">
        <v>3123</v>
      </c>
      <c r="P1299" t="str">
        <f t="shared" si="81"/>
        <v>Sale1297</v>
      </c>
      <c r="Q1299" t="str">
        <f t="shared" si="82"/>
        <v>SALE1297</v>
      </c>
      <c r="S1299" s="31">
        <v>45619</v>
      </c>
      <c r="T1299" t="str">
        <f t="shared" si="83"/>
        <v>23-11-2024</v>
      </c>
      <c r="X1299" s="34">
        <v>2</v>
      </c>
      <c r="Y1299" s="34">
        <v>892.46</v>
      </c>
      <c r="Z1299" s="2">
        <f t="shared" si="80"/>
        <v>892.46</v>
      </c>
    </row>
    <row r="1300" spans="1:26">
      <c r="A1300" s="2" t="s">
        <v>3124</v>
      </c>
      <c r="B1300" s="25">
        <v>45286</v>
      </c>
      <c r="C1300" s="2" t="s">
        <v>1208</v>
      </c>
      <c r="D1300" s="2" t="s">
        <v>1600</v>
      </c>
      <c r="E1300" s="2" t="s">
        <v>1782</v>
      </c>
      <c r="F1300" s="2">
        <v>2</v>
      </c>
      <c r="G1300" s="2">
        <v>853.41</v>
      </c>
      <c r="H1300" s="2">
        <v>0.25</v>
      </c>
      <c r="I1300" s="2" t="s">
        <v>1824</v>
      </c>
      <c r="J1300" s="2">
        <v>1280.115</v>
      </c>
      <c r="K1300" s="2">
        <f>IF(I1300="", AVERAGEIF(Table6[Payment_Type],Table6[[#This Row],[Payment_Type]],Table6[Total_Amount]), J1300)</f>
        <v>1280.115</v>
      </c>
      <c r="O1300" s="27" t="s">
        <v>3124</v>
      </c>
      <c r="P1300" t="str">
        <f t="shared" si="81"/>
        <v>Sale1298</v>
      </c>
      <c r="Q1300" t="str">
        <f t="shared" si="82"/>
        <v>SALE1298</v>
      </c>
      <c r="S1300" s="30">
        <v>45286</v>
      </c>
      <c r="T1300" t="str">
        <f t="shared" si="83"/>
        <v>26-12-2023</v>
      </c>
      <c r="X1300" s="33">
        <v>2</v>
      </c>
      <c r="Y1300" s="33">
        <v>853.41</v>
      </c>
      <c r="Z1300" s="2">
        <f t="shared" si="80"/>
        <v>853.41</v>
      </c>
    </row>
    <row r="1301" spans="1:26">
      <c r="A1301" s="2" t="s">
        <v>3125</v>
      </c>
      <c r="B1301" s="25">
        <v>45451</v>
      </c>
      <c r="C1301" s="2" t="s">
        <v>387</v>
      </c>
      <c r="D1301" s="2" t="s">
        <v>1712</v>
      </c>
      <c r="E1301" s="2" t="s">
        <v>1779</v>
      </c>
      <c r="F1301" s="2">
        <v>1</v>
      </c>
      <c r="G1301" s="2">
        <v>162.13999999999999</v>
      </c>
      <c r="H1301" s="2">
        <v>7.0000000000000007E-2</v>
      </c>
      <c r="I1301" s="2" t="s">
        <v>1826</v>
      </c>
      <c r="J1301" s="2">
        <v>150.7902</v>
      </c>
      <c r="K1301" s="2">
        <f>IF(I1301="", AVERAGEIF(Table6[Payment_Type],Table6[[#This Row],[Payment_Type]],Table6[Total_Amount]), J1301)</f>
        <v>150.7902</v>
      </c>
      <c r="O1301" s="28" t="s">
        <v>3125</v>
      </c>
      <c r="P1301" t="str">
        <f t="shared" si="81"/>
        <v>Sale1299</v>
      </c>
      <c r="Q1301" t="str">
        <f t="shared" si="82"/>
        <v>SALE1299</v>
      </c>
      <c r="S1301" s="31">
        <v>45451</v>
      </c>
      <c r="T1301" t="str">
        <f t="shared" si="83"/>
        <v>08-06-2024</v>
      </c>
      <c r="X1301" s="34">
        <v>1</v>
      </c>
      <c r="Y1301" s="34">
        <v>162.13999999999999</v>
      </c>
      <c r="Z1301" s="2">
        <f t="shared" si="80"/>
        <v>162.13999999999999</v>
      </c>
    </row>
    <row r="1302" spans="1:26">
      <c r="A1302" s="2" t="s">
        <v>3126</v>
      </c>
      <c r="B1302" s="25">
        <v>45478</v>
      </c>
      <c r="C1302" s="2" t="s">
        <v>496</v>
      </c>
      <c r="D1302" s="2" t="s">
        <v>1740</v>
      </c>
      <c r="E1302" s="2" t="s">
        <v>1804</v>
      </c>
      <c r="F1302" s="2">
        <v>1</v>
      </c>
      <c r="G1302" s="2">
        <v>893.14</v>
      </c>
      <c r="H1302" s="2">
        <v>0.09</v>
      </c>
      <c r="I1302" s="2" t="s">
        <v>1824</v>
      </c>
      <c r="J1302" s="2">
        <v>812.75739999999996</v>
      </c>
      <c r="K1302" s="2">
        <f>IF(I1302="", AVERAGEIF(Table6[Payment_Type],Table6[[#This Row],[Payment_Type]],Table6[Total_Amount]), J1302)</f>
        <v>812.75739999999996</v>
      </c>
      <c r="O1302" s="27" t="s">
        <v>3126</v>
      </c>
      <c r="P1302" t="str">
        <f t="shared" si="81"/>
        <v>Sale1300</v>
      </c>
      <c r="Q1302" t="str">
        <f t="shared" si="82"/>
        <v>SALE1300</v>
      </c>
      <c r="S1302" s="30">
        <v>45478</v>
      </c>
      <c r="T1302" t="str">
        <f t="shared" si="83"/>
        <v>05-07-2024</v>
      </c>
      <c r="X1302" s="33">
        <v>1</v>
      </c>
      <c r="Y1302" s="33">
        <v>893.14</v>
      </c>
      <c r="Z1302" s="2">
        <f t="shared" si="80"/>
        <v>893.14</v>
      </c>
    </row>
    <row r="1303" spans="1:26">
      <c r="A1303" s="2" t="s">
        <v>3127</v>
      </c>
      <c r="B1303" s="25">
        <v>45528</v>
      </c>
      <c r="C1303" s="2" t="s">
        <v>366</v>
      </c>
      <c r="D1303" s="2" t="s">
        <v>1616</v>
      </c>
      <c r="E1303" s="2" t="s">
        <v>1782</v>
      </c>
      <c r="F1303" s="2">
        <v>4</v>
      </c>
      <c r="G1303" s="2">
        <v>349.07</v>
      </c>
      <c r="H1303" s="2">
        <v>0.28000000000000003</v>
      </c>
      <c r="I1303" s="2" t="s">
        <v>1824</v>
      </c>
      <c r="J1303" s="2">
        <v>1005.3216</v>
      </c>
      <c r="K1303" s="2">
        <f>IF(I1303="", AVERAGEIF(Table6[Payment_Type],Table6[[#This Row],[Payment_Type]],Table6[Total_Amount]), J1303)</f>
        <v>1005.3216</v>
      </c>
      <c r="O1303" s="28" t="s">
        <v>3127</v>
      </c>
      <c r="P1303" t="str">
        <f t="shared" si="81"/>
        <v>Sale1301</v>
      </c>
      <c r="Q1303" t="str">
        <f t="shared" si="82"/>
        <v>SALE1301</v>
      </c>
      <c r="S1303" s="31">
        <v>45528</v>
      </c>
      <c r="T1303" t="str">
        <f t="shared" si="83"/>
        <v>24-08-2024</v>
      </c>
      <c r="X1303" s="34">
        <v>4</v>
      </c>
      <c r="Y1303" s="34">
        <v>349.07</v>
      </c>
      <c r="Z1303" s="2">
        <f t="shared" si="80"/>
        <v>349.07</v>
      </c>
    </row>
    <row r="1304" spans="1:26">
      <c r="A1304" s="2" t="s">
        <v>3128</v>
      </c>
      <c r="B1304" s="25">
        <v>45418</v>
      </c>
      <c r="C1304" s="2" t="s">
        <v>899</v>
      </c>
      <c r="D1304" s="2" t="s">
        <v>1710</v>
      </c>
      <c r="E1304" s="2" t="s">
        <v>1797</v>
      </c>
      <c r="F1304" s="2">
        <v>1</v>
      </c>
      <c r="G1304" s="2">
        <v>747.9</v>
      </c>
      <c r="H1304" s="2">
        <v>0.21</v>
      </c>
      <c r="I1304" s="2" t="s">
        <v>1829</v>
      </c>
      <c r="J1304" s="2">
        <v>590.84100000000001</v>
      </c>
      <c r="K1304" s="2">
        <f>IF(I1304="", AVERAGEIF(Table6[Payment_Type],Table6[[#This Row],[Payment_Type]],Table6[Total_Amount]), J1304)</f>
        <v>590.84100000000001</v>
      </c>
      <c r="O1304" s="27" t="s">
        <v>3128</v>
      </c>
      <c r="P1304" t="str">
        <f t="shared" si="81"/>
        <v>Sale1302</v>
      </c>
      <c r="Q1304" t="str">
        <f t="shared" si="82"/>
        <v>SALE1302</v>
      </c>
      <c r="S1304" s="30">
        <v>45418</v>
      </c>
      <c r="T1304" t="str">
        <f t="shared" si="83"/>
        <v>06-05-2024</v>
      </c>
      <c r="X1304" s="33">
        <v>1</v>
      </c>
      <c r="Y1304" s="33">
        <v>747.9</v>
      </c>
      <c r="Z1304" s="2">
        <f t="shared" si="80"/>
        <v>747.9</v>
      </c>
    </row>
    <row r="1305" spans="1:26">
      <c r="A1305" s="2" t="s">
        <v>3129</v>
      </c>
      <c r="B1305" s="25">
        <v>45478</v>
      </c>
      <c r="C1305" s="2" t="s">
        <v>127</v>
      </c>
      <c r="D1305" s="2" t="s">
        <v>1710</v>
      </c>
      <c r="E1305" s="2" t="s">
        <v>1776</v>
      </c>
      <c r="F1305" s="2">
        <v>3</v>
      </c>
      <c r="G1305" s="2">
        <v>438.92</v>
      </c>
      <c r="H1305" s="2">
        <v>0.21</v>
      </c>
      <c r="I1305" s="2" t="s">
        <v>1824</v>
      </c>
      <c r="J1305" s="2">
        <v>1040.2403999999999</v>
      </c>
      <c r="K1305" s="2">
        <f>IF(I1305="", AVERAGEIF(Table6[Payment_Type],Table6[[#This Row],[Payment_Type]],Table6[Total_Amount]), J1305)</f>
        <v>1040.2403999999999</v>
      </c>
      <c r="O1305" s="28" t="s">
        <v>3129</v>
      </c>
      <c r="P1305" t="str">
        <f t="shared" si="81"/>
        <v>Sale1303</v>
      </c>
      <c r="Q1305" t="str">
        <f t="shared" si="82"/>
        <v>SALE1303</v>
      </c>
      <c r="S1305" s="31">
        <v>45478</v>
      </c>
      <c r="T1305" t="str">
        <f t="shared" si="83"/>
        <v>05-07-2024</v>
      </c>
      <c r="X1305" s="34">
        <v>3</v>
      </c>
      <c r="Y1305" s="34">
        <v>438.92</v>
      </c>
      <c r="Z1305" s="2">
        <f t="shared" si="80"/>
        <v>438.92</v>
      </c>
    </row>
    <row r="1306" spans="1:26">
      <c r="A1306" s="2" t="s">
        <v>3130</v>
      </c>
      <c r="B1306" s="25">
        <v>45232</v>
      </c>
      <c r="C1306" s="2" t="s">
        <v>425</v>
      </c>
      <c r="D1306" s="2" t="s">
        <v>1702</v>
      </c>
      <c r="E1306" s="2" t="s">
        <v>1769</v>
      </c>
      <c r="F1306" s="2">
        <v>4</v>
      </c>
      <c r="G1306" s="2">
        <v>665.38</v>
      </c>
      <c r="H1306" s="2">
        <v>0.18</v>
      </c>
      <c r="I1306" s="2" t="s">
        <v>1824</v>
      </c>
      <c r="J1306" s="2">
        <v>2182.4463999999998</v>
      </c>
      <c r="K1306" s="2">
        <f>IF(I1306="", AVERAGEIF(Table6[Payment_Type],Table6[[#This Row],[Payment_Type]],Table6[Total_Amount]), J1306)</f>
        <v>2182.4463999999998</v>
      </c>
      <c r="O1306" s="27" t="s">
        <v>3130</v>
      </c>
      <c r="P1306" t="str">
        <f t="shared" si="81"/>
        <v>Sale1304</v>
      </c>
      <c r="Q1306" t="str">
        <f t="shared" si="82"/>
        <v>SALE1304</v>
      </c>
      <c r="S1306" s="30">
        <v>45232</v>
      </c>
      <c r="T1306" t="str">
        <f t="shared" si="83"/>
        <v>02-11-2023</v>
      </c>
      <c r="X1306" s="33">
        <v>4</v>
      </c>
      <c r="Y1306" s="33">
        <v>665.38</v>
      </c>
      <c r="Z1306" s="2">
        <f t="shared" si="80"/>
        <v>665.38</v>
      </c>
    </row>
    <row r="1307" spans="1:26">
      <c r="A1307" s="2" t="s">
        <v>3131</v>
      </c>
      <c r="B1307" s="25">
        <v>45616</v>
      </c>
      <c r="C1307" s="2" t="s">
        <v>23</v>
      </c>
      <c r="D1307" s="2" t="s">
        <v>1668</v>
      </c>
      <c r="E1307" s="2" t="s">
        <v>1810</v>
      </c>
      <c r="F1307" s="2">
        <v>1</v>
      </c>
      <c r="G1307" s="2">
        <v>146.49</v>
      </c>
      <c r="H1307" s="2">
        <v>0.28000000000000003</v>
      </c>
      <c r="I1307" s="2" t="s">
        <v>1824</v>
      </c>
      <c r="J1307" s="2">
        <v>105.47280000000001</v>
      </c>
      <c r="K1307" s="2">
        <f>IF(I1307="", AVERAGEIF(Table6[Payment_Type],Table6[[#This Row],[Payment_Type]],Table6[Total_Amount]), J1307)</f>
        <v>105.47280000000001</v>
      </c>
      <c r="O1307" s="28" t="s">
        <v>3131</v>
      </c>
      <c r="P1307" t="str">
        <f t="shared" si="81"/>
        <v>Sale1305</v>
      </c>
      <c r="Q1307" t="str">
        <f t="shared" si="82"/>
        <v>SALE1305</v>
      </c>
      <c r="S1307" s="31">
        <v>45616</v>
      </c>
      <c r="T1307" t="str">
        <f t="shared" si="83"/>
        <v>20-11-2024</v>
      </c>
      <c r="X1307" s="34">
        <v>1</v>
      </c>
      <c r="Y1307" s="34">
        <v>146.49</v>
      </c>
      <c r="Z1307" s="2">
        <f t="shared" si="80"/>
        <v>146.49</v>
      </c>
    </row>
    <row r="1308" spans="1:26">
      <c r="A1308" s="2" t="s">
        <v>3132</v>
      </c>
      <c r="B1308" s="25">
        <v>45774</v>
      </c>
      <c r="C1308" s="2" t="s">
        <v>472</v>
      </c>
      <c r="D1308" s="2" t="s">
        <v>1624</v>
      </c>
      <c r="E1308" s="2" t="s">
        <v>1801</v>
      </c>
      <c r="F1308" s="2">
        <v>2</v>
      </c>
      <c r="G1308" s="2">
        <v>235.39</v>
      </c>
      <c r="H1308" s="2">
        <v>0.27</v>
      </c>
      <c r="I1308" s="2" t="s">
        <v>1829</v>
      </c>
      <c r="J1308" s="2">
        <v>343.6694</v>
      </c>
      <c r="K1308" s="2">
        <f>IF(I1308="", AVERAGEIF(Table6[Payment_Type],Table6[[#This Row],[Payment_Type]],Table6[Total_Amount]), J1308)</f>
        <v>343.6694</v>
      </c>
      <c r="O1308" s="27" t="s">
        <v>3132</v>
      </c>
      <c r="P1308" t="str">
        <f t="shared" si="81"/>
        <v>Sale1306</v>
      </c>
      <c r="Q1308" t="str">
        <f t="shared" si="82"/>
        <v>SALE1306</v>
      </c>
      <c r="S1308" s="30">
        <v>45774</v>
      </c>
      <c r="T1308" t="str">
        <f t="shared" si="83"/>
        <v>27-04-2025</v>
      </c>
      <c r="X1308" s="33">
        <v>2</v>
      </c>
      <c r="Y1308" s="33">
        <v>235.39</v>
      </c>
      <c r="Z1308" s="2">
        <f t="shared" si="80"/>
        <v>235.39</v>
      </c>
    </row>
    <row r="1309" spans="1:26">
      <c r="A1309" s="2" t="s">
        <v>3133</v>
      </c>
      <c r="B1309" s="25">
        <v>45651</v>
      </c>
      <c r="C1309" s="2" t="s">
        <v>118</v>
      </c>
      <c r="D1309" s="2" t="s">
        <v>1670</v>
      </c>
      <c r="E1309" s="2" t="s">
        <v>1773</v>
      </c>
      <c r="F1309" s="2">
        <v>3</v>
      </c>
      <c r="G1309" s="2">
        <v>38.07</v>
      </c>
      <c r="H1309" s="2">
        <v>0.09</v>
      </c>
      <c r="I1309" s="2" t="s">
        <v>1826</v>
      </c>
      <c r="J1309" s="2">
        <v>103.9311</v>
      </c>
      <c r="K1309" s="2">
        <f>IF(I1309="", AVERAGEIF(Table6[Payment_Type],Table6[[#This Row],[Payment_Type]],Table6[Total_Amount]), J1309)</f>
        <v>103.9311</v>
      </c>
      <c r="O1309" s="28" t="s">
        <v>3133</v>
      </c>
      <c r="P1309" t="str">
        <f t="shared" si="81"/>
        <v>Sale1307</v>
      </c>
      <c r="Q1309" t="str">
        <f t="shared" si="82"/>
        <v>SALE1307</v>
      </c>
      <c r="S1309" s="31">
        <v>45651</v>
      </c>
      <c r="T1309" t="str">
        <f t="shared" si="83"/>
        <v>25-12-2024</v>
      </c>
      <c r="X1309" s="34">
        <v>3</v>
      </c>
      <c r="Y1309" s="34">
        <v>38.07</v>
      </c>
      <c r="Z1309" s="2">
        <f t="shared" si="80"/>
        <v>38.07</v>
      </c>
    </row>
    <row r="1310" spans="1:26">
      <c r="A1310" s="2" t="s">
        <v>3134</v>
      </c>
      <c r="B1310" s="25">
        <v>45902</v>
      </c>
      <c r="C1310" s="2" t="s">
        <v>1254</v>
      </c>
      <c r="D1310" s="2" t="s">
        <v>1616</v>
      </c>
      <c r="E1310" s="2" t="s">
        <v>1769</v>
      </c>
      <c r="F1310" s="2">
        <v>2</v>
      </c>
      <c r="G1310" s="2">
        <v>511.7</v>
      </c>
      <c r="H1310" s="2">
        <v>0.12</v>
      </c>
      <c r="I1310" s="2" t="s">
        <v>1829</v>
      </c>
      <c r="J1310" s="2">
        <v>900.59199999999998</v>
      </c>
      <c r="K1310" s="2">
        <f>IF(I1310="", AVERAGEIF(Table6[Payment_Type],Table6[[#This Row],[Payment_Type]],Table6[Total_Amount]), J1310)</f>
        <v>900.59199999999998</v>
      </c>
      <c r="O1310" s="27" t="s">
        <v>3134</v>
      </c>
      <c r="P1310" t="str">
        <f t="shared" si="81"/>
        <v>Sale1308</v>
      </c>
      <c r="Q1310" t="str">
        <f t="shared" si="82"/>
        <v>SALE1308</v>
      </c>
      <c r="S1310" s="30">
        <v>45902</v>
      </c>
      <c r="T1310" t="str">
        <f t="shared" si="83"/>
        <v>02-09-2025</v>
      </c>
      <c r="X1310" s="33">
        <v>2</v>
      </c>
      <c r="Y1310" s="33">
        <v>511.7</v>
      </c>
      <c r="Z1310" s="2">
        <f t="shared" si="80"/>
        <v>511.7</v>
      </c>
    </row>
    <row r="1311" spans="1:26">
      <c r="A1311" s="2" t="s">
        <v>3135</v>
      </c>
      <c r="B1311" s="25">
        <v>45401</v>
      </c>
      <c r="C1311" s="2" t="s">
        <v>332</v>
      </c>
      <c r="D1311" s="2" t="s">
        <v>1698</v>
      </c>
      <c r="E1311" s="2" t="s">
        <v>1782</v>
      </c>
      <c r="F1311" s="2">
        <v>4</v>
      </c>
      <c r="G1311" s="2">
        <v>488.72</v>
      </c>
      <c r="H1311" s="2">
        <v>0.23</v>
      </c>
      <c r="I1311" s="2" t="s">
        <v>1826</v>
      </c>
      <c r="J1311" s="2">
        <v>1505.2575999999999</v>
      </c>
      <c r="K1311" s="2">
        <f>IF(I1311="", AVERAGEIF(Table6[Payment_Type],Table6[[#This Row],[Payment_Type]],Table6[Total_Amount]), J1311)</f>
        <v>1505.2575999999999</v>
      </c>
      <c r="O1311" s="28" t="s">
        <v>3135</v>
      </c>
      <c r="P1311" t="str">
        <f t="shared" si="81"/>
        <v>Sale1309</v>
      </c>
      <c r="Q1311" t="str">
        <f t="shared" si="82"/>
        <v>SALE1309</v>
      </c>
      <c r="S1311" s="31">
        <v>45401</v>
      </c>
      <c r="T1311" t="str">
        <f t="shared" si="83"/>
        <v>19-04-2024</v>
      </c>
      <c r="X1311" s="34">
        <v>4</v>
      </c>
      <c r="Y1311" s="34">
        <v>488.72</v>
      </c>
      <c r="Z1311" s="2">
        <f t="shared" si="80"/>
        <v>488.72</v>
      </c>
    </row>
    <row r="1312" spans="1:26">
      <c r="A1312" s="2" t="s">
        <v>3136</v>
      </c>
      <c r="B1312" s="25">
        <v>45717</v>
      </c>
      <c r="C1312" s="2" t="s">
        <v>1220</v>
      </c>
      <c r="D1312" s="2" t="s">
        <v>1648</v>
      </c>
      <c r="E1312" s="2" t="s">
        <v>1794</v>
      </c>
      <c r="F1312" s="2">
        <v>2</v>
      </c>
      <c r="G1312" s="2">
        <v>520.45000000000005</v>
      </c>
      <c r="H1312" s="2">
        <v>0.11</v>
      </c>
      <c r="I1312" s="2" t="s">
        <v>1829</v>
      </c>
      <c r="J1312" s="2">
        <v>926.40100000000007</v>
      </c>
      <c r="K1312" s="2">
        <f>IF(I1312="", AVERAGEIF(Table6[Payment_Type],Table6[[#This Row],[Payment_Type]],Table6[Total_Amount]), J1312)</f>
        <v>926.40100000000007</v>
      </c>
      <c r="O1312" s="27" t="s">
        <v>3136</v>
      </c>
      <c r="P1312" t="str">
        <f t="shared" si="81"/>
        <v>Sale1310</v>
      </c>
      <c r="Q1312" t="str">
        <f t="shared" si="82"/>
        <v>SALE1310</v>
      </c>
      <c r="S1312" s="30">
        <v>45717</v>
      </c>
      <c r="T1312" t="str">
        <f t="shared" si="83"/>
        <v>01-03-2025</v>
      </c>
      <c r="X1312" s="33">
        <v>2</v>
      </c>
      <c r="Y1312" s="33">
        <v>520.45000000000005</v>
      </c>
      <c r="Z1312" s="2">
        <f t="shared" si="80"/>
        <v>520.45000000000005</v>
      </c>
    </row>
    <row r="1313" spans="1:26">
      <c r="A1313" s="2" t="s">
        <v>3137</v>
      </c>
      <c r="B1313" s="25">
        <v>45376</v>
      </c>
      <c r="C1313" s="2" t="s">
        <v>1340</v>
      </c>
      <c r="D1313" s="2" t="s">
        <v>1644</v>
      </c>
      <c r="E1313" s="2" t="s">
        <v>1773</v>
      </c>
      <c r="F1313" s="2">
        <v>1</v>
      </c>
      <c r="G1313" s="2">
        <v>340.9</v>
      </c>
      <c r="H1313" s="2">
        <v>0.28999999999999998</v>
      </c>
      <c r="I1313" s="2" t="s">
        <v>1824</v>
      </c>
      <c r="J1313" s="2">
        <v>242.03899999999999</v>
      </c>
      <c r="K1313" s="2">
        <f>IF(I1313="", AVERAGEIF(Table6[Payment_Type],Table6[[#This Row],[Payment_Type]],Table6[Total_Amount]), J1313)</f>
        <v>242.03899999999999</v>
      </c>
      <c r="O1313" s="28" t="s">
        <v>3137</v>
      </c>
      <c r="P1313" t="str">
        <f t="shared" si="81"/>
        <v>Sale1311</v>
      </c>
      <c r="Q1313" t="str">
        <f t="shared" si="82"/>
        <v>SALE1311</v>
      </c>
      <c r="S1313" s="31">
        <v>45376</v>
      </c>
      <c r="T1313" t="str">
        <f t="shared" si="83"/>
        <v>25-03-2024</v>
      </c>
      <c r="X1313" s="34">
        <v>1</v>
      </c>
      <c r="Y1313" s="34">
        <v>340.9</v>
      </c>
      <c r="Z1313" s="2">
        <f t="shared" si="80"/>
        <v>340.9</v>
      </c>
    </row>
    <row r="1314" spans="1:26">
      <c r="A1314" s="2" t="s">
        <v>3138</v>
      </c>
      <c r="B1314" s="25">
        <v>45576</v>
      </c>
      <c r="C1314" s="2" t="s">
        <v>1086</v>
      </c>
      <c r="D1314" s="2" t="s">
        <v>1610</v>
      </c>
      <c r="E1314" s="2" t="s">
        <v>1782</v>
      </c>
      <c r="F1314" s="2">
        <v>3</v>
      </c>
      <c r="G1314" s="2">
        <v>653.59</v>
      </c>
      <c r="H1314" s="2">
        <v>0.17</v>
      </c>
      <c r="I1314" s="2" t="s">
        <v>1829</v>
      </c>
      <c r="J1314" s="2">
        <v>1627.4391000000001</v>
      </c>
      <c r="K1314" s="2">
        <f>IF(I1314="", AVERAGEIF(Table6[Payment_Type],Table6[[#This Row],[Payment_Type]],Table6[Total_Amount]), J1314)</f>
        <v>1627.4391000000001</v>
      </c>
      <c r="O1314" s="27" t="s">
        <v>3138</v>
      </c>
      <c r="P1314" t="str">
        <f t="shared" si="81"/>
        <v>Sale1312</v>
      </c>
      <c r="Q1314" t="str">
        <f t="shared" si="82"/>
        <v>SALE1312</v>
      </c>
      <c r="S1314" s="30">
        <v>45576</v>
      </c>
      <c r="T1314" t="str">
        <f t="shared" si="83"/>
        <v>11-10-2024</v>
      </c>
      <c r="X1314" s="33">
        <v>3</v>
      </c>
      <c r="Y1314" s="33">
        <v>653.59</v>
      </c>
      <c r="Z1314" s="2">
        <f t="shared" si="80"/>
        <v>653.59</v>
      </c>
    </row>
    <row r="1315" spans="1:26">
      <c r="A1315" s="2" t="s">
        <v>3139</v>
      </c>
      <c r="B1315" s="25">
        <v>45906</v>
      </c>
      <c r="C1315" s="2" t="s">
        <v>93</v>
      </c>
      <c r="D1315" s="2" t="s">
        <v>1600</v>
      </c>
      <c r="E1315" s="2" t="s">
        <v>1810</v>
      </c>
      <c r="F1315" s="2">
        <v>1</v>
      </c>
      <c r="G1315" s="2">
        <v>179.77</v>
      </c>
      <c r="H1315" s="2">
        <v>0.23</v>
      </c>
      <c r="I1315" s="2" t="s">
        <v>1829</v>
      </c>
      <c r="J1315" s="2">
        <v>138.4229</v>
      </c>
      <c r="K1315" s="2">
        <f>IF(I1315="", AVERAGEIF(Table6[Payment_Type],Table6[[#This Row],[Payment_Type]],Table6[Total_Amount]), J1315)</f>
        <v>138.4229</v>
      </c>
      <c r="O1315" s="28" t="s">
        <v>3139</v>
      </c>
      <c r="P1315" t="str">
        <f t="shared" si="81"/>
        <v>Sale1313</v>
      </c>
      <c r="Q1315" t="str">
        <f t="shared" si="82"/>
        <v>SALE1313</v>
      </c>
      <c r="S1315" s="31">
        <v>45906</v>
      </c>
      <c r="T1315" t="str">
        <f t="shared" si="83"/>
        <v>06-09-2025</v>
      </c>
      <c r="X1315" s="34">
        <v>1</v>
      </c>
      <c r="Y1315" s="34">
        <v>179.77</v>
      </c>
      <c r="Z1315" s="2">
        <f t="shared" si="80"/>
        <v>179.77</v>
      </c>
    </row>
    <row r="1316" spans="1:26">
      <c r="A1316" s="2" t="s">
        <v>3140</v>
      </c>
      <c r="B1316" s="25">
        <v>45523</v>
      </c>
      <c r="C1316" s="2" t="s">
        <v>44</v>
      </c>
      <c r="D1316" s="2" t="s">
        <v>1543</v>
      </c>
      <c r="E1316" s="2" t="s">
        <v>1786</v>
      </c>
      <c r="F1316" s="2">
        <v>2</v>
      </c>
      <c r="G1316" s="2">
        <v>943.8</v>
      </c>
      <c r="H1316" s="2">
        <v>0.06</v>
      </c>
      <c r="I1316" s="2" t="s">
        <v>1824</v>
      </c>
      <c r="J1316" s="2">
        <v>1774.3440000000001</v>
      </c>
      <c r="K1316" s="2">
        <f>IF(I1316="", AVERAGEIF(Table6[Payment_Type],Table6[[#This Row],[Payment_Type]],Table6[Total_Amount]), J1316)</f>
        <v>1774.3440000000001</v>
      </c>
      <c r="O1316" s="27" t="s">
        <v>3140</v>
      </c>
      <c r="P1316" t="str">
        <f t="shared" si="81"/>
        <v>Sale1314</v>
      </c>
      <c r="Q1316" t="str">
        <f t="shared" si="82"/>
        <v>SALE1314</v>
      </c>
      <c r="S1316" s="30">
        <v>45523</v>
      </c>
      <c r="T1316" t="str">
        <f t="shared" si="83"/>
        <v>19-08-2024</v>
      </c>
      <c r="X1316" s="33">
        <v>2</v>
      </c>
      <c r="Y1316" s="33">
        <v>943.8</v>
      </c>
      <c r="Z1316" s="2">
        <f t="shared" si="80"/>
        <v>943.8</v>
      </c>
    </row>
    <row r="1317" spans="1:26">
      <c r="A1317" s="2" t="s">
        <v>3141</v>
      </c>
      <c r="B1317" s="25">
        <v>45234</v>
      </c>
      <c r="C1317" s="2" t="s">
        <v>1272</v>
      </c>
      <c r="D1317" s="2" t="s">
        <v>1690</v>
      </c>
      <c r="E1317" s="2" t="s">
        <v>1801</v>
      </c>
      <c r="F1317" s="2">
        <v>2</v>
      </c>
      <c r="G1317" s="2">
        <v>985</v>
      </c>
      <c r="H1317" s="2">
        <v>0.25</v>
      </c>
      <c r="I1317" s="2" t="s">
        <v>1824</v>
      </c>
      <c r="J1317" s="2">
        <v>1477.5</v>
      </c>
      <c r="K1317" s="2">
        <f>IF(I1317="", AVERAGEIF(Table6[Payment_Type],Table6[[#This Row],[Payment_Type]],Table6[Total_Amount]), J1317)</f>
        <v>1477.5</v>
      </c>
      <c r="O1317" s="28" t="s">
        <v>3141</v>
      </c>
      <c r="P1317" t="str">
        <f t="shared" si="81"/>
        <v>Sale1315</v>
      </c>
      <c r="Q1317" t="str">
        <f t="shared" si="82"/>
        <v>SALE1315</v>
      </c>
      <c r="S1317" s="31">
        <v>45234</v>
      </c>
      <c r="T1317" t="str">
        <f t="shared" si="83"/>
        <v>04-11-2023</v>
      </c>
      <c r="X1317" s="34">
        <v>2</v>
      </c>
      <c r="Y1317" s="34">
        <v>985</v>
      </c>
      <c r="Z1317" s="2">
        <f t="shared" si="80"/>
        <v>985</v>
      </c>
    </row>
    <row r="1318" spans="1:26">
      <c r="A1318" s="2" t="s">
        <v>3142</v>
      </c>
      <c r="B1318" s="25">
        <v>45405</v>
      </c>
      <c r="C1318" s="2" t="s">
        <v>1492</v>
      </c>
      <c r="D1318" s="2" t="s">
        <v>1724</v>
      </c>
      <c r="E1318" s="2" t="s">
        <v>1789</v>
      </c>
      <c r="F1318" s="2">
        <v>4</v>
      </c>
      <c r="G1318" s="2">
        <v>216.81</v>
      </c>
      <c r="H1318" s="2">
        <v>0.28999999999999998</v>
      </c>
      <c r="I1318" s="2" t="s">
        <v>1824</v>
      </c>
      <c r="J1318" s="2">
        <v>615.74040000000002</v>
      </c>
      <c r="K1318" s="2">
        <f>IF(I1318="", AVERAGEIF(Table6[Payment_Type],Table6[[#This Row],[Payment_Type]],Table6[Total_Amount]), J1318)</f>
        <v>615.74040000000002</v>
      </c>
      <c r="O1318" s="27" t="s">
        <v>3142</v>
      </c>
      <c r="P1318" t="str">
        <f t="shared" si="81"/>
        <v>Sale1316</v>
      </c>
      <c r="Q1318" t="str">
        <f t="shared" si="82"/>
        <v>SALE1316</v>
      </c>
      <c r="S1318" s="30">
        <v>45405</v>
      </c>
      <c r="T1318" t="str">
        <f t="shared" si="83"/>
        <v>23-04-2024</v>
      </c>
      <c r="X1318" s="33">
        <v>4</v>
      </c>
      <c r="Y1318" s="33">
        <v>216.81</v>
      </c>
      <c r="Z1318" s="2">
        <f t="shared" si="80"/>
        <v>216.81</v>
      </c>
    </row>
    <row r="1319" spans="1:26">
      <c r="A1319" s="2" t="s">
        <v>3143</v>
      </c>
      <c r="B1319" s="25">
        <v>45223</v>
      </c>
      <c r="C1319" s="2" t="s">
        <v>408</v>
      </c>
      <c r="D1319" s="2" t="s">
        <v>1676</v>
      </c>
      <c r="E1319" s="2" t="s">
        <v>1761</v>
      </c>
      <c r="F1319" s="2">
        <v>4</v>
      </c>
      <c r="G1319" s="2">
        <v>950.21</v>
      </c>
      <c r="H1319" s="2">
        <v>0.27</v>
      </c>
      <c r="I1319" s="2" t="s">
        <v>1829</v>
      </c>
      <c r="J1319" s="2">
        <v>2774.6131999999998</v>
      </c>
      <c r="K1319" s="2">
        <f>IF(I1319="", AVERAGEIF(Table6[Payment_Type],Table6[[#This Row],[Payment_Type]],Table6[Total_Amount]), J1319)</f>
        <v>2774.6131999999998</v>
      </c>
      <c r="O1319" s="28" t="s">
        <v>3143</v>
      </c>
      <c r="P1319" t="str">
        <f t="shared" si="81"/>
        <v>Sale1317</v>
      </c>
      <c r="Q1319" t="str">
        <f t="shared" si="82"/>
        <v>SALE1317</v>
      </c>
      <c r="S1319" s="31">
        <v>45223</v>
      </c>
      <c r="T1319" t="str">
        <f t="shared" si="83"/>
        <v>24-10-2023</v>
      </c>
      <c r="X1319" s="34">
        <v>4</v>
      </c>
      <c r="Y1319" s="34">
        <v>950.21</v>
      </c>
      <c r="Z1319" s="2">
        <f t="shared" si="80"/>
        <v>950.21</v>
      </c>
    </row>
    <row r="1320" spans="1:26">
      <c r="A1320" s="2" t="s">
        <v>3144</v>
      </c>
      <c r="B1320" s="25">
        <v>45838</v>
      </c>
      <c r="C1320" s="2" t="s">
        <v>818</v>
      </c>
      <c r="D1320" s="2" t="s">
        <v>1644</v>
      </c>
      <c r="E1320" s="2" t="s">
        <v>1779</v>
      </c>
      <c r="F1320" s="2">
        <v>2</v>
      </c>
      <c r="G1320" s="2">
        <v>271.39999999999998</v>
      </c>
      <c r="H1320" s="2">
        <v>0.17</v>
      </c>
      <c r="I1320" s="2" t="s">
        <v>1826</v>
      </c>
      <c r="J1320" s="2">
        <v>450.52399999999989</v>
      </c>
      <c r="K1320" s="2">
        <f>IF(I1320="", AVERAGEIF(Table6[Payment_Type],Table6[[#This Row],[Payment_Type]],Table6[Total_Amount]), J1320)</f>
        <v>450.52399999999989</v>
      </c>
      <c r="O1320" s="27" t="s">
        <v>3144</v>
      </c>
      <c r="P1320" t="str">
        <f t="shared" si="81"/>
        <v>Sale1318</v>
      </c>
      <c r="Q1320" t="str">
        <f t="shared" si="82"/>
        <v>SALE1318</v>
      </c>
      <c r="S1320" s="30">
        <v>45838</v>
      </c>
      <c r="T1320" t="str">
        <f t="shared" si="83"/>
        <v>30-06-2025</v>
      </c>
      <c r="X1320" s="33">
        <v>2</v>
      </c>
      <c r="Y1320" s="33">
        <v>271.39999999999998</v>
      </c>
      <c r="Z1320" s="2">
        <f t="shared" si="80"/>
        <v>271.39999999999998</v>
      </c>
    </row>
    <row r="1321" spans="1:26">
      <c r="A1321" s="2" t="s">
        <v>3145</v>
      </c>
      <c r="B1321" s="25">
        <v>45883</v>
      </c>
      <c r="C1321" s="2" t="s">
        <v>559</v>
      </c>
      <c r="D1321" s="2" t="s">
        <v>1626</v>
      </c>
      <c r="E1321" s="2" t="s">
        <v>1782</v>
      </c>
      <c r="F1321" s="2">
        <v>4</v>
      </c>
      <c r="G1321" s="2">
        <v>708.19</v>
      </c>
      <c r="H1321" s="2">
        <v>0.1</v>
      </c>
      <c r="I1321" s="2" t="s">
        <v>1826</v>
      </c>
      <c r="J1321" s="2">
        <v>2549.4839999999999</v>
      </c>
      <c r="K1321" s="2">
        <f>IF(I1321="", AVERAGEIF(Table6[Payment_Type],Table6[[#This Row],[Payment_Type]],Table6[Total_Amount]), J1321)</f>
        <v>2549.4839999999999</v>
      </c>
      <c r="O1321" s="28" t="s">
        <v>3145</v>
      </c>
      <c r="P1321" t="str">
        <f t="shared" si="81"/>
        <v>Sale1319</v>
      </c>
      <c r="Q1321" t="str">
        <f t="shared" si="82"/>
        <v>SALE1319</v>
      </c>
      <c r="S1321" s="31">
        <v>45883</v>
      </c>
      <c r="T1321" t="str">
        <f t="shared" si="83"/>
        <v>14-08-2025</v>
      </c>
      <c r="X1321" s="34">
        <v>4</v>
      </c>
      <c r="Y1321" s="34">
        <v>708.19</v>
      </c>
      <c r="Z1321" s="2">
        <f t="shared" si="80"/>
        <v>708.19</v>
      </c>
    </row>
    <row r="1322" spans="1:26">
      <c r="A1322" s="2" t="s">
        <v>3146</v>
      </c>
      <c r="B1322" s="25">
        <v>45788</v>
      </c>
      <c r="C1322" s="2" t="s">
        <v>1374</v>
      </c>
      <c r="D1322" s="2" t="s">
        <v>1656</v>
      </c>
      <c r="E1322" s="2" t="s">
        <v>1766</v>
      </c>
      <c r="F1322" s="2">
        <v>3</v>
      </c>
      <c r="G1322" s="2">
        <v>477.05</v>
      </c>
      <c r="H1322" s="2">
        <v>0.05</v>
      </c>
      <c r="I1322" s="2" t="s">
        <v>1826</v>
      </c>
      <c r="J1322" s="2">
        <v>1359.5925</v>
      </c>
      <c r="K1322" s="2">
        <f>IF(I1322="", AVERAGEIF(Table6[Payment_Type],Table6[[#This Row],[Payment_Type]],Table6[Total_Amount]), J1322)</f>
        <v>1359.5925</v>
      </c>
      <c r="O1322" s="27" t="s">
        <v>3146</v>
      </c>
      <c r="P1322" t="str">
        <f t="shared" si="81"/>
        <v>Sale1320</v>
      </c>
      <c r="Q1322" t="str">
        <f t="shared" si="82"/>
        <v>SALE1320</v>
      </c>
      <c r="S1322" s="30">
        <v>45788</v>
      </c>
      <c r="T1322" t="str">
        <f t="shared" si="83"/>
        <v>11-05-2025</v>
      </c>
      <c r="X1322" s="33">
        <v>3</v>
      </c>
      <c r="Y1322" s="33">
        <v>477.05</v>
      </c>
      <c r="Z1322" s="2">
        <f t="shared" si="80"/>
        <v>477.05</v>
      </c>
    </row>
    <row r="1323" spans="1:26">
      <c r="A1323" s="2" t="s">
        <v>3147</v>
      </c>
      <c r="B1323" s="25">
        <v>45383</v>
      </c>
      <c r="C1323" s="2" t="s">
        <v>969</v>
      </c>
      <c r="D1323" s="2" t="s">
        <v>1696</v>
      </c>
      <c r="E1323" s="2" t="s">
        <v>1786</v>
      </c>
      <c r="F1323" s="2">
        <v>3</v>
      </c>
      <c r="G1323" s="2">
        <v>627.29</v>
      </c>
      <c r="H1323" s="2">
        <v>0.27</v>
      </c>
      <c r="I1323" s="2" t="s">
        <v>1829</v>
      </c>
      <c r="J1323" s="2">
        <v>1373.7651000000001</v>
      </c>
      <c r="K1323" s="2">
        <f>IF(I1323="", AVERAGEIF(Table6[Payment_Type],Table6[[#This Row],[Payment_Type]],Table6[Total_Amount]), J1323)</f>
        <v>1373.7651000000001</v>
      </c>
      <c r="O1323" s="28" t="s">
        <v>3147</v>
      </c>
      <c r="P1323" t="str">
        <f t="shared" si="81"/>
        <v>Sale1321</v>
      </c>
      <c r="Q1323" t="str">
        <f t="shared" si="82"/>
        <v>SALE1321</v>
      </c>
      <c r="S1323" s="31">
        <v>45383</v>
      </c>
      <c r="T1323" t="str">
        <f t="shared" si="83"/>
        <v>01-04-2024</v>
      </c>
      <c r="X1323" s="34">
        <v>3</v>
      </c>
      <c r="Y1323" s="34">
        <v>627.29</v>
      </c>
      <c r="Z1323" s="2">
        <f t="shared" si="80"/>
        <v>627.29</v>
      </c>
    </row>
    <row r="1324" spans="1:26">
      <c r="A1324" s="2" t="s">
        <v>3148</v>
      </c>
      <c r="B1324" s="25">
        <v>45335</v>
      </c>
      <c r="C1324" s="2" t="s">
        <v>960</v>
      </c>
      <c r="D1324" s="2" t="s">
        <v>1736</v>
      </c>
      <c r="E1324" s="2" t="s">
        <v>1792</v>
      </c>
      <c r="F1324" s="2">
        <v>3</v>
      </c>
      <c r="G1324" s="2">
        <v>206.84</v>
      </c>
      <c r="H1324" s="2">
        <v>0.19</v>
      </c>
      <c r="I1324" s="2" t="s">
        <v>1826</v>
      </c>
      <c r="J1324" s="2">
        <v>502.62119999999999</v>
      </c>
      <c r="K1324" s="2">
        <f>IF(I1324="", AVERAGEIF(Table6[Payment_Type],Table6[[#This Row],[Payment_Type]],Table6[Total_Amount]), J1324)</f>
        <v>502.62119999999999</v>
      </c>
      <c r="O1324" s="27" t="s">
        <v>3148</v>
      </c>
      <c r="P1324" t="str">
        <f t="shared" si="81"/>
        <v>Sale1322</v>
      </c>
      <c r="Q1324" t="str">
        <f t="shared" si="82"/>
        <v>SALE1322</v>
      </c>
      <c r="S1324" s="30">
        <v>45335</v>
      </c>
      <c r="T1324" t="str">
        <f t="shared" si="83"/>
        <v>13-02-2024</v>
      </c>
      <c r="X1324" s="33">
        <v>3</v>
      </c>
      <c r="Y1324" s="33">
        <v>206.84</v>
      </c>
      <c r="Z1324" s="2">
        <f t="shared" si="80"/>
        <v>206.84</v>
      </c>
    </row>
    <row r="1325" spans="1:26">
      <c r="A1325" s="2" t="s">
        <v>3149</v>
      </c>
      <c r="B1325" s="25">
        <v>45304</v>
      </c>
      <c r="C1325" s="2" t="s">
        <v>803</v>
      </c>
      <c r="D1325" s="2" t="s">
        <v>1608</v>
      </c>
      <c r="E1325" s="2" t="s">
        <v>1757</v>
      </c>
      <c r="F1325" s="2">
        <v>4</v>
      </c>
      <c r="G1325" s="2">
        <v>629.04999999999995</v>
      </c>
      <c r="H1325" s="2">
        <v>0.26</v>
      </c>
      <c r="I1325" s="2" t="s">
        <v>1824</v>
      </c>
      <c r="J1325" s="2">
        <v>1861.9880000000001</v>
      </c>
      <c r="K1325" s="2">
        <f>IF(I1325="", AVERAGEIF(Table6[Payment_Type],Table6[[#This Row],[Payment_Type]],Table6[Total_Amount]), J1325)</f>
        <v>1861.9880000000001</v>
      </c>
      <c r="O1325" s="28" t="s">
        <v>3149</v>
      </c>
      <c r="P1325" t="str">
        <f t="shared" si="81"/>
        <v>Sale1323</v>
      </c>
      <c r="Q1325" t="str">
        <f t="shared" si="82"/>
        <v>SALE1323</v>
      </c>
      <c r="S1325" s="31">
        <v>45304</v>
      </c>
      <c r="T1325" t="str">
        <f t="shared" si="83"/>
        <v>13-01-2024</v>
      </c>
      <c r="X1325" s="34">
        <v>4</v>
      </c>
      <c r="Y1325" s="34">
        <v>629.04999999999995</v>
      </c>
      <c r="Z1325" s="2">
        <f t="shared" si="80"/>
        <v>629.04999999999995</v>
      </c>
    </row>
    <row r="1326" spans="1:26">
      <c r="A1326" s="2" t="s">
        <v>3150</v>
      </c>
      <c r="B1326" s="25">
        <v>45543</v>
      </c>
      <c r="C1326" s="2" t="s">
        <v>1357</v>
      </c>
      <c r="D1326" s="2" t="s">
        <v>1696</v>
      </c>
      <c r="E1326" s="2" t="s">
        <v>1807</v>
      </c>
      <c r="F1326" s="2">
        <v>4</v>
      </c>
      <c r="G1326" s="2">
        <v>529.04</v>
      </c>
      <c r="H1326" s="2">
        <v>0.1</v>
      </c>
      <c r="I1326" s="2" t="s">
        <v>1826</v>
      </c>
      <c r="J1326" s="2">
        <v>1904.5440000000001</v>
      </c>
      <c r="K1326" s="2">
        <f>IF(I1326="", AVERAGEIF(Table6[Payment_Type],Table6[[#This Row],[Payment_Type]],Table6[Total_Amount]), J1326)</f>
        <v>1904.5440000000001</v>
      </c>
      <c r="O1326" s="27" t="s">
        <v>3150</v>
      </c>
      <c r="P1326" t="str">
        <f t="shared" si="81"/>
        <v>Sale1324</v>
      </c>
      <c r="Q1326" t="str">
        <f t="shared" si="82"/>
        <v>SALE1324</v>
      </c>
      <c r="S1326" s="30">
        <v>45543</v>
      </c>
      <c r="T1326" t="str">
        <f t="shared" si="83"/>
        <v>08-09-2024</v>
      </c>
      <c r="X1326" s="33">
        <v>4</v>
      </c>
      <c r="Y1326" s="33">
        <v>529.04</v>
      </c>
      <c r="Z1326" s="2">
        <f t="shared" si="80"/>
        <v>529.04</v>
      </c>
    </row>
    <row r="1327" spans="1:26">
      <c r="A1327" s="2" t="s">
        <v>3151</v>
      </c>
      <c r="B1327" s="25">
        <v>45326</v>
      </c>
      <c r="C1327" s="2" t="s">
        <v>1095</v>
      </c>
      <c r="D1327" s="2" t="s">
        <v>1608</v>
      </c>
      <c r="E1327" s="2" t="s">
        <v>1807</v>
      </c>
      <c r="F1327" s="2">
        <v>1</v>
      </c>
      <c r="G1327" s="2">
        <v>350.67</v>
      </c>
      <c r="H1327" s="2">
        <v>0.22</v>
      </c>
      <c r="I1327" s="2" t="s">
        <v>1826</v>
      </c>
      <c r="J1327" s="2">
        <v>273.52260000000001</v>
      </c>
      <c r="K1327" s="2">
        <f>IF(I1327="", AVERAGEIF(Table6[Payment_Type],Table6[[#This Row],[Payment_Type]],Table6[Total_Amount]), J1327)</f>
        <v>273.52260000000001</v>
      </c>
      <c r="O1327" s="28" t="s">
        <v>3151</v>
      </c>
      <c r="P1327" t="str">
        <f t="shared" si="81"/>
        <v>Sale1325</v>
      </c>
      <c r="Q1327" t="str">
        <f t="shared" si="82"/>
        <v>SALE1325</v>
      </c>
      <c r="S1327" s="31">
        <v>45326</v>
      </c>
      <c r="T1327" t="str">
        <f t="shared" si="83"/>
        <v>04-02-2024</v>
      </c>
      <c r="X1327" s="34">
        <v>1</v>
      </c>
      <c r="Y1327" s="34">
        <v>350.67</v>
      </c>
      <c r="Z1327" s="2">
        <f t="shared" si="80"/>
        <v>350.67</v>
      </c>
    </row>
    <row r="1328" spans="1:26">
      <c r="A1328" s="2" t="s">
        <v>3152</v>
      </c>
      <c r="B1328" s="25">
        <v>45498</v>
      </c>
      <c r="C1328" s="2" t="s">
        <v>1160</v>
      </c>
      <c r="D1328" s="2" t="s">
        <v>1738</v>
      </c>
      <c r="E1328" s="2" t="s">
        <v>1757</v>
      </c>
      <c r="F1328" s="2">
        <v>1</v>
      </c>
      <c r="G1328" s="2">
        <v>128.93</v>
      </c>
      <c r="H1328" s="2">
        <v>0.26</v>
      </c>
      <c r="I1328" s="2" t="s">
        <v>1824</v>
      </c>
      <c r="J1328" s="2">
        <v>95.408200000000008</v>
      </c>
      <c r="K1328" s="2">
        <f>IF(I1328="", AVERAGEIF(Table6[Payment_Type],Table6[[#This Row],[Payment_Type]],Table6[Total_Amount]), J1328)</f>
        <v>95.408200000000008</v>
      </c>
      <c r="O1328" s="27" t="s">
        <v>3152</v>
      </c>
      <c r="P1328" t="str">
        <f t="shared" si="81"/>
        <v>Sale1326</v>
      </c>
      <c r="Q1328" t="str">
        <f t="shared" si="82"/>
        <v>SALE1326</v>
      </c>
      <c r="S1328" s="30">
        <v>45498</v>
      </c>
      <c r="T1328" t="str">
        <f t="shared" si="83"/>
        <v>25-07-2024</v>
      </c>
      <c r="X1328" s="33">
        <v>1</v>
      </c>
      <c r="Y1328" s="33">
        <v>128.93</v>
      </c>
      <c r="Z1328" s="2">
        <f t="shared" si="80"/>
        <v>128.93</v>
      </c>
    </row>
    <row r="1329" spans="1:26">
      <c r="A1329" s="2" t="s">
        <v>3153</v>
      </c>
      <c r="B1329" s="25">
        <v>45544</v>
      </c>
      <c r="C1329" s="2" t="s">
        <v>490</v>
      </c>
      <c r="D1329" s="2" t="s">
        <v>1720</v>
      </c>
      <c r="E1329" s="2" t="s">
        <v>1801</v>
      </c>
      <c r="F1329" s="2">
        <v>2</v>
      </c>
      <c r="G1329" s="2">
        <v>384.92</v>
      </c>
      <c r="H1329" s="2">
        <v>0.09</v>
      </c>
      <c r="I1329" s="2" t="s">
        <v>1824</v>
      </c>
      <c r="J1329" s="2">
        <v>700.5544000000001</v>
      </c>
      <c r="K1329" s="2">
        <f>IF(I1329="", AVERAGEIF(Table6[Payment_Type],Table6[[#This Row],[Payment_Type]],Table6[Total_Amount]), J1329)</f>
        <v>700.5544000000001</v>
      </c>
      <c r="O1329" s="28" t="s">
        <v>3153</v>
      </c>
      <c r="P1329" t="str">
        <f t="shared" si="81"/>
        <v>Sale1327</v>
      </c>
      <c r="Q1329" t="str">
        <f t="shared" si="82"/>
        <v>SALE1327</v>
      </c>
      <c r="S1329" s="31">
        <v>45544</v>
      </c>
      <c r="T1329" t="str">
        <f t="shared" si="83"/>
        <v>09-09-2024</v>
      </c>
      <c r="X1329" s="34">
        <v>2</v>
      </c>
      <c r="Y1329" s="34">
        <v>384.92</v>
      </c>
      <c r="Z1329" s="2">
        <f t="shared" si="80"/>
        <v>384.92</v>
      </c>
    </row>
    <row r="1330" spans="1:26">
      <c r="A1330" s="2" t="s">
        <v>3154</v>
      </c>
      <c r="B1330" s="25">
        <v>45268</v>
      </c>
      <c r="C1330" s="2" t="s">
        <v>1050</v>
      </c>
      <c r="D1330" s="2" t="s">
        <v>1555</v>
      </c>
      <c r="E1330" s="2" t="s">
        <v>1782</v>
      </c>
      <c r="F1330" s="2">
        <v>3</v>
      </c>
      <c r="G1330" s="2">
        <v>120.77</v>
      </c>
      <c r="H1330" s="2">
        <v>0.28999999999999998</v>
      </c>
      <c r="I1330" s="2" t="s">
        <v>1826</v>
      </c>
      <c r="J1330" s="2">
        <v>257.24009999999998</v>
      </c>
      <c r="K1330" s="2">
        <f>IF(I1330="", AVERAGEIF(Table6[Payment_Type],Table6[[#This Row],[Payment_Type]],Table6[Total_Amount]), J1330)</f>
        <v>257.24009999999998</v>
      </c>
      <c r="O1330" s="27" t="s">
        <v>3154</v>
      </c>
      <c r="P1330" t="str">
        <f t="shared" si="81"/>
        <v>Sale1328</v>
      </c>
      <c r="Q1330" t="str">
        <f t="shared" si="82"/>
        <v>SALE1328</v>
      </c>
      <c r="S1330" s="30">
        <v>45268</v>
      </c>
      <c r="T1330" t="str">
        <f t="shared" si="83"/>
        <v>08-12-2023</v>
      </c>
      <c r="X1330" s="33">
        <v>3</v>
      </c>
      <c r="Y1330" s="33">
        <v>120.77</v>
      </c>
      <c r="Z1330" s="2">
        <f t="shared" si="80"/>
        <v>120.77</v>
      </c>
    </row>
    <row r="1331" spans="1:26">
      <c r="A1331" s="2" t="s">
        <v>3155</v>
      </c>
      <c r="B1331" s="25">
        <v>45824</v>
      </c>
      <c r="C1331" s="2" t="s">
        <v>719</v>
      </c>
      <c r="D1331" s="2" t="s">
        <v>1700</v>
      </c>
      <c r="E1331" s="2" t="s">
        <v>1807</v>
      </c>
      <c r="F1331" s="2">
        <v>4</v>
      </c>
      <c r="G1331" s="2">
        <v>661.39</v>
      </c>
      <c r="H1331" s="2">
        <v>7.0000000000000007E-2</v>
      </c>
      <c r="I1331" s="2" t="s">
        <v>1824</v>
      </c>
      <c r="J1331" s="2">
        <v>2460.3708000000001</v>
      </c>
      <c r="K1331" s="2">
        <f>IF(I1331="", AVERAGEIF(Table6[Payment_Type],Table6[[#This Row],[Payment_Type]],Table6[Total_Amount]), J1331)</f>
        <v>2460.3708000000001</v>
      </c>
      <c r="O1331" s="28" t="s">
        <v>3155</v>
      </c>
      <c r="P1331" t="str">
        <f t="shared" si="81"/>
        <v>Sale1329</v>
      </c>
      <c r="Q1331" t="str">
        <f t="shared" si="82"/>
        <v>SALE1329</v>
      </c>
      <c r="S1331" s="31">
        <v>45824</v>
      </c>
      <c r="T1331" t="str">
        <f t="shared" si="83"/>
        <v>16-06-2025</v>
      </c>
      <c r="X1331" s="34">
        <v>4</v>
      </c>
      <c r="Y1331" s="34">
        <v>661.39</v>
      </c>
      <c r="Z1331" s="2">
        <f t="shared" si="80"/>
        <v>661.39</v>
      </c>
    </row>
    <row r="1332" spans="1:26">
      <c r="A1332" s="2" t="s">
        <v>3156</v>
      </c>
      <c r="B1332" s="25">
        <v>45261</v>
      </c>
      <c r="C1332" s="2" t="s">
        <v>1389</v>
      </c>
      <c r="D1332" s="2" t="s">
        <v>1672</v>
      </c>
      <c r="E1332" s="2" t="s">
        <v>1761</v>
      </c>
      <c r="F1332" s="2">
        <v>1</v>
      </c>
      <c r="G1332" s="2">
        <v>195.24</v>
      </c>
      <c r="H1332" s="2">
        <v>0.27</v>
      </c>
      <c r="I1332" s="2" t="s">
        <v>1826</v>
      </c>
      <c r="J1332" s="2">
        <v>142.52520000000001</v>
      </c>
      <c r="K1332" s="2">
        <f>IF(I1332="", AVERAGEIF(Table6[Payment_Type],Table6[[#This Row],[Payment_Type]],Table6[Total_Amount]), J1332)</f>
        <v>142.52520000000001</v>
      </c>
      <c r="O1332" s="27" t="s">
        <v>3156</v>
      </c>
      <c r="P1332" t="str">
        <f t="shared" si="81"/>
        <v>Sale1330</v>
      </c>
      <c r="Q1332" t="str">
        <f t="shared" si="82"/>
        <v>SALE1330</v>
      </c>
      <c r="S1332" s="30">
        <v>45261</v>
      </c>
      <c r="T1332" t="str">
        <f t="shared" si="83"/>
        <v>01-12-2023</v>
      </c>
      <c r="X1332" s="33">
        <v>1</v>
      </c>
      <c r="Y1332" s="33">
        <v>195.24</v>
      </c>
      <c r="Z1332" s="2">
        <f t="shared" si="80"/>
        <v>195.24</v>
      </c>
    </row>
    <row r="1333" spans="1:26">
      <c r="A1333" s="2" t="s">
        <v>3157</v>
      </c>
      <c r="B1333" s="25">
        <v>45233</v>
      </c>
      <c r="C1333" s="2" t="s">
        <v>27</v>
      </c>
      <c r="D1333" s="2" t="s">
        <v>1732</v>
      </c>
      <c r="E1333" s="2" t="s">
        <v>1810</v>
      </c>
      <c r="F1333" s="2">
        <v>2</v>
      </c>
      <c r="G1333" s="2">
        <v>177.4</v>
      </c>
      <c r="H1333" s="2">
        <v>0.19</v>
      </c>
      <c r="I1333" s="2" t="s">
        <v>1826</v>
      </c>
      <c r="J1333" s="2">
        <v>287.38799999999998</v>
      </c>
      <c r="K1333" s="2">
        <f>IF(I1333="", AVERAGEIF(Table6[Payment_Type],Table6[[#This Row],[Payment_Type]],Table6[Total_Amount]), J1333)</f>
        <v>287.38799999999998</v>
      </c>
      <c r="O1333" s="28" t="s">
        <v>3157</v>
      </c>
      <c r="P1333" t="str">
        <f t="shared" si="81"/>
        <v>Sale1331</v>
      </c>
      <c r="Q1333" t="str">
        <f t="shared" si="82"/>
        <v>SALE1331</v>
      </c>
      <c r="S1333" s="31">
        <v>45233</v>
      </c>
      <c r="T1333" t="str">
        <f t="shared" si="83"/>
        <v>03-11-2023</v>
      </c>
      <c r="X1333" s="34">
        <v>2</v>
      </c>
      <c r="Y1333" s="34">
        <v>177.4</v>
      </c>
      <c r="Z1333" s="2">
        <f t="shared" si="80"/>
        <v>177.4</v>
      </c>
    </row>
    <row r="1334" spans="1:26">
      <c r="A1334" s="2" t="s">
        <v>3158</v>
      </c>
      <c r="B1334" s="25">
        <v>45673</v>
      </c>
      <c r="C1334" s="2" t="s">
        <v>214</v>
      </c>
      <c r="D1334" s="2" t="s">
        <v>1744</v>
      </c>
      <c r="E1334" s="2" t="s">
        <v>1792</v>
      </c>
      <c r="F1334" s="2">
        <v>4</v>
      </c>
      <c r="G1334" s="2">
        <v>862.67</v>
      </c>
      <c r="H1334" s="2">
        <v>0.2</v>
      </c>
      <c r="I1334" s="2" t="s">
        <v>1826</v>
      </c>
      <c r="J1334" s="2">
        <v>2760.5439999999999</v>
      </c>
      <c r="K1334" s="2">
        <f>IF(I1334="", AVERAGEIF(Table6[Payment_Type],Table6[[#This Row],[Payment_Type]],Table6[Total_Amount]), J1334)</f>
        <v>2760.5439999999999</v>
      </c>
      <c r="O1334" s="27" t="s">
        <v>3158</v>
      </c>
      <c r="P1334" t="str">
        <f t="shared" si="81"/>
        <v>Sale1332</v>
      </c>
      <c r="Q1334" t="str">
        <f t="shared" si="82"/>
        <v>SALE1332</v>
      </c>
      <c r="S1334" s="30">
        <v>45673</v>
      </c>
      <c r="T1334" t="str">
        <f t="shared" si="83"/>
        <v>16-01-2025</v>
      </c>
      <c r="X1334" s="33">
        <v>4</v>
      </c>
      <c r="Y1334" s="33">
        <v>862.67</v>
      </c>
      <c r="Z1334" s="2">
        <f t="shared" si="80"/>
        <v>862.67</v>
      </c>
    </row>
    <row r="1335" spans="1:26">
      <c r="A1335" s="2" t="s">
        <v>3159</v>
      </c>
      <c r="B1335" s="25">
        <v>45565</v>
      </c>
      <c r="C1335" s="2" t="s">
        <v>1374</v>
      </c>
      <c r="D1335" s="2" t="s">
        <v>1582</v>
      </c>
      <c r="E1335" s="2" t="s">
        <v>1776</v>
      </c>
      <c r="F1335" s="2">
        <v>1</v>
      </c>
      <c r="G1335" s="2">
        <v>55.04</v>
      </c>
      <c r="H1335" s="2">
        <v>0.01</v>
      </c>
      <c r="I1335" s="2" t="s">
        <v>1829</v>
      </c>
      <c r="J1335" s="2">
        <v>54.489600000000003</v>
      </c>
      <c r="K1335" s="2">
        <f>IF(I1335="", AVERAGEIF(Table6[Payment_Type],Table6[[#This Row],[Payment_Type]],Table6[Total_Amount]), J1335)</f>
        <v>54.489600000000003</v>
      </c>
      <c r="O1335" s="28" t="s">
        <v>3159</v>
      </c>
      <c r="P1335" t="str">
        <f t="shared" si="81"/>
        <v>Sale1333</v>
      </c>
      <c r="Q1335" t="str">
        <f t="shared" si="82"/>
        <v>SALE1333</v>
      </c>
      <c r="S1335" s="31">
        <v>45565</v>
      </c>
      <c r="T1335" t="str">
        <f t="shared" si="83"/>
        <v>30-09-2024</v>
      </c>
      <c r="X1335" s="34">
        <v>1</v>
      </c>
      <c r="Y1335" s="34">
        <v>55.04</v>
      </c>
      <c r="Z1335" s="2">
        <f t="shared" si="80"/>
        <v>55.04</v>
      </c>
    </row>
    <row r="1336" spans="1:26">
      <c r="A1336" s="2" t="s">
        <v>3160</v>
      </c>
      <c r="B1336" s="25">
        <v>45646</v>
      </c>
      <c r="C1336" s="2" t="s">
        <v>188</v>
      </c>
      <c r="D1336" s="2" t="s">
        <v>1638</v>
      </c>
      <c r="E1336" s="2" t="s">
        <v>1752</v>
      </c>
      <c r="F1336" s="2">
        <v>2</v>
      </c>
      <c r="G1336" s="2">
        <v>905.47</v>
      </c>
      <c r="H1336" s="2">
        <v>0.2</v>
      </c>
      <c r="I1336" s="2" t="s">
        <v>1829</v>
      </c>
      <c r="J1336" s="2">
        <v>1448.752</v>
      </c>
      <c r="K1336" s="2">
        <f>IF(I1336="", AVERAGEIF(Table6[Payment_Type],Table6[[#This Row],[Payment_Type]],Table6[Total_Amount]), J1336)</f>
        <v>1448.752</v>
      </c>
      <c r="O1336" s="27" t="s">
        <v>3160</v>
      </c>
      <c r="P1336" t="str">
        <f t="shared" si="81"/>
        <v>Sale1334</v>
      </c>
      <c r="Q1336" t="str">
        <f t="shared" si="82"/>
        <v>SALE1334</v>
      </c>
      <c r="S1336" s="30">
        <v>45646</v>
      </c>
      <c r="T1336" t="str">
        <f t="shared" si="83"/>
        <v>20-12-2024</v>
      </c>
      <c r="X1336" s="33">
        <v>2</v>
      </c>
      <c r="Y1336" s="33">
        <v>905.47</v>
      </c>
      <c r="Z1336" s="2">
        <f t="shared" si="80"/>
        <v>905.47</v>
      </c>
    </row>
    <row r="1337" spans="1:26">
      <c r="A1337" s="2" t="s">
        <v>3161</v>
      </c>
      <c r="B1337" s="25">
        <v>45539</v>
      </c>
      <c r="C1337" s="2" t="s">
        <v>1422</v>
      </c>
      <c r="D1337" s="2" t="s">
        <v>1674</v>
      </c>
      <c r="E1337" s="2" t="s">
        <v>1797</v>
      </c>
      <c r="F1337" s="2">
        <v>3</v>
      </c>
      <c r="G1337" s="2">
        <v>217.13</v>
      </c>
      <c r="H1337" s="2">
        <v>0.28000000000000003</v>
      </c>
      <c r="I1337" s="2" t="s">
        <v>1824</v>
      </c>
      <c r="J1337" s="2">
        <v>469.00080000000003</v>
      </c>
      <c r="K1337" s="2">
        <f>IF(I1337="", AVERAGEIF(Table6[Payment_Type],Table6[[#This Row],[Payment_Type]],Table6[Total_Amount]), J1337)</f>
        <v>469.00080000000003</v>
      </c>
      <c r="O1337" s="28" t="s">
        <v>3161</v>
      </c>
      <c r="P1337" t="str">
        <f t="shared" si="81"/>
        <v>Sale1335</v>
      </c>
      <c r="Q1337" t="str">
        <f t="shared" si="82"/>
        <v>SALE1335</v>
      </c>
      <c r="S1337" s="31">
        <v>45539</v>
      </c>
      <c r="T1337" t="str">
        <f t="shared" si="83"/>
        <v>04-09-2024</v>
      </c>
      <c r="X1337" s="34">
        <v>3</v>
      </c>
      <c r="Y1337" s="34">
        <v>217.13</v>
      </c>
      <c r="Z1337" s="2">
        <f t="shared" si="80"/>
        <v>217.13</v>
      </c>
    </row>
    <row r="1338" spans="1:26">
      <c r="A1338" s="2" t="s">
        <v>3162</v>
      </c>
      <c r="B1338" s="25">
        <v>45936</v>
      </c>
      <c r="C1338" s="2" t="s">
        <v>1214</v>
      </c>
      <c r="D1338" s="2" t="s">
        <v>1698</v>
      </c>
      <c r="E1338" s="2" t="s">
        <v>1752</v>
      </c>
      <c r="F1338" s="2">
        <v>3</v>
      </c>
      <c r="G1338" s="2">
        <v>580.45000000000005</v>
      </c>
      <c r="H1338" s="2">
        <v>0</v>
      </c>
      <c r="I1338" s="2" t="s">
        <v>1826</v>
      </c>
      <c r="J1338" s="2">
        <v>1741.35</v>
      </c>
      <c r="K1338" s="2">
        <f>IF(I1338="", AVERAGEIF(Table6[Payment_Type],Table6[[#This Row],[Payment_Type]],Table6[Total_Amount]), J1338)</f>
        <v>1741.35</v>
      </c>
      <c r="O1338" s="27" t="s">
        <v>3162</v>
      </c>
      <c r="P1338" t="str">
        <f t="shared" si="81"/>
        <v>Sale1336</v>
      </c>
      <c r="Q1338" t="str">
        <f t="shared" si="82"/>
        <v>SALE1336</v>
      </c>
      <c r="S1338" s="30">
        <v>45936</v>
      </c>
      <c r="T1338" t="str">
        <f t="shared" si="83"/>
        <v>06-10-2025</v>
      </c>
      <c r="X1338" s="33">
        <v>3</v>
      </c>
      <c r="Y1338" s="33">
        <v>580.45000000000005</v>
      </c>
      <c r="Z1338" s="2">
        <f t="shared" si="80"/>
        <v>580.45000000000005</v>
      </c>
    </row>
    <row r="1339" spans="1:26">
      <c r="A1339" s="2" t="s">
        <v>3163</v>
      </c>
      <c r="B1339" s="25">
        <v>45854</v>
      </c>
      <c r="C1339" s="2" t="s">
        <v>366</v>
      </c>
      <c r="D1339" s="2" t="s">
        <v>1553</v>
      </c>
      <c r="E1339" s="2" t="s">
        <v>1807</v>
      </c>
      <c r="F1339" s="2">
        <v>2</v>
      </c>
      <c r="G1339" s="2">
        <v>892.88</v>
      </c>
      <c r="H1339" s="2">
        <v>0.17</v>
      </c>
      <c r="I1339" s="2" t="s">
        <v>1826</v>
      </c>
      <c r="J1339" s="2">
        <v>1482.1808000000001</v>
      </c>
      <c r="K1339" s="2">
        <f>IF(I1339="", AVERAGEIF(Table6[Payment_Type],Table6[[#This Row],[Payment_Type]],Table6[Total_Amount]), J1339)</f>
        <v>1482.1808000000001</v>
      </c>
      <c r="O1339" s="28" t="s">
        <v>3163</v>
      </c>
      <c r="P1339" t="str">
        <f t="shared" si="81"/>
        <v>Sale1337</v>
      </c>
      <c r="Q1339" t="str">
        <f t="shared" si="82"/>
        <v>SALE1337</v>
      </c>
      <c r="S1339" s="31">
        <v>45854</v>
      </c>
      <c r="T1339" t="str">
        <f t="shared" si="83"/>
        <v>16-07-2025</v>
      </c>
      <c r="X1339" s="34">
        <v>2</v>
      </c>
      <c r="Y1339" s="34">
        <v>892.88</v>
      </c>
      <c r="Z1339" s="2">
        <f t="shared" si="80"/>
        <v>892.88</v>
      </c>
    </row>
    <row r="1340" spans="1:26">
      <c r="A1340" s="2" t="s">
        <v>3164</v>
      </c>
      <c r="B1340" s="25">
        <v>45936</v>
      </c>
      <c r="C1340" s="2" t="s">
        <v>329</v>
      </c>
      <c r="D1340" s="2" t="s">
        <v>1628</v>
      </c>
      <c r="E1340" s="2" t="s">
        <v>1810</v>
      </c>
      <c r="F1340" s="2">
        <v>2</v>
      </c>
      <c r="G1340" s="2">
        <v>356.28</v>
      </c>
      <c r="H1340" s="2">
        <v>0.11</v>
      </c>
      <c r="I1340" s="2" t="s">
        <v>1829</v>
      </c>
      <c r="J1340" s="2">
        <v>634.17840000000001</v>
      </c>
      <c r="K1340" s="2">
        <f>IF(I1340="", AVERAGEIF(Table6[Payment_Type],Table6[[#This Row],[Payment_Type]],Table6[Total_Amount]), J1340)</f>
        <v>634.17840000000001</v>
      </c>
      <c r="O1340" s="27" t="s">
        <v>3164</v>
      </c>
      <c r="P1340" t="str">
        <f t="shared" si="81"/>
        <v>Sale1338</v>
      </c>
      <c r="Q1340" t="str">
        <f t="shared" si="82"/>
        <v>SALE1338</v>
      </c>
      <c r="S1340" s="30">
        <v>45936</v>
      </c>
      <c r="T1340" t="str">
        <f t="shared" si="83"/>
        <v>06-10-2025</v>
      </c>
      <c r="X1340" s="33">
        <v>2</v>
      </c>
      <c r="Y1340" s="33">
        <v>356.28</v>
      </c>
      <c r="Z1340" s="2">
        <f t="shared" si="80"/>
        <v>356.28</v>
      </c>
    </row>
    <row r="1341" spans="1:26">
      <c r="A1341" s="2" t="s">
        <v>3165</v>
      </c>
      <c r="B1341" s="25">
        <v>45921</v>
      </c>
      <c r="C1341" s="2" t="s">
        <v>1199</v>
      </c>
      <c r="D1341" s="2" t="s">
        <v>1708</v>
      </c>
      <c r="E1341" s="2" t="s">
        <v>1761</v>
      </c>
      <c r="F1341" s="2">
        <v>4</v>
      </c>
      <c r="G1341" s="2">
        <v>806.99</v>
      </c>
      <c r="H1341" s="2">
        <v>0.06</v>
      </c>
      <c r="I1341" s="2" t="s">
        <v>1824</v>
      </c>
      <c r="J1341" s="2">
        <v>3034.2824000000001</v>
      </c>
      <c r="K1341" s="2">
        <f>IF(I1341="", AVERAGEIF(Table6[Payment_Type],Table6[[#This Row],[Payment_Type]],Table6[Total_Amount]), J1341)</f>
        <v>3034.2824000000001</v>
      </c>
      <c r="O1341" s="28" t="s">
        <v>3165</v>
      </c>
      <c r="P1341" t="str">
        <f t="shared" si="81"/>
        <v>Sale1339</v>
      </c>
      <c r="Q1341" t="str">
        <f t="shared" si="82"/>
        <v>SALE1339</v>
      </c>
      <c r="S1341" s="31">
        <v>45921</v>
      </c>
      <c r="T1341" t="str">
        <f t="shared" si="83"/>
        <v>21-09-2025</v>
      </c>
      <c r="X1341" s="34">
        <v>4</v>
      </c>
      <c r="Y1341" s="34">
        <v>806.99</v>
      </c>
      <c r="Z1341" s="2">
        <f t="shared" si="80"/>
        <v>806.99</v>
      </c>
    </row>
    <row r="1342" spans="1:26">
      <c r="A1342" s="2" t="s">
        <v>3166</v>
      </c>
      <c r="B1342" s="25">
        <v>45855</v>
      </c>
      <c r="C1342" s="2" t="s">
        <v>1360</v>
      </c>
      <c r="D1342" s="2" t="s">
        <v>1588</v>
      </c>
      <c r="E1342" s="2" t="s">
        <v>1757</v>
      </c>
      <c r="F1342" s="2">
        <v>3</v>
      </c>
      <c r="G1342" s="2">
        <v>684.22</v>
      </c>
      <c r="H1342" s="2">
        <v>0.09</v>
      </c>
      <c r="I1342" s="2" t="s">
        <v>1824</v>
      </c>
      <c r="J1342" s="2">
        <v>1867.9205999999999</v>
      </c>
      <c r="K1342" s="2">
        <f>IF(I1342="", AVERAGEIF(Table6[Payment_Type],Table6[[#This Row],[Payment_Type]],Table6[Total_Amount]), J1342)</f>
        <v>1867.9205999999999</v>
      </c>
      <c r="O1342" s="27" t="s">
        <v>3166</v>
      </c>
      <c r="P1342" t="str">
        <f t="shared" si="81"/>
        <v>Sale1340</v>
      </c>
      <c r="Q1342" t="str">
        <f t="shared" si="82"/>
        <v>SALE1340</v>
      </c>
      <c r="S1342" s="30">
        <v>45855</v>
      </c>
      <c r="T1342" t="str">
        <f t="shared" si="83"/>
        <v>17-07-2025</v>
      </c>
      <c r="X1342" s="33">
        <v>3</v>
      </c>
      <c r="Y1342" s="33">
        <v>684.22</v>
      </c>
      <c r="Z1342" s="2">
        <f t="shared" si="80"/>
        <v>684.22</v>
      </c>
    </row>
    <row r="1343" spans="1:26">
      <c r="A1343" s="2" t="s">
        <v>3167</v>
      </c>
      <c r="B1343" s="25">
        <v>45837</v>
      </c>
      <c r="C1343" s="2" t="s">
        <v>1371</v>
      </c>
      <c r="D1343" s="2" t="s">
        <v>1734</v>
      </c>
      <c r="E1343" s="2" t="s">
        <v>1779</v>
      </c>
      <c r="F1343" s="2">
        <v>4</v>
      </c>
      <c r="G1343" s="2">
        <v>763.34</v>
      </c>
      <c r="H1343" s="2">
        <v>7.0000000000000007E-2</v>
      </c>
      <c r="I1343" s="2" t="s">
        <v>1826</v>
      </c>
      <c r="J1343" s="2">
        <v>2839.6248000000001</v>
      </c>
      <c r="K1343" s="2">
        <f>IF(I1343="", AVERAGEIF(Table6[Payment_Type],Table6[[#This Row],[Payment_Type]],Table6[Total_Amount]), J1343)</f>
        <v>2839.6248000000001</v>
      </c>
      <c r="O1343" s="28" t="s">
        <v>3167</v>
      </c>
      <c r="P1343" t="str">
        <f t="shared" si="81"/>
        <v>Sale1341</v>
      </c>
      <c r="Q1343" t="str">
        <f t="shared" si="82"/>
        <v>SALE1341</v>
      </c>
      <c r="S1343" s="31">
        <v>45837</v>
      </c>
      <c r="T1343" t="str">
        <f t="shared" si="83"/>
        <v>29-06-2025</v>
      </c>
      <c r="X1343" s="34">
        <v>4</v>
      </c>
      <c r="Y1343" s="34">
        <v>763.34</v>
      </c>
      <c r="Z1343" s="2">
        <f t="shared" si="80"/>
        <v>763.34</v>
      </c>
    </row>
    <row r="1344" spans="1:26">
      <c r="A1344" s="2" t="s">
        <v>3168</v>
      </c>
      <c r="B1344" s="25">
        <v>45738</v>
      </c>
      <c r="C1344" s="2" t="s">
        <v>1130</v>
      </c>
      <c r="D1344" s="2" t="s">
        <v>1648</v>
      </c>
      <c r="E1344" s="2" t="s">
        <v>1766</v>
      </c>
      <c r="F1344" s="2">
        <v>3</v>
      </c>
      <c r="G1344" s="2">
        <v>721.94</v>
      </c>
      <c r="H1344" s="2">
        <v>0.26</v>
      </c>
      <c r="I1344" s="2" t="s">
        <v>1824</v>
      </c>
      <c r="J1344" s="2">
        <v>1602.7067999999999</v>
      </c>
      <c r="K1344" s="2">
        <f>IF(I1344="", AVERAGEIF(Table6[Payment_Type],Table6[[#This Row],[Payment_Type]],Table6[Total_Amount]), J1344)</f>
        <v>1602.7067999999999</v>
      </c>
      <c r="O1344" s="27" t="s">
        <v>3168</v>
      </c>
      <c r="P1344" t="str">
        <f t="shared" si="81"/>
        <v>Sale1342</v>
      </c>
      <c r="Q1344" t="str">
        <f t="shared" si="82"/>
        <v>SALE1342</v>
      </c>
      <c r="S1344" s="30">
        <v>45738</v>
      </c>
      <c r="T1344" t="str">
        <f t="shared" si="83"/>
        <v>22-03-2025</v>
      </c>
      <c r="X1344" s="33">
        <v>3</v>
      </c>
      <c r="Y1344" s="33">
        <v>721.94</v>
      </c>
      <c r="Z1344" s="2">
        <f t="shared" si="80"/>
        <v>721.94</v>
      </c>
    </row>
    <row r="1345" spans="1:26">
      <c r="A1345" s="2" t="s">
        <v>3169</v>
      </c>
      <c r="B1345" s="25">
        <v>45323</v>
      </c>
      <c r="C1345" s="2" t="s">
        <v>1263</v>
      </c>
      <c r="D1345" s="2" t="s">
        <v>1742</v>
      </c>
      <c r="E1345" s="2" t="s">
        <v>1757</v>
      </c>
      <c r="F1345" s="2">
        <v>3</v>
      </c>
      <c r="G1345" s="2">
        <v>760.38</v>
      </c>
      <c r="H1345" s="2">
        <v>0</v>
      </c>
      <c r="I1345" s="2" t="s">
        <v>1829</v>
      </c>
      <c r="J1345" s="2">
        <v>2281.14</v>
      </c>
      <c r="K1345" s="2">
        <f>IF(I1345="", AVERAGEIF(Table6[Payment_Type],Table6[[#This Row],[Payment_Type]],Table6[Total_Amount]), J1345)</f>
        <v>2281.14</v>
      </c>
      <c r="O1345" s="28" t="s">
        <v>3169</v>
      </c>
      <c r="P1345" t="str">
        <f t="shared" si="81"/>
        <v>Sale1343</v>
      </c>
      <c r="Q1345" t="str">
        <f t="shared" si="82"/>
        <v>SALE1343</v>
      </c>
      <c r="S1345" s="31">
        <v>45323</v>
      </c>
      <c r="T1345" t="str">
        <f t="shared" si="83"/>
        <v>01-02-2024</v>
      </c>
      <c r="X1345" s="34">
        <v>3</v>
      </c>
      <c r="Y1345" s="34">
        <v>760.38</v>
      </c>
      <c r="Z1345" s="2">
        <f t="shared" si="80"/>
        <v>760.38</v>
      </c>
    </row>
    <row r="1346" spans="1:26">
      <c r="A1346" s="2" t="s">
        <v>3170</v>
      </c>
      <c r="B1346" s="25">
        <v>45362</v>
      </c>
      <c r="C1346" s="2" t="s">
        <v>942</v>
      </c>
      <c r="D1346" s="2" t="s">
        <v>1742</v>
      </c>
      <c r="E1346" s="2" t="s">
        <v>1776</v>
      </c>
      <c r="F1346" s="2">
        <v>3</v>
      </c>
      <c r="G1346" s="2">
        <v>612.53</v>
      </c>
      <c r="H1346" s="2">
        <v>0.21</v>
      </c>
      <c r="I1346" s="2" t="s">
        <v>1829</v>
      </c>
      <c r="J1346" s="2">
        <v>1451.6960999999999</v>
      </c>
      <c r="K1346" s="2">
        <f>IF(I1346="", AVERAGEIF(Table6[Payment_Type],Table6[[#This Row],[Payment_Type]],Table6[Total_Amount]), J1346)</f>
        <v>1451.6960999999999</v>
      </c>
      <c r="O1346" s="27" t="s">
        <v>3170</v>
      </c>
      <c r="P1346" t="str">
        <f t="shared" si="81"/>
        <v>Sale1344</v>
      </c>
      <c r="Q1346" t="str">
        <f t="shared" si="82"/>
        <v>SALE1344</v>
      </c>
      <c r="S1346" s="30">
        <v>45362</v>
      </c>
      <c r="T1346" t="str">
        <f t="shared" si="83"/>
        <v>11-03-2024</v>
      </c>
      <c r="X1346" s="33">
        <v>3</v>
      </c>
      <c r="Y1346" s="33">
        <v>612.53</v>
      </c>
      <c r="Z1346" s="2">
        <f t="shared" ref="Z1346:Z1409" si="84">IF(ISBLANK(Y1346), AVERAGE($Y$2:$Y$2001), Y1346)</f>
        <v>612.53</v>
      </c>
    </row>
    <row r="1347" spans="1:26">
      <c r="A1347" s="2" t="s">
        <v>3171</v>
      </c>
      <c r="B1347" s="25">
        <v>45544</v>
      </c>
      <c r="C1347" s="2" t="s">
        <v>160</v>
      </c>
      <c r="D1347" s="2" t="s">
        <v>1674</v>
      </c>
      <c r="E1347" s="2" t="s">
        <v>1804</v>
      </c>
      <c r="F1347" s="2">
        <v>3</v>
      </c>
      <c r="G1347" s="2">
        <v>841.37</v>
      </c>
      <c r="H1347" s="2">
        <v>0.28999999999999998</v>
      </c>
      <c r="I1347" s="2" t="s">
        <v>1826</v>
      </c>
      <c r="J1347" s="2">
        <v>1792.1180999999999</v>
      </c>
      <c r="K1347" s="2">
        <f>IF(I1347="", AVERAGEIF(Table6[Payment_Type],Table6[[#This Row],[Payment_Type]],Table6[Total_Amount]), J1347)</f>
        <v>1792.1180999999999</v>
      </c>
      <c r="O1347" s="28" t="s">
        <v>3171</v>
      </c>
      <c r="P1347" t="str">
        <f t="shared" ref="P1347:P1410" si="85">PROPER(O1347)</f>
        <v>Sale1345</v>
      </c>
      <c r="Q1347" t="str">
        <f t="shared" ref="Q1347:Q1410" si="86">UPPER(O1347)</f>
        <v>SALE1345</v>
      </c>
      <c r="S1347" s="31">
        <v>45544</v>
      </c>
      <c r="T1347" t="str">
        <f t="shared" ref="T1347:T1410" si="87">TEXT(S1347, "DD-MM-YYYY" )</f>
        <v>09-09-2024</v>
      </c>
      <c r="X1347" s="34">
        <v>3</v>
      </c>
      <c r="Y1347" s="34">
        <v>841.37</v>
      </c>
      <c r="Z1347" s="2">
        <f t="shared" si="84"/>
        <v>841.37</v>
      </c>
    </row>
    <row r="1348" spans="1:26">
      <c r="A1348" s="2" t="s">
        <v>3172</v>
      </c>
      <c r="B1348" s="25">
        <v>45249</v>
      </c>
      <c r="C1348" s="2" t="s">
        <v>833</v>
      </c>
      <c r="D1348" s="2" t="s">
        <v>1644</v>
      </c>
      <c r="E1348" s="2" t="s">
        <v>1786</v>
      </c>
      <c r="F1348" s="2">
        <v>2</v>
      </c>
      <c r="G1348" s="2">
        <v>636.51</v>
      </c>
      <c r="H1348" s="2">
        <v>0.25</v>
      </c>
      <c r="I1348" s="2" t="s">
        <v>1824</v>
      </c>
      <c r="J1348" s="2">
        <v>954.76499999999999</v>
      </c>
      <c r="K1348" s="2">
        <f>IF(I1348="", AVERAGEIF(Table6[Payment_Type],Table6[[#This Row],[Payment_Type]],Table6[Total_Amount]), J1348)</f>
        <v>954.76499999999999</v>
      </c>
      <c r="O1348" s="27" t="s">
        <v>3172</v>
      </c>
      <c r="P1348" t="str">
        <f t="shared" si="85"/>
        <v>Sale1346</v>
      </c>
      <c r="Q1348" t="str">
        <f t="shared" si="86"/>
        <v>SALE1346</v>
      </c>
      <c r="S1348" s="30">
        <v>45249</v>
      </c>
      <c r="T1348" t="str">
        <f t="shared" si="87"/>
        <v>19-11-2023</v>
      </c>
      <c r="X1348" s="33">
        <v>2</v>
      </c>
      <c r="Y1348" s="33">
        <v>636.51</v>
      </c>
      <c r="Z1348" s="2">
        <f t="shared" si="84"/>
        <v>636.51</v>
      </c>
    </row>
    <row r="1349" spans="1:26">
      <c r="A1349" s="2" t="s">
        <v>3173</v>
      </c>
      <c r="B1349" s="25">
        <v>45659</v>
      </c>
      <c r="C1349" s="2" t="s">
        <v>329</v>
      </c>
      <c r="D1349" s="2" t="s">
        <v>1638</v>
      </c>
      <c r="E1349" s="2" t="s">
        <v>1782</v>
      </c>
      <c r="F1349" s="2">
        <v>2</v>
      </c>
      <c r="G1349" s="2">
        <v>732.37</v>
      </c>
      <c r="H1349" s="2">
        <v>0.22</v>
      </c>
      <c r="I1349" s="2" t="s">
        <v>1829</v>
      </c>
      <c r="J1349" s="2">
        <v>1142.4972</v>
      </c>
      <c r="K1349" s="2">
        <f>IF(I1349="", AVERAGEIF(Table6[Payment_Type],Table6[[#This Row],[Payment_Type]],Table6[Total_Amount]), J1349)</f>
        <v>1142.4972</v>
      </c>
      <c r="O1349" s="28" t="s">
        <v>3173</v>
      </c>
      <c r="P1349" t="str">
        <f t="shared" si="85"/>
        <v>Sale1347</v>
      </c>
      <c r="Q1349" t="str">
        <f t="shared" si="86"/>
        <v>SALE1347</v>
      </c>
      <c r="S1349" s="31">
        <v>45659</v>
      </c>
      <c r="T1349" t="str">
        <f t="shared" si="87"/>
        <v>02-01-2025</v>
      </c>
      <c r="X1349" s="34">
        <v>2</v>
      </c>
      <c r="Y1349" s="34">
        <v>732.37</v>
      </c>
      <c r="Z1349" s="2">
        <f t="shared" si="84"/>
        <v>732.37</v>
      </c>
    </row>
    <row r="1350" spans="1:26">
      <c r="A1350" s="2" t="s">
        <v>3174</v>
      </c>
      <c r="B1350" s="25">
        <v>45927</v>
      </c>
      <c r="C1350" s="2" t="s">
        <v>547</v>
      </c>
      <c r="D1350" s="2" t="s">
        <v>1656</v>
      </c>
      <c r="E1350" s="2" t="s">
        <v>1804</v>
      </c>
      <c r="F1350" s="2">
        <v>3</v>
      </c>
      <c r="G1350" s="2">
        <v>183.44</v>
      </c>
      <c r="H1350" s="2">
        <v>0.28000000000000003</v>
      </c>
      <c r="I1350" s="2" t="s">
        <v>1829</v>
      </c>
      <c r="J1350" s="2">
        <v>396.23039999999992</v>
      </c>
      <c r="K1350" s="2">
        <f>IF(I1350="", AVERAGEIF(Table6[Payment_Type],Table6[[#This Row],[Payment_Type]],Table6[Total_Amount]), J1350)</f>
        <v>396.23039999999992</v>
      </c>
      <c r="O1350" s="27" t="s">
        <v>3174</v>
      </c>
      <c r="P1350" t="str">
        <f t="shared" si="85"/>
        <v>Sale1348</v>
      </c>
      <c r="Q1350" t="str">
        <f t="shared" si="86"/>
        <v>SALE1348</v>
      </c>
      <c r="S1350" s="30">
        <v>45927</v>
      </c>
      <c r="T1350" t="str">
        <f t="shared" si="87"/>
        <v>27-09-2025</v>
      </c>
      <c r="X1350" s="33">
        <v>3</v>
      </c>
      <c r="Y1350" s="33">
        <v>183.44</v>
      </c>
      <c r="Z1350" s="2">
        <f t="shared" si="84"/>
        <v>183.44</v>
      </c>
    </row>
    <row r="1351" spans="1:26">
      <c r="A1351" s="2" t="s">
        <v>3175</v>
      </c>
      <c r="B1351" s="25">
        <v>45373</v>
      </c>
      <c r="C1351" s="2" t="s">
        <v>241</v>
      </c>
      <c r="D1351" s="2" t="s">
        <v>1570</v>
      </c>
      <c r="E1351" s="2" t="s">
        <v>1797</v>
      </c>
      <c r="F1351" s="2">
        <v>4</v>
      </c>
      <c r="G1351" s="2">
        <v>898.58</v>
      </c>
      <c r="H1351" s="2">
        <v>0.16</v>
      </c>
      <c r="I1351" s="2" t="s">
        <v>1826</v>
      </c>
      <c r="J1351" s="2">
        <v>3019.2287999999999</v>
      </c>
      <c r="K1351" s="2">
        <f>IF(I1351="", AVERAGEIF(Table6[Payment_Type],Table6[[#This Row],[Payment_Type]],Table6[Total_Amount]), J1351)</f>
        <v>3019.2287999999999</v>
      </c>
      <c r="O1351" s="28" t="s">
        <v>3175</v>
      </c>
      <c r="P1351" t="str">
        <f t="shared" si="85"/>
        <v>Sale1349</v>
      </c>
      <c r="Q1351" t="str">
        <f t="shared" si="86"/>
        <v>SALE1349</v>
      </c>
      <c r="S1351" s="31">
        <v>45373</v>
      </c>
      <c r="T1351" t="str">
        <f t="shared" si="87"/>
        <v>22-03-2024</v>
      </c>
      <c r="X1351" s="34">
        <v>4</v>
      </c>
      <c r="Y1351" s="34">
        <v>898.58</v>
      </c>
      <c r="Z1351" s="2">
        <f t="shared" si="84"/>
        <v>898.58</v>
      </c>
    </row>
    <row r="1352" spans="1:26">
      <c r="A1352" s="2" t="s">
        <v>3176</v>
      </c>
      <c r="B1352" s="25">
        <v>45529</v>
      </c>
      <c r="C1352" s="2" t="s">
        <v>1217</v>
      </c>
      <c r="D1352" s="2" t="s">
        <v>1594</v>
      </c>
      <c r="E1352" s="2" t="s">
        <v>1761</v>
      </c>
      <c r="F1352" s="2">
        <v>3</v>
      </c>
      <c r="G1352" s="2">
        <v>152.41</v>
      </c>
      <c r="H1352" s="2">
        <v>0.25</v>
      </c>
      <c r="I1352" s="2" t="s">
        <v>1824</v>
      </c>
      <c r="J1352" s="2">
        <v>342.92250000000001</v>
      </c>
      <c r="K1352" s="2">
        <f>IF(I1352="", AVERAGEIF(Table6[Payment_Type],Table6[[#This Row],[Payment_Type]],Table6[Total_Amount]), J1352)</f>
        <v>342.92250000000001</v>
      </c>
      <c r="O1352" s="27" t="s">
        <v>3176</v>
      </c>
      <c r="P1352" t="str">
        <f t="shared" si="85"/>
        <v>Sale1350</v>
      </c>
      <c r="Q1352" t="str">
        <f t="shared" si="86"/>
        <v>SALE1350</v>
      </c>
      <c r="S1352" s="30">
        <v>45529</v>
      </c>
      <c r="T1352" t="str">
        <f t="shared" si="87"/>
        <v>25-08-2024</v>
      </c>
      <c r="X1352" s="33">
        <v>3</v>
      </c>
      <c r="Y1352" s="33">
        <v>152.41</v>
      </c>
      <c r="Z1352" s="2">
        <f t="shared" si="84"/>
        <v>152.41</v>
      </c>
    </row>
    <row r="1353" spans="1:26">
      <c r="A1353" s="2" t="s">
        <v>3177</v>
      </c>
      <c r="B1353" s="25">
        <v>45872</v>
      </c>
      <c r="C1353" s="2" t="s">
        <v>722</v>
      </c>
      <c r="D1353" s="2" t="s">
        <v>1732</v>
      </c>
      <c r="E1353" s="2" t="s">
        <v>1799</v>
      </c>
      <c r="F1353" s="2">
        <v>3</v>
      </c>
      <c r="G1353" s="2">
        <v>972.58</v>
      </c>
      <c r="H1353" s="2">
        <v>0.28000000000000003</v>
      </c>
      <c r="I1353" s="2" t="s">
        <v>1829</v>
      </c>
      <c r="J1353" s="2">
        <v>2100.7728000000002</v>
      </c>
      <c r="K1353" s="2">
        <f>IF(I1353="", AVERAGEIF(Table6[Payment_Type],Table6[[#This Row],[Payment_Type]],Table6[Total_Amount]), J1353)</f>
        <v>2100.7728000000002</v>
      </c>
      <c r="O1353" s="28" t="s">
        <v>3177</v>
      </c>
      <c r="P1353" t="str">
        <f t="shared" si="85"/>
        <v>Sale1351</v>
      </c>
      <c r="Q1353" t="str">
        <f t="shared" si="86"/>
        <v>SALE1351</v>
      </c>
      <c r="S1353" s="31">
        <v>45872</v>
      </c>
      <c r="T1353" t="str">
        <f t="shared" si="87"/>
        <v>03-08-2025</v>
      </c>
      <c r="X1353" s="34">
        <v>3</v>
      </c>
      <c r="Y1353" s="34">
        <v>972.58</v>
      </c>
      <c r="Z1353" s="2">
        <f t="shared" si="84"/>
        <v>972.58</v>
      </c>
    </row>
    <row r="1354" spans="1:26">
      <c r="A1354" s="2" t="s">
        <v>3178</v>
      </c>
      <c r="B1354" s="25">
        <v>45267</v>
      </c>
      <c r="C1354" s="2" t="s">
        <v>1437</v>
      </c>
      <c r="D1354" s="2" t="s">
        <v>1686</v>
      </c>
      <c r="E1354" s="2" t="s">
        <v>1792</v>
      </c>
      <c r="F1354" s="2">
        <v>4</v>
      </c>
      <c r="G1354" s="2">
        <v>136.4</v>
      </c>
      <c r="H1354" s="2">
        <v>0.04</v>
      </c>
      <c r="I1354" s="2" t="s">
        <v>1829</v>
      </c>
      <c r="J1354" s="2">
        <v>523.77599999999995</v>
      </c>
      <c r="K1354" s="2">
        <f>IF(I1354="", AVERAGEIF(Table6[Payment_Type],Table6[[#This Row],[Payment_Type]],Table6[Total_Amount]), J1354)</f>
        <v>523.77599999999995</v>
      </c>
      <c r="O1354" s="27" t="s">
        <v>3178</v>
      </c>
      <c r="P1354" t="str">
        <f t="shared" si="85"/>
        <v>Sale1352</v>
      </c>
      <c r="Q1354" t="str">
        <f t="shared" si="86"/>
        <v>SALE1352</v>
      </c>
      <c r="S1354" s="30">
        <v>45267</v>
      </c>
      <c r="T1354" t="str">
        <f t="shared" si="87"/>
        <v>07-12-2023</v>
      </c>
      <c r="X1354" s="33">
        <v>4</v>
      </c>
      <c r="Y1354" s="33">
        <v>136.4</v>
      </c>
      <c r="Z1354" s="2">
        <f t="shared" si="84"/>
        <v>136.4</v>
      </c>
    </row>
    <row r="1355" spans="1:26">
      <c r="A1355" s="2" t="s">
        <v>3179</v>
      </c>
      <c r="B1355" s="25">
        <v>45894</v>
      </c>
      <c r="C1355" s="2" t="s">
        <v>1246</v>
      </c>
      <c r="D1355" s="2" t="s">
        <v>1736</v>
      </c>
      <c r="E1355" s="2" t="s">
        <v>1801</v>
      </c>
      <c r="F1355" s="2">
        <v>1</v>
      </c>
      <c r="G1355" s="2">
        <v>509.63</v>
      </c>
      <c r="H1355" s="2">
        <v>0.27</v>
      </c>
      <c r="I1355" s="2" t="s">
        <v>1829</v>
      </c>
      <c r="J1355" s="2">
        <v>372.0299</v>
      </c>
      <c r="K1355" s="2">
        <f>IF(I1355="", AVERAGEIF(Table6[Payment_Type],Table6[[#This Row],[Payment_Type]],Table6[Total_Amount]), J1355)</f>
        <v>372.0299</v>
      </c>
      <c r="O1355" s="28" t="s">
        <v>3179</v>
      </c>
      <c r="P1355" t="str">
        <f t="shared" si="85"/>
        <v>Sale1353</v>
      </c>
      <c r="Q1355" t="str">
        <f t="shared" si="86"/>
        <v>SALE1353</v>
      </c>
      <c r="S1355" s="31">
        <v>45894</v>
      </c>
      <c r="T1355" t="str">
        <f t="shared" si="87"/>
        <v>25-08-2025</v>
      </c>
      <c r="X1355" s="34">
        <v>1</v>
      </c>
      <c r="Y1355" s="34">
        <v>509.63</v>
      </c>
      <c r="Z1355" s="2">
        <f t="shared" si="84"/>
        <v>509.63</v>
      </c>
    </row>
    <row r="1356" spans="1:26">
      <c r="A1356" s="2" t="s">
        <v>3180</v>
      </c>
      <c r="B1356" s="25">
        <v>45331</v>
      </c>
      <c r="C1356" s="2" t="s">
        <v>23</v>
      </c>
      <c r="D1356" s="2" t="s">
        <v>1742</v>
      </c>
      <c r="E1356" s="2" t="s">
        <v>1766</v>
      </c>
      <c r="F1356" s="2">
        <v>4</v>
      </c>
      <c r="G1356" s="2">
        <v>360.28</v>
      </c>
      <c r="H1356" s="2">
        <v>0.09</v>
      </c>
      <c r="I1356" s="2" t="s">
        <v>1829</v>
      </c>
      <c r="J1356" s="2">
        <v>1311.4192</v>
      </c>
      <c r="K1356" s="2">
        <f>IF(I1356="", AVERAGEIF(Table6[Payment_Type],Table6[[#This Row],[Payment_Type]],Table6[Total_Amount]), J1356)</f>
        <v>1311.4192</v>
      </c>
      <c r="O1356" s="27" t="s">
        <v>3180</v>
      </c>
      <c r="P1356" t="str">
        <f t="shared" si="85"/>
        <v>Sale1354</v>
      </c>
      <c r="Q1356" t="str">
        <f t="shared" si="86"/>
        <v>SALE1354</v>
      </c>
      <c r="S1356" s="30">
        <v>45331</v>
      </c>
      <c r="T1356" t="str">
        <f t="shared" si="87"/>
        <v>09-02-2024</v>
      </c>
      <c r="X1356" s="33">
        <v>4</v>
      </c>
      <c r="Y1356" s="33">
        <v>360.28</v>
      </c>
      <c r="Z1356" s="2">
        <f t="shared" si="84"/>
        <v>360.28</v>
      </c>
    </row>
    <row r="1357" spans="1:26">
      <c r="A1357" s="2" t="s">
        <v>3181</v>
      </c>
      <c r="B1357" s="25">
        <v>45910</v>
      </c>
      <c r="C1357" s="2" t="s">
        <v>292</v>
      </c>
      <c r="D1357" s="2" t="s">
        <v>1726</v>
      </c>
      <c r="E1357" s="2" t="s">
        <v>1801</v>
      </c>
      <c r="F1357" s="2">
        <v>3</v>
      </c>
      <c r="G1357" s="2">
        <v>882.05</v>
      </c>
      <c r="H1357" s="2">
        <v>0.06</v>
      </c>
      <c r="I1357" s="2" t="s">
        <v>1826</v>
      </c>
      <c r="J1357" s="2">
        <v>2487.3809999999989</v>
      </c>
      <c r="K1357" s="2">
        <f>IF(I1357="", AVERAGEIF(Table6[Payment_Type],Table6[[#This Row],[Payment_Type]],Table6[Total_Amount]), J1357)</f>
        <v>2487.3809999999989</v>
      </c>
      <c r="O1357" s="28" t="s">
        <v>3181</v>
      </c>
      <c r="P1357" t="str">
        <f t="shared" si="85"/>
        <v>Sale1355</v>
      </c>
      <c r="Q1357" t="str">
        <f t="shared" si="86"/>
        <v>SALE1355</v>
      </c>
      <c r="S1357" s="31">
        <v>45910</v>
      </c>
      <c r="T1357" t="str">
        <f t="shared" si="87"/>
        <v>10-09-2025</v>
      </c>
      <c r="X1357" s="34">
        <v>3</v>
      </c>
      <c r="Y1357" s="34">
        <v>882.05</v>
      </c>
      <c r="Z1357" s="2">
        <f t="shared" si="84"/>
        <v>882.05</v>
      </c>
    </row>
    <row r="1358" spans="1:26">
      <c r="A1358" s="2" t="s">
        <v>3182</v>
      </c>
      <c r="B1358" s="25">
        <v>45564</v>
      </c>
      <c r="C1358" s="2" t="s">
        <v>640</v>
      </c>
      <c r="D1358" s="2" t="s">
        <v>1706</v>
      </c>
      <c r="E1358" s="2" t="s">
        <v>1782</v>
      </c>
      <c r="F1358" s="2">
        <v>3</v>
      </c>
      <c r="G1358" s="2">
        <v>141.54</v>
      </c>
      <c r="H1358" s="2">
        <v>0.12</v>
      </c>
      <c r="I1358" s="2" t="s">
        <v>1826</v>
      </c>
      <c r="J1358" s="2">
        <v>373.66559999999998</v>
      </c>
      <c r="K1358" s="2">
        <f>IF(I1358="", AVERAGEIF(Table6[Payment_Type],Table6[[#This Row],[Payment_Type]],Table6[Total_Amount]), J1358)</f>
        <v>373.66559999999998</v>
      </c>
      <c r="O1358" s="27" t="s">
        <v>3182</v>
      </c>
      <c r="P1358" t="str">
        <f t="shared" si="85"/>
        <v>Sale1356</v>
      </c>
      <c r="Q1358" t="str">
        <f t="shared" si="86"/>
        <v>SALE1356</v>
      </c>
      <c r="S1358" s="30">
        <v>45564</v>
      </c>
      <c r="T1358" t="str">
        <f t="shared" si="87"/>
        <v>29-09-2024</v>
      </c>
      <c r="X1358" s="33">
        <v>3</v>
      </c>
      <c r="Y1358" s="33">
        <v>141.54</v>
      </c>
      <c r="Z1358" s="2">
        <f t="shared" si="84"/>
        <v>141.54</v>
      </c>
    </row>
    <row r="1359" spans="1:26">
      <c r="A1359" s="2" t="s">
        <v>3183</v>
      </c>
      <c r="B1359" s="25">
        <v>45461</v>
      </c>
      <c r="C1359" s="2" t="s">
        <v>168</v>
      </c>
      <c r="D1359" s="2" t="s">
        <v>1578</v>
      </c>
      <c r="E1359" s="2" t="s">
        <v>1769</v>
      </c>
      <c r="F1359" s="2">
        <v>3</v>
      </c>
      <c r="G1359" s="2">
        <v>83.5</v>
      </c>
      <c r="H1359" s="2">
        <v>0.23</v>
      </c>
      <c r="I1359" s="2" t="s">
        <v>1829</v>
      </c>
      <c r="J1359" s="2">
        <v>192.88499999999999</v>
      </c>
      <c r="K1359" s="2">
        <f>IF(I1359="", AVERAGEIF(Table6[Payment_Type],Table6[[#This Row],[Payment_Type]],Table6[Total_Amount]), J1359)</f>
        <v>192.88499999999999</v>
      </c>
      <c r="O1359" s="28" t="s">
        <v>3183</v>
      </c>
      <c r="P1359" t="str">
        <f t="shared" si="85"/>
        <v>Sale1357</v>
      </c>
      <c r="Q1359" t="str">
        <f t="shared" si="86"/>
        <v>SALE1357</v>
      </c>
      <c r="S1359" s="31">
        <v>45461</v>
      </c>
      <c r="T1359" t="str">
        <f t="shared" si="87"/>
        <v>18-06-2024</v>
      </c>
      <c r="X1359" s="34">
        <v>3</v>
      </c>
      <c r="Y1359" s="34">
        <v>83.5</v>
      </c>
      <c r="Z1359" s="2">
        <f t="shared" si="84"/>
        <v>83.5</v>
      </c>
    </row>
    <row r="1360" spans="1:26">
      <c r="A1360" s="2" t="s">
        <v>3184</v>
      </c>
      <c r="B1360" s="25">
        <v>45258</v>
      </c>
      <c r="C1360" s="2" t="s">
        <v>425</v>
      </c>
      <c r="D1360" s="2" t="s">
        <v>1576</v>
      </c>
      <c r="E1360" s="2" t="s">
        <v>1776</v>
      </c>
      <c r="F1360" s="2">
        <v>2</v>
      </c>
      <c r="G1360" s="2">
        <v>629.73</v>
      </c>
      <c r="H1360" s="2">
        <v>7.0000000000000007E-2</v>
      </c>
      <c r="I1360" s="2" t="s">
        <v>1826</v>
      </c>
      <c r="J1360" s="2">
        <v>1171.2978000000001</v>
      </c>
      <c r="K1360" s="2">
        <f>IF(I1360="", AVERAGEIF(Table6[Payment_Type],Table6[[#This Row],[Payment_Type]],Table6[Total_Amount]), J1360)</f>
        <v>1171.2978000000001</v>
      </c>
      <c r="O1360" s="27" t="s">
        <v>3184</v>
      </c>
      <c r="P1360" t="str">
        <f t="shared" si="85"/>
        <v>Sale1358</v>
      </c>
      <c r="Q1360" t="str">
        <f t="shared" si="86"/>
        <v>SALE1358</v>
      </c>
      <c r="S1360" s="30">
        <v>45258</v>
      </c>
      <c r="T1360" t="str">
        <f t="shared" si="87"/>
        <v>28-11-2023</v>
      </c>
      <c r="X1360" s="33">
        <v>2</v>
      </c>
      <c r="Y1360" s="33">
        <v>629.73</v>
      </c>
      <c r="Z1360" s="2">
        <f t="shared" si="84"/>
        <v>629.73</v>
      </c>
    </row>
    <row r="1361" spans="1:26">
      <c r="A1361" s="2" t="s">
        <v>3185</v>
      </c>
      <c r="B1361" s="25">
        <v>45228</v>
      </c>
      <c r="C1361" s="2" t="s">
        <v>59</v>
      </c>
      <c r="D1361" s="2" t="s">
        <v>1614</v>
      </c>
      <c r="E1361" s="2" t="s">
        <v>1776</v>
      </c>
      <c r="F1361" s="2">
        <v>2</v>
      </c>
      <c r="G1361" s="2">
        <v>159.93</v>
      </c>
      <c r="H1361" s="2">
        <v>0.2</v>
      </c>
      <c r="I1361" s="2" t="s">
        <v>1829</v>
      </c>
      <c r="J1361" s="2">
        <v>255.88800000000001</v>
      </c>
      <c r="K1361" s="2">
        <f>IF(I1361="", AVERAGEIF(Table6[Payment_Type],Table6[[#This Row],[Payment_Type]],Table6[Total_Amount]), J1361)</f>
        <v>255.88800000000001</v>
      </c>
      <c r="O1361" s="28" t="s">
        <v>3185</v>
      </c>
      <c r="P1361" t="str">
        <f t="shared" si="85"/>
        <v>Sale1359</v>
      </c>
      <c r="Q1361" t="str">
        <f t="shared" si="86"/>
        <v>SALE1359</v>
      </c>
      <c r="S1361" s="31">
        <v>45228</v>
      </c>
      <c r="T1361" t="str">
        <f t="shared" si="87"/>
        <v>29-10-2023</v>
      </c>
      <c r="X1361" s="34">
        <v>2</v>
      </c>
      <c r="Y1361" s="34">
        <v>159.93</v>
      </c>
      <c r="Z1361" s="2">
        <f t="shared" si="84"/>
        <v>159.93</v>
      </c>
    </row>
    <row r="1362" spans="1:26">
      <c r="A1362" s="2" t="s">
        <v>3186</v>
      </c>
      <c r="B1362" s="25">
        <v>45858</v>
      </c>
      <c r="C1362" s="2" t="s">
        <v>59</v>
      </c>
      <c r="D1362" s="2" t="s">
        <v>1638</v>
      </c>
      <c r="E1362" s="2" t="s">
        <v>1810</v>
      </c>
      <c r="F1362" s="2">
        <v>1</v>
      </c>
      <c r="G1362" s="2">
        <v>459.89</v>
      </c>
      <c r="H1362" s="2">
        <v>0.18</v>
      </c>
      <c r="I1362" s="2" t="s">
        <v>1829</v>
      </c>
      <c r="J1362" s="2">
        <v>377.10980000000001</v>
      </c>
      <c r="K1362" s="2">
        <f>IF(I1362="", AVERAGEIF(Table6[Payment_Type],Table6[[#This Row],[Payment_Type]],Table6[Total_Amount]), J1362)</f>
        <v>377.10980000000001</v>
      </c>
      <c r="O1362" s="27" t="s">
        <v>3186</v>
      </c>
      <c r="P1362" t="str">
        <f t="shared" si="85"/>
        <v>Sale1360</v>
      </c>
      <c r="Q1362" t="str">
        <f t="shared" si="86"/>
        <v>SALE1360</v>
      </c>
      <c r="S1362" s="30">
        <v>45858</v>
      </c>
      <c r="T1362" t="str">
        <f t="shared" si="87"/>
        <v>20-07-2025</v>
      </c>
      <c r="X1362" s="33">
        <v>1</v>
      </c>
      <c r="Y1362" s="33">
        <v>459.89</v>
      </c>
      <c r="Z1362" s="2">
        <f t="shared" si="84"/>
        <v>459.89</v>
      </c>
    </row>
    <row r="1363" spans="1:26">
      <c r="A1363" s="2" t="s">
        <v>3187</v>
      </c>
      <c r="B1363" s="25">
        <v>45532</v>
      </c>
      <c r="C1363" s="2" t="s">
        <v>619</v>
      </c>
      <c r="D1363" s="2" t="s">
        <v>1614</v>
      </c>
      <c r="E1363" s="2" t="s">
        <v>1813</v>
      </c>
      <c r="F1363" s="2">
        <v>4</v>
      </c>
      <c r="G1363" s="2">
        <v>885.57</v>
      </c>
      <c r="H1363" s="2">
        <v>0.27</v>
      </c>
      <c r="I1363" s="2" t="s">
        <v>1824</v>
      </c>
      <c r="J1363" s="2">
        <v>2585.8643999999999</v>
      </c>
      <c r="K1363" s="2">
        <f>IF(I1363="", AVERAGEIF(Table6[Payment_Type],Table6[[#This Row],[Payment_Type]],Table6[Total_Amount]), J1363)</f>
        <v>2585.8643999999999</v>
      </c>
      <c r="O1363" s="28" t="s">
        <v>3187</v>
      </c>
      <c r="P1363" t="str">
        <f t="shared" si="85"/>
        <v>Sale1361</v>
      </c>
      <c r="Q1363" t="str">
        <f t="shared" si="86"/>
        <v>SALE1361</v>
      </c>
      <c r="S1363" s="31">
        <v>45532</v>
      </c>
      <c r="T1363" t="str">
        <f t="shared" si="87"/>
        <v>28-08-2024</v>
      </c>
      <c r="X1363" s="34">
        <v>4</v>
      </c>
      <c r="Y1363" s="34">
        <v>885.57</v>
      </c>
      <c r="Z1363" s="2">
        <f t="shared" si="84"/>
        <v>885.57</v>
      </c>
    </row>
    <row r="1364" spans="1:26">
      <c r="A1364" s="2" t="s">
        <v>3188</v>
      </c>
      <c r="B1364" s="25">
        <v>45454</v>
      </c>
      <c r="C1364" s="2" t="s">
        <v>1252</v>
      </c>
      <c r="D1364" s="2" t="s">
        <v>1656</v>
      </c>
      <c r="E1364" s="2" t="s">
        <v>1801</v>
      </c>
      <c r="F1364" s="2">
        <v>3</v>
      </c>
      <c r="G1364" s="2">
        <v>789.05</v>
      </c>
      <c r="H1364" s="2">
        <v>0</v>
      </c>
      <c r="I1364" s="2" t="s">
        <v>1826</v>
      </c>
      <c r="J1364" s="2">
        <v>2367.15</v>
      </c>
      <c r="K1364" s="2">
        <f>IF(I1364="", AVERAGEIF(Table6[Payment_Type],Table6[[#This Row],[Payment_Type]],Table6[Total_Amount]), J1364)</f>
        <v>2367.15</v>
      </c>
      <c r="O1364" s="27" t="s">
        <v>3188</v>
      </c>
      <c r="P1364" t="str">
        <f t="shared" si="85"/>
        <v>Sale1362</v>
      </c>
      <c r="Q1364" t="str">
        <f t="shared" si="86"/>
        <v>SALE1362</v>
      </c>
      <c r="S1364" s="30">
        <v>45454</v>
      </c>
      <c r="T1364" t="str">
        <f t="shared" si="87"/>
        <v>11-06-2024</v>
      </c>
      <c r="X1364" s="33">
        <v>3</v>
      </c>
      <c r="Y1364" s="33">
        <v>789.05</v>
      </c>
      <c r="Z1364" s="2">
        <f t="shared" si="84"/>
        <v>789.05</v>
      </c>
    </row>
    <row r="1365" spans="1:26">
      <c r="A1365" s="2" t="s">
        <v>3189</v>
      </c>
      <c r="B1365" s="25">
        <v>45244</v>
      </c>
      <c r="C1365" s="2" t="s">
        <v>517</v>
      </c>
      <c r="D1365" s="2" t="s">
        <v>1680</v>
      </c>
      <c r="E1365" s="2" t="s">
        <v>1752</v>
      </c>
      <c r="F1365" s="2">
        <v>1</v>
      </c>
      <c r="G1365" s="2">
        <v>570.52</v>
      </c>
      <c r="H1365" s="2">
        <v>0</v>
      </c>
      <c r="I1365" s="2" t="s">
        <v>1826</v>
      </c>
      <c r="J1365" s="2">
        <v>570.52</v>
      </c>
      <c r="K1365" s="2">
        <f>IF(I1365="", AVERAGEIF(Table6[Payment_Type],Table6[[#This Row],[Payment_Type]],Table6[Total_Amount]), J1365)</f>
        <v>570.52</v>
      </c>
      <c r="O1365" s="28" t="s">
        <v>3189</v>
      </c>
      <c r="P1365" t="str">
        <f t="shared" si="85"/>
        <v>Sale1363</v>
      </c>
      <c r="Q1365" t="str">
        <f t="shared" si="86"/>
        <v>SALE1363</v>
      </c>
      <c r="S1365" s="31">
        <v>45244</v>
      </c>
      <c r="T1365" t="str">
        <f t="shared" si="87"/>
        <v>14-11-2023</v>
      </c>
      <c r="X1365" s="34">
        <v>1</v>
      </c>
      <c r="Y1365" s="34">
        <v>570.52</v>
      </c>
      <c r="Z1365" s="2">
        <f t="shared" si="84"/>
        <v>570.52</v>
      </c>
    </row>
    <row r="1366" spans="1:26">
      <c r="A1366" s="2" t="s">
        <v>3190</v>
      </c>
      <c r="B1366" s="25">
        <v>45322</v>
      </c>
      <c r="C1366" s="2" t="s">
        <v>592</v>
      </c>
      <c r="D1366" s="2" t="s">
        <v>1602</v>
      </c>
      <c r="E1366" s="2" t="s">
        <v>1804</v>
      </c>
      <c r="F1366" s="2">
        <v>4</v>
      </c>
      <c r="G1366" s="2">
        <v>310.79000000000002</v>
      </c>
      <c r="H1366" s="2">
        <v>0.22</v>
      </c>
      <c r="I1366" s="2" t="s">
        <v>1829</v>
      </c>
      <c r="J1366" s="2">
        <v>969.66480000000013</v>
      </c>
      <c r="K1366" s="2">
        <f>IF(I1366="", AVERAGEIF(Table6[Payment_Type],Table6[[#This Row],[Payment_Type]],Table6[Total_Amount]), J1366)</f>
        <v>969.66480000000013</v>
      </c>
      <c r="O1366" s="27" t="s">
        <v>3190</v>
      </c>
      <c r="P1366" t="str">
        <f t="shared" si="85"/>
        <v>Sale1364</v>
      </c>
      <c r="Q1366" t="str">
        <f t="shared" si="86"/>
        <v>SALE1364</v>
      </c>
      <c r="S1366" s="30">
        <v>45322</v>
      </c>
      <c r="T1366" t="str">
        <f t="shared" si="87"/>
        <v>31-01-2024</v>
      </c>
      <c r="X1366" s="33">
        <v>4</v>
      </c>
      <c r="Y1366" s="33">
        <v>310.79000000000002</v>
      </c>
      <c r="Z1366" s="2">
        <f t="shared" si="84"/>
        <v>310.79000000000002</v>
      </c>
    </row>
    <row r="1367" spans="1:26">
      <c r="A1367" s="2" t="s">
        <v>3191</v>
      </c>
      <c r="B1367" s="25">
        <v>45757</v>
      </c>
      <c r="C1367" s="2" t="s">
        <v>214</v>
      </c>
      <c r="D1367" s="2" t="s">
        <v>1684</v>
      </c>
      <c r="E1367" s="2" t="s">
        <v>1807</v>
      </c>
      <c r="F1367" s="2">
        <v>4</v>
      </c>
      <c r="G1367" s="2">
        <v>255.67</v>
      </c>
      <c r="H1367" s="2">
        <v>0.17</v>
      </c>
      <c r="I1367" s="2" t="s">
        <v>1824</v>
      </c>
      <c r="J1367" s="2">
        <v>848.82439999999997</v>
      </c>
      <c r="K1367" s="2">
        <f>IF(I1367="", AVERAGEIF(Table6[Payment_Type],Table6[[#This Row],[Payment_Type]],Table6[Total_Amount]), J1367)</f>
        <v>848.82439999999997</v>
      </c>
      <c r="O1367" s="28" t="s">
        <v>3191</v>
      </c>
      <c r="P1367" t="str">
        <f t="shared" si="85"/>
        <v>Sale1365</v>
      </c>
      <c r="Q1367" t="str">
        <f t="shared" si="86"/>
        <v>SALE1365</v>
      </c>
      <c r="S1367" s="31">
        <v>45757</v>
      </c>
      <c r="T1367" t="str">
        <f t="shared" si="87"/>
        <v>10-04-2025</v>
      </c>
      <c r="X1367" s="34">
        <v>4</v>
      </c>
      <c r="Y1367" s="34">
        <v>255.67</v>
      </c>
      <c r="Z1367" s="2">
        <f t="shared" si="84"/>
        <v>255.67</v>
      </c>
    </row>
    <row r="1368" spans="1:26">
      <c r="A1368" s="2" t="s">
        <v>3192</v>
      </c>
      <c r="B1368" s="25">
        <v>45397</v>
      </c>
      <c r="C1368" s="2" t="s">
        <v>444</v>
      </c>
      <c r="D1368" s="2" t="s">
        <v>1602</v>
      </c>
      <c r="E1368" s="2" t="s">
        <v>1804</v>
      </c>
      <c r="F1368" s="2">
        <v>2</v>
      </c>
      <c r="G1368" s="2">
        <v>270.66000000000003</v>
      </c>
      <c r="H1368" s="2">
        <v>0.1</v>
      </c>
      <c r="I1368" s="2" t="s">
        <v>1829</v>
      </c>
      <c r="J1368" s="2">
        <v>487.18799999999999</v>
      </c>
      <c r="K1368" s="2">
        <f>IF(I1368="", AVERAGEIF(Table6[Payment_Type],Table6[[#This Row],[Payment_Type]],Table6[Total_Amount]), J1368)</f>
        <v>487.18799999999999</v>
      </c>
      <c r="O1368" s="27" t="s">
        <v>3192</v>
      </c>
      <c r="P1368" t="str">
        <f t="shared" si="85"/>
        <v>Sale1366</v>
      </c>
      <c r="Q1368" t="str">
        <f t="shared" si="86"/>
        <v>SALE1366</v>
      </c>
      <c r="S1368" s="30">
        <v>45397</v>
      </c>
      <c r="T1368" t="str">
        <f t="shared" si="87"/>
        <v>15-04-2024</v>
      </c>
      <c r="X1368" s="33">
        <v>2</v>
      </c>
      <c r="Y1368" s="33">
        <v>270.66000000000003</v>
      </c>
      <c r="Z1368" s="2">
        <f t="shared" si="84"/>
        <v>270.66000000000003</v>
      </c>
    </row>
    <row r="1369" spans="1:26">
      <c r="A1369" s="2" t="s">
        <v>3193</v>
      </c>
      <c r="B1369" s="25">
        <v>45914</v>
      </c>
      <c r="C1369" s="2" t="s">
        <v>945</v>
      </c>
      <c r="D1369" s="2" t="s">
        <v>1594</v>
      </c>
      <c r="E1369" s="2" t="s">
        <v>1807</v>
      </c>
      <c r="F1369" s="2">
        <v>3</v>
      </c>
      <c r="G1369" s="2">
        <v>373.35</v>
      </c>
      <c r="H1369" s="2">
        <v>0.2</v>
      </c>
      <c r="I1369" s="2" t="s">
        <v>1829</v>
      </c>
      <c r="J1369" s="2">
        <v>896.04000000000019</v>
      </c>
      <c r="K1369" s="2">
        <f>IF(I1369="", AVERAGEIF(Table6[Payment_Type],Table6[[#This Row],[Payment_Type]],Table6[Total_Amount]), J1369)</f>
        <v>896.04000000000019</v>
      </c>
      <c r="O1369" s="28" t="s">
        <v>3193</v>
      </c>
      <c r="P1369" t="str">
        <f t="shared" si="85"/>
        <v>Sale1367</v>
      </c>
      <c r="Q1369" t="str">
        <f t="shared" si="86"/>
        <v>SALE1367</v>
      </c>
      <c r="S1369" s="31">
        <v>45914</v>
      </c>
      <c r="T1369" t="str">
        <f t="shared" si="87"/>
        <v>14-09-2025</v>
      </c>
      <c r="X1369" s="34">
        <v>3</v>
      </c>
      <c r="Y1369" s="34">
        <v>373.35</v>
      </c>
      <c r="Z1369" s="2">
        <f t="shared" si="84"/>
        <v>373.35</v>
      </c>
    </row>
    <row r="1370" spans="1:26">
      <c r="A1370" s="2" t="s">
        <v>3194</v>
      </c>
      <c r="B1370" s="25">
        <v>45432</v>
      </c>
      <c r="C1370" s="2" t="s">
        <v>144</v>
      </c>
      <c r="D1370" s="2" t="s">
        <v>1666</v>
      </c>
      <c r="E1370" s="2" t="s">
        <v>1792</v>
      </c>
      <c r="F1370" s="2">
        <v>2</v>
      </c>
      <c r="G1370" s="2">
        <v>23.58</v>
      </c>
      <c r="H1370" s="2">
        <v>0.02</v>
      </c>
      <c r="I1370" s="2" t="s">
        <v>1826</v>
      </c>
      <c r="J1370" s="2">
        <v>46.216799999999999</v>
      </c>
      <c r="K1370" s="2">
        <f>IF(I1370="", AVERAGEIF(Table6[Payment_Type],Table6[[#This Row],[Payment_Type]],Table6[Total_Amount]), J1370)</f>
        <v>46.216799999999999</v>
      </c>
      <c r="O1370" s="27" t="s">
        <v>3194</v>
      </c>
      <c r="P1370" t="str">
        <f t="shared" si="85"/>
        <v>Sale1368</v>
      </c>
      <c r="Q1370" t="str">
        <f t="shared" si="86"/>
        <v>SALE1368</v>
      </c>
      <c r="S1370" s="30">
        <v>45432</v>
      </c>
      <c r="T1370" t="str">
        <f t="shared" si="87"/>
        <v>20-05-2024</v>
      </c>
      <c r="X1370" s="33">
        <v>2</v>
      </c>
      <c r="Y1370" s="33">
        <v>23.58</v>
      </c>
      <c r="Z1370" s="2">
        <f t="shared" si="84"/>
        <v>23.58</v>
      </c>
    </row>
    <row r="1371" spans="1:26">
      <c r="A1371" s="2" t="s">
        <v>3195</v>
      </c>
      <c r="B1371" s="25">
        <v>45798</v>
      </c>
      <c r="C1371" s="2" t="s">
        <v>32</v>
      </c>
      <c r="D1371" s="2" t="s">
        <v>1618</v>
      </c>
      <c r="E1371" s="2" t="s">
        <v>1779</v>
      </c>
      <c r="F1371" s="2">
        <v>4</v>
      </c>
      <c r="G1371" s="2">
        <v>185.67</v>
      </c>
      <c r="H1371" s="2">
        <v>0.21</v>
      </c>
      <c r="I1371" s="2" t="s">
        <v>1826</v>
      </c>
      <c r="J1371" s="2">
        <v>586.71719999999993</v>
      </c>
      <c r="K1371" s="2">
        <f>IF(I1371="", AVERAGEIF(Table6[Payment_Type],Table6[[#This Row],[Payment_Type]],Table6[Total_Amount]), J1371)</f>
        <v>586.71719999999993</v>
      </c>
      <c r="O1371" s="28" t="s">
        <v>3195</v>
      </c>
      <c r="P1371" t="str">
        <f t="shared" si="85"/>
        <v>Sale1369</v>
      </c>
      <c r="Q1371" t="str">
        <f t="shared" si="86"/>
        <v>SALE1369</v>
      </c>
      <c r="S1371" s="31">
        <v>45798</v>
      </c>
      <c r="T1371" t="str">
        <f t="shared" si="87"/>
        <v>21-05-2025</v>
      </c>
      <c r="X1371" s="34">
        <v>4</v>
      </c>
      <c r="Y1371" s="34">
        <v>185.67</v>
      </c>
      <c r="Z1371" s="2">
        <f t="shared" si="84"/>
        <v>185.67</v>
      </c>
    </row>
    <row r="1372" spans="1:26">
      <c r="A1372" s="2" t="s">
        <v>3196</v>
      </c>
      <c r="B1372" s="25">
        <v>45396</v>
      </c>
      <c r="C1372" s="2" t="s">
        <v>417</v>
      </c>
      <c r="D1372" s="2" t="s">
        <v>1584</v>
      </c>
      <c r="E1372" s="2" t="s">
        <v>1797</v>
      </c>
      <c r="F1372" s="2">
        <v>3</v>
      </c>
      <c r="G1372" s="2">
        <v>928.74</v>
      </c>
      <c r="H1372" s="2">
        <v>0.27</v>
      </c>
      <c r="I1372" s="2" t="s">
        <v>1826</v>
      </c>
      <c r="J1372" s="2">
        <v>2033.9405999999999</v>
      </c>
      <c r="K1372" s="2">
        <f>IF(I1372="", AVERAGEIF(Table6[Payment_Type],Table6[[#This Row],[Payment_Type]],Table6[Total_Amount]), J1372)</f>
        <v>2033.9405999999999</v>
      </c>
      <c r="O1372" s="27" t="s">
        <v>3196</v>
      </c>
      <c r="P1372" t="str">
        <f t="shared" si="85"/>
        <v>Sale1370</v>
      </c>
      <c r="Q1372" t="str">
        <f t="shared" si="86"/>
        <v>SALE1370</v>
      </c>
      <c r="S1372" s="30">
        <v>45396</v>
      </c>
      <c r="T1372" t="str">
        <f t="shared" si="87"/>
        <v>14-04-2024</v>
      </c>
      <c r="X1372" s="33">
        <v>3</v>
      </c>
      <c r="Y1372" s="33">
        <v>928.74</v>
      </c>
      <c r="Z1372" s="2">
        <f t="shared" si="84"/>
        <v>928.74</v>
      </c>
    </row>
    <row r="1373" spans="1:26">
      <c r="A1373" s="2" t="s">
        <v>3197</v>
      </c>
      <c r="B1373" s="25">
        <v>45235</v>
      </c>
      <c r="C1373" s="2" t="s">
        <v>121</v>
      </c>
      <c r="D1373" s="2" t="s">
        <v>1716</v>
      </c>
      <c r="E1373" s="2" t="s">
        <v>1773</v>
      </c>
      <c r="F1373" s="2">
        <v>3</v>
      </c>
      <c r="G1373" s="2">
        <v>923.38</v>
      </c>
      <c r="H1373" s="2">
        <v>7.0000000000000007E-2</v>
      </c>
      <c r="I1373" s="2" t="s">
        <v>1829</v>
      </c>
      <c r="J1373" s="2">
        <v>2576.2302</v>
      </c>
      <c r="K1373" s="2">
        <f>IF(I1373="", AVERAGEIF(Table6[Payment_Type],Table6[[#This Row],[Payment_Type]],Table6[Total_Amount]), J1373)</f>
        <v>2576.2302</v>
      </c>
      <c r="O1373" s="28" t="s">
        <v>3197</v>
      </c>
      <c r="P1373" t="str">
        <f t="shared" si="85"/>
        <v>Sale1371</v>
      </c>
      <c r="Q1373" t="str">
        <f t="shared" si="86"/>
        <v>SALE1371</v>
      </c>
      <c r="S1373" s="31">
        <v>45235</v>
      </c>
      <c r="T1373" t="str">
        <f t="shared" si="87"/>
        <v>05-11-2023</v>
      </c>
      <c r="X1373" s="34">
        <v>3</v>
      </c>
      <c r="Y1373" s="34">
        <v>923.38</v>
      </c>
      <c r="Z1373" s="2">
        <f t="shared" si="84"/>
        <v>923.38</v>
      </c>
    </row>
    <row r="1374" spans="1:26">
      <c r="A1374" s="2" t="s">
        <v>3198</v>
      </c>
      <c r="B1374" s="25">
        <v>45499</v>
      </c>
      <c r="C1374" s="2" t="s">
        <v>1425</v>
      </c>
      <c r="D1374" s="2" t="s">
        <v>1553</v>
      </c>
      <c r="E1374" s="2" t="s">
        <v>1786</v>
      </c>
      <c r="F1374" s="2">
        <v>2</v>
      </c>
      <c r="G1374" s="2">
        <v>409.26</v>
      </c>
      <c r="H1374" s="2">
        <v>0.1</v>
      </c>
      <c r="I1374" s="2" t="s">
        <v>1826</v>
      </c>
      <c r="J1374" s="2">
        <v>736.66800000000001</v>
      </c>
      <c r="K1374" s="2">
        <f>IF(I1374="", AVERAGEIF(Table6[Payment_Type],Table6[[#This Row],[Payment_Type]],Table6[Total_Amount]), J1374)</f>
        <v>736.66800000000001</v>
      </c>
      <c r="O1374" s="27" t="s">
        <v>3198</v>
      </c>
      <c r="P1374" t="str">
        <f t="shared" si="85"/>
        <v>Sale1372</v>
      </c>
      <c r="Q1374" t="str">
        <f t="shared" si="86"/>
        <v>SALE1372</v>
      </c>
      <c r="S1374" s="30">
        <v>45499</v>
      </c>
      <c r="T1374" t="str">
        <f t="shared" si="87"/>
        <v>26-07-2024</v>
      </c>
      <c r="X1374" s="33">
        <v>2</v>
      </c>
      <c r="Y1374" s="33">
        <v>409.26</v>
      </c>
      <c r="Z1374" s="2">
        <f t="shared" si="84"/>
        <v>409.26</v>
      </c>
    </row>
    <row r="1375" spans="1:26">
      <c r="A1375" s="2" t="s">
        <v>3199</v>
      </c>
      <c r="B1375" s="25">
        <v>45272</v>
      </c>
      <c r="C1375" s="2" t="s">
        <v>812</v>
      </c>
      <c r="D1375" s="2" t="s">
        <v>1594</v>
      </c>
      <c r="E1375" s="2" t="s">
        <v>1779</v>
      </c>
      <c r="F1375" s="2">
        <v>2</v>
      </c>
      <c r="G1375" s="2">
        <v>608.46</v>
      </c>
      <c r="H1375" s="2">
        <v>0.16</v>
      </c>
      <c r="I1375" s="2" t="s">
        <v>1824</v>
      </c>
      <c r="J1375" s="2">
        <v>1022.2128</v>
      </c>
      <c r="K1375" s="2">
        <f>IF(I1375="", AVERAGEIF(Table6[Payment_Type],Table6[[#This Row],[Payment_Type]],Table6[Total_Amount]), J1375)</f>
        <v>1022.2128</v>
      </c>
      <c r="O1375" s="28" t="s">
        <v>3199</v>
      </c>
      <c r="P1375" t="str">
        <f t="shared" si="85"/>
        <v>Sale1373</v>
      </c>
      <c r="Q1375" t="str">
        <f t="shared" si="86"/>
        <v>SALE1373</v>
      </c>
      <c r="S1375" s="31">
        <v>45272</v>
      </c>
      <c r="T1375" t="str">
        <f t="shared" si="87"/>
        <v>12-12-2023</v>
      </c>
      <c r="X1375" s="34">
        <v>2</v>
      </c>
      <c r="Y1375" s="34">
        <v>608.46</v>
      </c>
      <c r="Z1375" s="2">
        <f t="shared" si="84"/>
        <v>608.46</v>
      </c>
    </row>
    <row r="1376" spans="1:26">
      <c r="A1376" s="2" t="s">
        <v>3200</v>
      </c>
      <c r="B1376" s="25">
        <v>45785</v>
      </c>
      <c r="C1376" s="2" t="s">
        <v>690</v>
      </c>
      <c r="D1376" s="2" t="s">
        <v>1632</v>
      </c>
      <c r="E1376" s="2" t="s">
        <v>1813</v>
      </c>
      <c r="F1376" s="2">
        <v>4</v>
      </c>
      <c r="G1376" s="2">
        <v>150.47999999999999</v>
      </c>
      <c r="H1376" s="2">
        <v>0.09</v>
      </c>
      <c r="I1376" s="2" t="s">
        <v>1824</v>
      </c>
      <c r="J1376" s="2">
        <v>547.74720000000002</v>
      </c>
      <c r="K1376" s="2">
        <f>IF(I1376="", AVERAGEIF(Table6[Payment_Type],Table6[[#This Row],[Payment_Type]],Table6[Total_Amount]), J1376)</f>
        <v>547.74720000000002</v>
      </c>
      <c r="O1376" s="27" t="s">
        <v>3200</v>
      </c>
      <c r="P1376" t="str">
        <f t="shared" si="85"/>
        <v>Sale1374</v>
      </c>
      <c r="Q1376" t="str">
        <f t="shared" si="86"/>
        <v>SALE1374</v>
      </c>
      <c r="S1376" s="30">
        <v>45785</v>
      </c>
      <c r="T1376" t="str">
        <f t="shared" si="87"/>
        <v>08-05-2025</v>
      </c>
      <c r="X1376" s="33">
        <v>4</v>
      </c>
      <c r="Y1376" s="33">
        <v>150.47999999999999</v>
      </c>
      <c r="Z1376" s="2">
        <f t="shared" si="84"/>
        <v>150.47999999999999</v>
      </c>
    </row>
    <row r="1377" spans="1:26">
      <c r="A1377" s="2" t="s">
        <v>3201</v>
      </c>
      <c r="B1377" s="25">
        <v>45534</v>
      </c>
      <c r="C1377" s="2" t="s">
        <v>785</v>
      </c>
      <c r="D1377" s="2" t="s">
        <v>1684</v>
      </c>
      <c r="E1377" s="2" t="s">
        <v>1799</v>
      </c>
      <c r="F1377" s="2">
        <v>4</v>
      </c>
      <c r="G1377" s="2">
        <v>207.41</v>
      </c>
      <c r="H1377" s="2">
        <v>0.02</v>
      </c>
      <c r="I1377" s="2" t="s">
        <v>1824</v>
      </c>
      <c r="J1377" s="2">
        <v>813.04719999999998</v>
      </c>
      <c r="K1377" s="2">
        <f>IF(I1377="", AVERAGEIF(Table6[Payment_Type],Table6[[#This Row],[Payment_Type]],Table6[Total_Amount]), J1377)</f>
        <v>813.04719999999998</v>
      </c>
      <c r="O1377" s="28" t="s">
        <v>3201</v>
      </c>
      <c r="P1377" t="str">
        <f t="shared" si="85"/>
        <v>Sale1375</v>
      </c>
      <c r="Q1377" t="str">
        <f t="shared" si="86"/>
        <v>SALE1375</v>
      </c>
      <c r="S1377" s="31">
        <v>45534</v>
      </c>
      <c r="T1377" t="str">
        <f t="shared" si="87"/>
        <v>30-08-2024</v>
      </c>
      <c r="X1377" s="34">
        <v>4</v>
      </c>
      <c r="Y1377" s="34">
        <v>207.41</v>
      </c>
      <c r="Z1377" s="2">
        <f t="shared" si="84"/>
        <v>207.41</v>
      </c>
    </row>
    <row r="1378" spans="1:26">
      <c r="A1378" s="2" t="s">
        <v>3202</v>
      </c>
      <c r="B1378" s="25">
        <v>45803</v>
      </c>
      <c r="C1378" s="2" t="s">
        <v>571</v>
      </c>
      <c r="D1378" s="2" t="s">
        <v>1570</v>
      </c>
      <c r="E1378" s="2" t="s">
        <v>1776</v>
      </c>
      <c r="F1378" s="2">
        <v>1</v>
      </c>
      <c r="G1378" s="2">
        <v>56.59</v>
      </c>
      <c r="H1378" s="2">
        <v>0.15</v>
      </c>
      <c r="I1378" s="2" t="s">
        <v>1826</v>
      </c>
      <c r="J1378" s="2">
        <v>48.101500000000001</v>
      </c>
      <c r="K1378" s="2">
        <f>IF(I1378="", AVERAGEIF(Table6[Payment_Type],Table6[[#This Row],[Payment_Type]],Table6[Total_Amount]), J1378)</f>
        <v>48.101500000000001</v>
      </c>
      <c r="O1378" s="27" t="s">
        <v>3202</v>
      </c>
      <c r="P1378" t="str">
        <f t="shared" si="85"/>
        <v>Sale1376</v>
      </c>
      <c r="Q1378" t="str">
        <f t="shared" si="86"/>
        <v>SALE1376</v>
      </c>
      <c r="S1378" s="30">
        <v>45803</v>
      </c>
      <c r="T1378" t="str">
        <f t="shared" si="87"/>
        <v>26-05-2025</v>
      </c>
      <c r="X1378" s="33">
        <v>1</v>
      </c>
      <c r="Y1378" s="33">
        <v>56.59</v>
      </c>
      <c r="Z1378" s="2">
        <f t="shared" si="84"/>
        <v>56.59</v>
      </c>
    </row>
    <row r="1379" spans="1:26">
      <c r="A1379" s="2" t="s">
        <v>3203</v>
      </c>
      <c r="B1379" s="25">
        <v>45667</v>
      </c>
      <c r="C1379" s="2" t="s">
        <v>1260</v>
      </c>
      <c r="D1379" s="2" t="s">
        <v>1626</v>
      </c>
      <c r="E1379" s="2" t="s">
        <v>1769</v>
      </c>
      <c r="F1379" s="2">
        <v>4</v>
      </c>
      <c r="G1379" s="2">
        <v>995.4</v>
      </c>
      <c r="H1379" s="2">
        <v>0.27</v>
      </c>
      <c r="I1379" s="2" t="s">
        <v>1824</v>
      </c>
      <c r="J1379" s="2">
        <v>2906.5680000000002</v>
      </c>
      <c r="K1379" s="2">
        <f>IF(I1379="", AVERAGEIF(Table6[Payment_Type],Table6[[#This Row],[Payment_Type]],Table6[Total_Amount]), J1379)</f>
        <v>2906.5680000000002</v>
      </c>
      <c r="O1379" s="28" t="s">
        <v>3203</v>
      </c>
      <c r="P1379" t="str">
        <f t="shared" si="85"/>
        <v>Sale1377</v>
      </c>
      <c r="Q1379" t="str">
        <f t="shared" si="86"/>
        <v>SALE1377</v>
      </c>
      <c r="S1379" s="31">
        <v>45667</v>
      </c>
      <c r="T1379" t="str">
        <f t="shared" si="87"/>
        <v>10-01-2025</v>
      </c>
      <c r="X1379" s="34">
        <v>4</v>
      </c>
      <c r="Y1379" s="34">
        <v>995.4</v>
      </c>
      <c r="Z1379" s="2">
        <f t="shared" si="84"/>
        <v>995.4</v>
      </c>
    </row>
    <row r="1380" spans="1:26">
      <c r="A1380" s="2" t="s">
        <v>3204</v>
      </c>
      <c r="B1380" s="25">
        <v>45656</v>
      </c>
      <c r="C1380" s="2" t="s">
        <v>238</v>
      </c>
      <c r="D1380" s="2" t="s">
        <v>1642</v>
      </c>
      <c r="E1380" s="2" t="s">
        <v>1794</v>
      </c>
      <c r="F1380" s="2">
        <v>2</v>
      </c>
      <c r="G1380" s="2">
        <v>591.33000000000004</v>
      </c>
      <c r="H1380" s="2">
        <v>0.24</v>
      </c>
      <c r="I1380" s="2" t="s">
        <v>1824</v>
      </c>
      <c r="J1380" s="2">
        <v>898.8216000000001</v>
      </c>
      <c r="K1380" s="2">
        <f>IF(I1380="", AVERAGEIF(Table6[Payment_Type],Table6[[#This Row],[Payment_Type]],Table6[Total_Amount]), J1380)</f>
        <v>898.8216000000001</v>
      </c>
      <c r="O1380" s="27" t="s">
        <v>3204</v>
      </c>
      <c r="P1380" t="str">
        <f t="shared" si="85"/>
        <v>Sale1378</v>
      </c>
      <c r="Q1380" t="str">
        <f t="shared" si="86"/>
        <v>SALE1378</v>
      </c>
      <c r="S1380" s="30">
        <v>45656</v>
      </c>
      <c r="T1380" t="str">
        <f t="shared" si="87"/>
        <v>30-12-2024</v>
      </c>
      <c r="X1380" s="33">
        <v>2</v>
      </c>
      <c r="Y1380" s="33">
        <v>591.33000000000004</v>
      </c>
      <c r="Z1380" s="2">
        <f t="shared" si="84"/>
        <v>591.33000000000004</v>
      </c>
    </row>
    <row r="1381" spans="1:26">
      <c r="A1381" s="2" t="s">
        <v>3205</v>
      </c>
      <c r="B1381" s="25">
        <v>45869</v>
      </c>
      <c r="C1381" s="2" t="s">
        <v>1181</v>
      </c>
      <c r="D1381" s="2" t="s">
        <v>1644</v>
      </c>
      <c r="E1381" s="2" t="s">
        <v>1807</v>
      </c>
      <c r="F1381" s="2">
        <v>2</v>
      </c>
      <c r="G1381" s="2">
        <v>204.89</v>
      </c>
      <c r="H1381" s="2">
        <v>0.24</v>
      </c>
      <c r="I1381" s="2" t="s">
        <v>1824</v>
      </c>
      <c r="J1381" s="2">
        <v>311.43279999999999</v>
      </c>
      <c r="K1381" s="2">
        <f>IF(I1381="", AVERAGEIF(Table6[Payment_Type],Table6[[#This Row],[Payment_Type]],Table6[Total_Amount]), J1381)</f>
        <v>311.43279999999999</v>
      </c>
      <c r="O1381" s="28" t="s">
        <v>3205</v>
      </c>
      <c r="P1381" t="str">
        <f t="shared" si="85"/>
        <v>Sale1379</v>
      </c>
      <c r="Q1381" t="str">
        <f t="shared" si="86"/>
        <v>SALE1379</v>
      </c>
      <c r="S1381" s="31">
        <v>45869</v>
      </c>
      <c r="T1381" t="str">
        <f t="shared" si="87"/>
        <v>31-07-2025</v>
      </c>
      <c r="X1381" s="34">
        <v>2</v>
      </c>
      <c r="Y1381" s="34">
        <v>204.89</v>
      </c>
      <c r="Z1381" s="2">
        <f t="shared" si="84"/>
        <v>204.89</v>
      </c>
    </row>
    <row r="1382" spans="1:26">
      <c r="A1382" s="2" t="s">
        <v>3206</v>
      </c>
      <c r="B1382" s="25">
        <v>45549</v>
      </c>
      <c r="C1382" s="2" t="s">
        <v>325</v>
      </c>
      <c r="D1382" s="2" t="s">
        <v>1678</v>
      </c>
      <c r="E1382" s="2" t="s">
        <v>1799</v>
      </c>
      <c r="F1382" s="2">
        <v>2</v>
      </c>
      <c r="G1382" s="2">
        <v>546.41</v>
      </c>
      <c r="H1382" s="2">
        <v>0.08</v>
      </c>
      <c r="I1382" s="2" t="s">
        <v>1829</v>
      </c>
      <c r="J1382" s="2">
        <v>1005.3944</v>
      </c>
      <c r="K1382" s="2">
        <f>IF(I1382="", AVERAGEIF(Table6[Payment_Type],Table6[[#This Row],[Payment_Type]],Table6[Total_Amount]), J1382)</f>
        <v>1005.3944</v>
      </c>
      <c r="O1382" s="27" t="s">
        <v>3206</v>
      </c>
      <c r="P1382" t="str">
        <f t="shared" si="85"/>
        <v>Sale1380</v>
      </c>
      <c r="Q1382" t="str">
        <f t="shared" si="86"/>
        <v>SALE1380</v>
      </c>
      <c r="S1382" s="30">
        <v>45549</v>
      </c>
      <c r="T1382" t="str">
        <f t="shared" si="87"/>
        <v>14-09-2024</v>
      </c>
      <c r="X1382" s="33">
        <v>2</v>
      </c>
      <c r="Y1382" s="33">
        <v>546.41</v>
      </c>
      <c r="Z1382" s="2">
        <f t="shared" si="84"/>
        <v>546.41</v>
      </c>
    </row>
    <row r="1383" spans="1:26">
      <c r="A1383" s="2" t="s">
        <v>3207</v>
      </c>
      <c r="B1383" s="25">
        <v>45409</v>
      </c>
      <c r="C1383" s="2" t="s">
        <v>211</v>
      </c>
      <c r="D1383" s="2" t="s">
        <v>1584</v>
      </c>
      <c r="E1383" s="2" t="s">
        <v>1794</v>
      </c>
      <c r="F1383" s="2">
        <v>4</v>
      </c>
      <c r="G1383" s="2">
        <v>455.49</v>
      </c>
      <c r="H1383" s="2">
        <v>0.17</v>
      </c>
      <c r="I1383" s="2" t="s">
        <v>1824</v>
      </c>
      <c r="J1383" s="2">
        <v>1512.2267999999999</v>
      </c>
      <c r="K1383" s="2">
        <f>IF(I1383="", AVERAGEIF(Table6[Payment_Type],Table6[[#This Row],[Payment_Type]],Table6[Total_Amount]), J1383)</f>
        <v>1512.2267999999999</v>
      </c>
      <c r="O1383" s="28" t="s">
        <v>3207</v>
      </c>
      <c r="P1383" t="str">
        <f t="shared" si="85"/>
        <v>Sale1381</v>
      </c>
      <c r="Q1383" t="str">
        <f t="shared" si="86"/>
        <v>SALE1381</v>
      </c>
      <c r="S1383" s="31">
        <v>45409</v>
      </c>
      <c r="T1383" t="str">
        <f t="shared" si="87"/>
        <v>27-04-2024</v>
      </c>
      <c r="X1383" s="34">
        <v>4</v>
      </c>
      <c r="Y1383" s="34">
        <v>455.49</v>
      </c>
      <c r="Z1383" s="2">
        <f t="shared" si="84"/>
        <v>455.49</v>
      </c>
    </row>
    <row r="1384" spans="1:26">
      <c r="A1384" s="2" t="s">
        <v>3208</v>
      </c>
      <c r="B1384" s="25">
        <v>45374</v>
      </c>
      <c r="C1384" s="2" t="s">
        <v>1310</v>
      </c>
      <c r="D1384" s="2" t="s">
        <v>1568</v>
      </c>
      <c r="E1384" s="2" t="s">
        <v>1804</v>
      </c>
      <c r="F1384" s="2">
        <v>2</v>
      </c>
      <c r="G1384" s="2">
        <v>700.27</v>
      </c>
      <c r="H1384" s="2">
        <v>0.16</v>
      </c>
      <c r="I1384" s="2" t="s">
        <v>1824</v>
      </c>
      <c r="J1384" s="2">
        <v>1176.4536000000001</v>
      </c>
      <c r="K1384" s="2">
        <f>IF(I1384="", AVERAGEIF(Table6[Payment_Type],Table6[[#This Row],[Payment_Type]],Table6[Total_Amount]), J1384)</f>
        <v>1176.4536000000001</v>
      </c>
      <c r="O1384" s="27" t="s">
        <v>3208</v>
      </c>
      <c r="P1384" t="str">
        <f t="shared" si="85"/>
        <v>Sale1382</v>
      </c>
      <c r="Q1384" t="str">
        <f t="shared" si="86"/>
        <v>SALE1382</v>
      </c>
      <c r="S1384" s="30">
        <v>45374</v>
      </c>
      <c r="T1384" t="str">
        <f t="shared" si="87"/>
        <v>23-03-2024</v>
      </c>
      <c r="X1384" s="33">
        <v>2</v>
      </c>
      <c r="Y1384" s="33">
        <v>700.27</v>
      </c>
      <c r="Z1384" s="2">
        <f t="shared" si="84"/>
        <v>700.27</v>
      </c>
    </row>
    <row r="1385" spans="1:26">
      <c r="A1385" s="2" t="s">
        <v>3209</v>
      </c>
      <c r="B1385" s="25">
        <v>45282</v>
      </c>
      <c r="C1385" s="2" t="s">
        <v>1083</v>
      </c>
      <c r="D1385" s="2" t="s">
        <v>1712</v>
      </c>
      <c r="E1385" s="2" t="s">
        <v>1807</v>
      </c>
      <c r="F1385" s="2">
        <v>2</v>
      </c>
      <c r="G1385" s="2">
        <v>160.21</v>
      </c>
      <c r="H1385" s="2">
        <v>0.09</v>
      </c>
      <c r="I1385" s="2" t="s">
        <v>1824</v>
      </c>
      <c r="J1385" s="2">
        <v>291.5822</v>
      </c>
      <c r="K1385" s="2">
        <f>IF(I1385="", AVERAGEIF(Table6[Payment_Type],Table6[[#This Row],[Payment_Type]],Table6[Total_Amount]), J1385)</f>
        <v>291.5822</v>
      </c>
      <c r="O1385" s="28" t="s">
        <v>3209</v>
      </c>
      <c r="P1385" t="str">
        <f t="shared" si="85"/>
        <v>Sale1383</v>
      </c>
      <c r="Q1385" t="str">
        <f t="shared" si="86"/>
        <v>SALE1383</v>
      </c>
      <c r="S1385" s="31">
        <v>45282</v>
      </c>
      <c r="T1385" t="str">
        <f t="shared" si="87"/>
        <v>22-12-2023</v>
      </c>
      <c r="X1385" s="34">
        <v>2</v>
      </c>
      <c r="Y1385" s="34">
        <v>160.21</v>
      </c>
      <c r="Z1385" s="2">
        <f t="shared" si="84"/>
        <v>160.21</v>
      </c>
    </row>
    <row r="1386" spans="1:26">
      <c r="A1386" s="2" t="s">
        <v>3210</v>
      </c>
      <c r="B1386" s="25">
        <v>45742</v>
      </c>
      <c r="C1386" s="2" t="s">
        <v>127</v>
      </c>
      <c r="D1386" s="2" t="s">
        <v>1642</v>
      </c>
      <c r="E1386" s="2" t="s">
        <v>1792</v>
      </c>
      <c r="F1386" s="2">
        <v>1</v>
      </c>
      <c r="G1386" s="2">
        <v>713.63</v>
      </c>
      <c r="H1386" s="2">
        <v>0.28000000000000003</v>
      </c>
      <c r="I1386" s="2" t="s">
        <v>1829</v>
      </c>
      <c r="J1386" s="2">
        <v>513.81359999999995</v>
      </c>
      <c r="K1386" s="2">
        <f>IF(I1386="", AVERAGEIF(Table6[Payment_Type],Table6[[#This Row],[Payment_Type]],Table6[Total_Amount]), J1386)</f>
        <v>513.81359999999995</v>
      </c>
      <c r="O1386" s="27" t="s">
        <v>3210</v>
      </c>
      <c r="P1386" t="str">
        <f t="shared" si="85"/>
        <v>Sale1384</v>
      </c>
      <c r="Q1386" t="str">
        <f t="shared" si="86"/>
        <v>SALE1384</v>
      </c>
      <c r="S1386" s="30">
        <v>45742</v>
      </c>
      <c r="T1386" t="str">
        <f t="shared" si="87"/>
        <v>26-03-2025</v>
      </c>
      <c r="X1386" s="33">
        <v>1</v>
      </c>
      <c r="Y1386" s="33">
        <v>713.63</v>
      </c>
      <c r="Z1386" s="2">
        <f t="shared" si="84"/>
        <v>713.63</v>
      </c>
    </row>
    <row r="1387" spans="1:26">
      <c r="A1387" s="2" t="s">
        <v>3211</v>
      </c>
      <c r="B1387" s="25">
        <v>45447</v>
      </c>
      <c r="C1387" s="2" t="s">
        <v>732</v>
      </c>
      <c r="D1387" s="2" t="s">
        <v>1734</v>
      </c>
      <c r="E1387" s="2" t="s">
        <v>1779</v>
      </c>
      <c r="F1387" s="2">
        <v>2</v>
      </c>
      <c r="G1387" s="2">
        <v>224.69</v>
      </c>
      <c r="H1387" s="2">
        <v>0.2</v>
      </c>
      <c r="I1387" s="2" t="s">
        <v>1829</v>
      </c>
      <c r="J1387" s="2">
        <v>359.50400000000002</v>
      </c>
      <c r="K1387" s="2">
        <f>IF(I1387="", AVERAGEIF(Table6[Payment_Type],Table6[[#This Row],[Payment_Type]],Table6[Total_Amount]), J1387)</f>
        <v>359.50400000000002</v>
      </c>
      <c r="O1387" s="28" t="s">
        <v>3211</v>
      </c>
      <c r="P1387" t="str">
        <f t="shared" si="85"/>
        <v>Sale1385</v>
      </c>
      <c r="Q1387" t="str">
        <f t="shared" si="86"/>
        <v>SALE1385</v>
      </c>
      <c r="S1387" s="31">
        <v>45447</v>
      </c>
      <c r="T1387" t="str">
        <f t="shared" si="87"/>
        <v>04-06-2024</v>
      </c>
      <c r="X1387" s="34">
        <v>2</v>
      </c>
      <c r="Y1387" s="34">
        <v>224.69</v>
      </c>
      <c r="Z1387" s="2">
        <f t="shared" si="84"/>
        <v>224.69</v>
      </c>
    </row>
    <row r="1388" spans="1:26">
      <c r="A1388" s="2" t="s">
        <v>3212</v>
      </c>
      <c r="B1388" s="25">
        <v>45733</v>
      </c>
      <c r="C1388" s="2" t="s">
        <v>1400</v>
      </c>
      <c r="D1388" s="2" t="s">
        <v>1588</v>
      </c>
      <c r="E1388" s="2" t="s">
        <v>1799</v>
      </c>
      <c r="F1388" s="2">
        <v>2</v>
      </c>
      <c r="G1388" s="2">
        <v>740.57</v>
      </c>
      <c r="H1388" s="2">
        <v>0.06</v>
      </c>
      <c r="I1388" s="2" t="s">
        <v>1824</v>
      </c>
      <c r="J1388" s="2">
        <v>1392.2716</v>
      </c>
      <c r="K1388" s="2">
        <f>IF(I1388="", AVERAGEIF(Table6[Payment_Type],Table6[[#This Row],[Payment_Type]],Table6[Total_Amount]), J1388)</f>
        <v>1392.2716</v>
      </c>
      <c r="O1388" s="27" t="s">
        <v>3212</v>
      </c>
      <c r="P1388" t="str">
        <f t="shared" si="85"/>
        <v>Sale1386</v>
      </c>
      <c r="Q1388" t="str">
        <f t="shared" si="86"/>
        <v>SALE1386</v>
      </c>
      <c r="S1388" s="30">
        <v>45733</v>
      </c>
      <c r="T1388" t="str">
        <f t="shared" si="87"/>
        <v>17-03-2025</v>
      </c>
      <c r="X1388" s="33">
        <v>2</v>
      </c>
      <c r="Y1388" s="33">
        <v>740.57</v>
      </c>
      <c r="Z1388" s="2">
        <f t="shared" si="84"/>
        <v>740.57</v>
      </c>
    </row>
    <row r="1389" spans="1:26">
      <c r="A1389" s="2" t="s">
        <v>3213</v>
      </c>
      <c r="B1389" s="25">
        <v>45373</v>
      </c>
      <c r="C1389" s="2" t="s">
        <v>481</v>
      </c>
      <c r="D1389" s="2" t="s">
        <v>1570</v>
      </c>
      <c r="E1389" s="2" t="s">
        <v>1766</v>
      </c>
      <c r="F1389" s="2">
        <v>3</v>
      </c>
      <c r="G1389" s="2">
        <v>250.14</v>
      </c>
      <c r="H1389" s="2">
        <v>0.23</v>
      </c>
      <c r="I1389" s="2" t="s">
        <v>1826</v>
      </c>
      <c r="J1389" s="2">
        <v>577.82339999999999</v>
      </c>
      <c r="K1389" s="2">
        <f>IF(I1389="", AVERAGEIF(Table6[Payment_Type],Table6[[#This Row],[Payment_Type]],Table6[Total_Amount]), J1389)</f>
        <v>577.82339999999999</v>
      </c>
      <c r="O1389" s="28" t="s">
        <v>3213</v>
      </c>
      <c r="P1389" t="str">
        <f t="shared" si="85"/>
        <v>Sale1387</v>
      </c>
      <c r="Q1389" t="str">
        <f t="shared" si="86"/>
        <v>SALE1387</v>
      </c>
      <c r="S1389" s="31">
        <v>45373</v>
      </c>
      <c r="T1389" t="str">
        <f t="shared" si="87"/>
        <v>22-03-2024</v>
      </c>
      <c r="X1389" s="34">
        <v>3</v>
      </c>
      <c r="Y1389" s="34">
        <v>250.14</v>
      </c>
      <c r="Z1389" s="2">
        <f t="shared" si="84"/>
        <v>250.14</v>
      </c>
    </row>
    <row r="1390" spans="1:26">
      <c r="A1390" s="2" t="s">
        <v>3214</v>
      </c>
      <c r="B1390" s="25">
        <v>45655</v>
      </c>
      <c r="C1390" s="2" t="s">
        <v>89</v>
      </c>
      <c r="D1390" s="2" t="s">
        <v>1744</v>
      </c>
      <c r="E1390" s="2" t="s">
        <v>1813</v>
      </c>
      <c r="F1390" s="2">
        <v>3</v>
      </c>
      <c r="G1390" s="2">
        <v>34.97</v>
      </c>
      <c r="H1390" s="2">
        <v>0.01</v>
      </c>
      <c r="I1390" s="2" t="s">
        <v>1824</v>
      </c>
      <c r="J1390" s="2">
        <v>103.8609</v>
      </c>
      <c r="K1390" s="2">
        <f>IF(I1390="", AVERAGEIF(Table6[Payment_Type],Table6[[#This Row],[Payment_Type]],Table6[Total_Amount]), J1390)</f>
        <v>103.8609</v>
      </c>
      <c r="O1390" s="27" t="s">
        <v>3214</v>
      </c>
      <c r="P1390" t="str">
        <f t="shared" si="85"/>
        <v>Sale1388</v>
      </c>
      <c r="Q1390" t="str">
        <f t="shared" si="86"/>
        <v>SALE1388</v>
      </c>
      <c r="S1390" s="30">
        <v>45655</v>
      </c>
      <c r="T1390" t="str">
        <f t="shared" si="87"/>
        <v>29-12-2024</v>
      </c>
      <c r="X1390" s="33">
        <v>3</v>
      </c>
      <c r="Y1390" s="33">
        <v>34.97</v>
      </c>
      <c r="Z1390" s="2">
        <f t="shared" si="84"/>
        <v>34.97</v>
      </c>
    </row>
    <row r="1391" spans="1:26">
      <c r="A1391" s="2" t="s">
        <v>3215</v>
      </c>
      <c r="B1391" s="25">
        <v>45868</v>
      </c>
      <c r="C1391" s="2" t="s">
        <v>960</v>
      </c>
      <c r="D1391" s="2" t="s">
        <v>1632</v>
      </c>
      <c r="E1391" s="2" t="s">
        <v>1804</v>
      </c>
      <c r="F1391" s="2">
        <v>1</v>
      </c>
      <c r="G1391" s="2">
        <v>653.91</v>
      </c>
      <c r="H1391" s="2">
        <v>0.3</v>
      </c>
      <c r="I1391" s="2" t="s">
        <v>1826</v>
      </c>
      <c r="J1391" s="2">
        <v>457.73700000000002</v>
      </c>
      <c r="K1391" s="2">
        <f>IF(I1391="", AVERAGEIF(Table6[Payment_Type],Table6[[#This Row],[Payment_Type]],Table6[Total_Amount]), J1391)</f>
        <v>457.73700000000002</v>
      </c>
      <c r="O1391" s="28" t="s">
        <v>3215</v>
      </c>
      <c r="P1391" t="str">
        <f t="shared" si="85"/>
        <v>Sale1389</v>
      </c>
      <c r="Q1391" t="str">
        <f t="shared" si="86"/>
        <v>SALE1389</v>
      </c>
      <c r="S1391" s="31">
        <v>45868</v>
      </c>
      <c r="T1391" t="str">
        <f t="shared" si="87"/>
        <v>30-07-2025</v>
      </c>
      <c r="X1391" s="34">
        <v>1</v>
      </c>
      <c r="Y1391" s="34">
        <v>653.91</v>
      </c>
      <c r="Z1391" s="2">
        <f t="shared" si="84"/>
        <v>653.91</v>
      </c>
    </row>
    <row r="1392" spans="1:26">
      <c r="A1392" s="2" t="s">
        <v>3216</v>
      </c>
      <c r="B1392" s="25">
        <v>45338</v>
      </c>
      <c r="C1392" s="2" t="s">
        <v>1136</v>
      </c>
      <c r="D1392" s="2" t="s">
        <v>1680</v>
      </c>
      <c r="E1392" s="2" t="s">
        <v>1766</v>
      </c>
      <c r="F1392" s="2">
        <v>1</v>
      </c>
      <c r="G1392" s="2">
        <v>997.87</v>
      </c>
      <c r="H1392" s="2">
        <v>0.24</v>
      </c>
      <c r="I1392" s="2" t="s">
        <v>1824</v>
      </c>
      <c r="J1392" s="2">
        <v>758.38120000000004</v>
      </c>
      <c r="K1392" s="2">
        <f>IF(I1392="", AVERAGEIF(Table6[Payment_Type],Table6[[#This Row],[Payment_Type]],Table6[Total_Amount]), J1392)</f>
        <v>758.38120000000004</v>
      </c>
      <c r="O1392" s="27" t="s">
        <v>3216</v>
      </c>
      <c r="P1392" t="str">
        <f t="shared" si="85"/>
        <v>Sale1390</v>
      </c>
      <c r="Q1392" t="str">
        <f t="shared" si="86"/>
        <v>SALE1390</v>
      </c>
      <c r="S1392" s="30">
        <v>45338</v>
      </c>
      <c r="T1392" t="str">
        <f t="shared" si="87"/>
        <v>16-02-2024</v>
      </c>
      <c r="X1392" s="33">
        <v>1</v>
      </c>
      <c r="Y1392" s="33">
        <v>997.87</v>
      </c>
      <c r="Z1392" s="2">
        <f t="shared" si="84"/>
        <v>997.87</v>
      </c>
    </row>
    <row r="1393" spans="1:26">
      <c r="A1393" s="2" t="s">
        <v>3217</v>
      </c>
      <c r="B1393" s="25">
        <v>45349</v>
      </c>
      <c r="C1393" s="2" t="s">
        <v>678</v>
      </c>
      <c r="D1393" s="2" t="s">
        <v>1726</v>
      </c>
      <c r="E1393" s="2" t="s">
        <v>1799</v>
      </c>
      <c r="F1393" s="2">
        <v>1</v>
      </c>
      <c r="G1393" s="2">
        <v>174.27</v>
      </c>
      <c r="H1393" s="2">
        <v>0.27</v>
      </c>
      <c r="I1393" s="2" t="s">
        <v>1829</v>
      </c>
      <c r="J1393" s="2">
        <v>127.2171</v>
      </c>
      <c r="K1393" s="2">
        <f>IF(I1393="", AVERAGEIF(Table6[Payment_Type],Table6[[#This Row],[Payment_Type]],Table6[Total_Amount]), J1393)</f>
        <v>127.2171</v>
      </c>
      <c r="O1393" s="28" t="s">
        <v>3217</v>
      </c>
      <c r="P1393" t="str">
        <f t="shared" si="85"/>
        <v>Sale1391</v>
      </c>
      <c r="Q1393" t="str">
        <f t="shared" si="86"/>
        <v>SALE1391</v>
      </c>
      <c r="S1393" s="31">
        <v>45349</v>
      </c>
      <c r="T1393" t="str">
        <f t="shared" si="87"/>
        <v>27-02-2024</v>
      </c>
      <c r="X1393" s="34">
        <v>1</v>
      </c>
      <c r="Y1393" s="34">
        <v>174.27</v>
      </c>
      <c r="Z1393" s="2">
        <f t="shared" si="84"/>
        <v>174.27</v>
      </c>
    </row>
    <row r="1394" spans="1:26">
      <c r="A1394" s="2" t="s">
        <v>3218</v>
      </c>
      <c r="B1394" s="25">
        <v>45368</v>
      </c>
      <c r="C1394" s="2" t="s">
        <v>402</v>
      </c>
      <c r="D1394" s="2" t="s">
        <v>1646</v>
      </c>
      <c r="E1394" s="2" t="s">
        <v>1779</v>
      </c>
      <c r="F1394" s="2">
        <v>3</v>
      </c>
      <c r="G1394" s="2">
        <v>847.44</v>
      </c>
      <c r="H1394" s="2">
        <v>0.17</v>
      </c>
      <c r="I1394" s="2" t="s">
        <v>1824</v>
      </c>
      <c r="J1394" s="2">
        <v>2110.1255999999998</v>
      </c>
      <c r="K1394" s="2">
        <f>IF(I1394="", AVERAGEIF(Table6[Payment_Type],Table6[[#This Row],[Payment_Type]],Table6[Total_Amount]), J1394)</f>
        <v>2110.1255999999998</v>
      </c>
      <c r="O1394" s="27" t="s">
        <v>3218</v>
      </c>
      <c r="P1394" t="str">
        <f t="shared" si="85"/>
        <v>Sale1392</v>
      </c>
      <c r="Q1394" t="str">
        <f t="shared" si="86"/>
        <v>SALE1392</v>
      </c>
      <c r="S1394" s="30">
        <v>45368</v>
      </c>
      <c r="T1394" t="str">
        <f t="shared" si="87"/>
        <v>17-03-2024</v>
      </c>
      <c r="X1394" s="33">
        <v>3</v>
      </c>
      <c r="Y1394" s="33">
        <v>847.44</v>
      </c>
      <c r="Z1394" s="2">
        <f t="shared" si="84"/>
        <v>847.44</v>
      </c>
    </row>
    <row r="1395" spans="1:26">
      <c r="A1395" s="2" t="s">
        <v>3219</v>
      </c>
      <c r="B1395" s="25">
        <v>45243</v>
      </c>
      <c r="C1395" s="2" t="s">
        <v>1328</v>
      </c>
      <c r="D1395" s="2" t="s">
        <v>1549</v>
      </c>
      <c r="E1395" s="2" t="s">
        <v>1761</v>
      </c>
      <c r="F1395" s="2">
        <v>1</v>
      </c>
      <c r="G1395" s="2">
        <v>493.45</v>
      </c>
      <c r="H1395" s="2">
        <v>0.09</v>
      </c>
      <c r="I1395" s="2" t="s">
        <v>1824</v>
      </c>
      <c r="J1395" s="2">
        <v>449.03949999999998</v>
      </c>
      <c r="K1395" s="2">
        <f>IF(I1395="", AVERAGEIF(Table6[Payment_Type],Table6[[#This Row],[Payment_Type]],Table6[Total_Amount]), J1395)</f>
        <v>449.03949999999998</v>
      </c>
      <c r="O1395" s="28" t="s">
        <v>3219</v>
      </c>
      <c r="P1395" t="str">
        <f t="shared" si="85"/>
        <v>Sale1393</v>
      </c>
      <c r="Q1395" t="str">
        <f t="shared" si="86"/>
        <v>SALE1393</v>
      </c>
      <c r="S1395" s="31">
        <v>45243</v>
      </c>
      <c r="T1395" t="str">
        <f t="shared" si="87"/>
        <v>13-11-2023</v>
      </c>
      <c r="X1395" s="34">
        <v>1</v>
      </c>
      <c r="Y1395" s="34">
        <v>493.45</v>
      </c>
      <c r="Z1395" s="2">
        <f t="shared" si="84"/>
        <v>493.45</v>
      </c>
    </row>
    <row r="1396" spans="1:26">
      <c r="A1396" s="2" t="s">
        <v>3220</v>
      </c>
      <c r="B1396" s="25">
        <v>45577</v>
      </c>
      <c r="C1396" s="2" t="s">
        <v>746</v>
      </c>
      <c r="D1396" s="2" t="s">
        <v>1672</v>
      </c>
      <c r="E1396" s="2" t="s">
        <v>1761</v>
      </c>
      <c r="F1396" s="2">
        <v>4</v>
      </c>
      <c r="G1396" s="2">
        <v>111.66</v>
      </c>
      <c r="H1396" s="2">
        <v>0.14000000000000001</v>
      </c>
      <c r="I1396" s="2" t="s">
        <v>1824</v>
      </c>
      <c r="J1396" s="2">
        <v>384.11040000000003</v>
      </c>
      <c r="K1396" s="2">
        <f>IF(I1396="", AVERAGEIF(Table6[Payment_Type],Table6[[#This Row],[Payment_Type]],Table6[Total_Amount]), J1396)</f>
        <v>384.11040000000003</v>
      </c>
      <c r="O1396" s="27" t="s">
        <v>3220</v>
      </c>
      <c r="P1396" t="str">
        <f t="shared" si="85"/>
        <v>Sale1394</v>
      </c>
      <c r="Q1396" t="str">
        <f t="shared" si="86"/>
        <v>SALE1394</v>
      </c>
      <c r="S1396" s="30">
        <v>45577</v>
      </c>
      <c r="T1396" t="str">
        <f t="shared" si="87"/>
        <v>12-10-2024</v>
      </c>
      <c r="X1396" s="33">
        <v>4</v>
      </c>
      <c r="Y1396" s="33">
        <v>111.66</v>
      </c>
      <c r="Z1396" s="2">
        <f t="shared" si="84"/>
        <v>111.66</v>
      </c>
    </row>
    <row r="1397" spans="1:26">
      <c r="A1397" s="2" t="s">
        <v>3221</v>
      </c>
      <c r="B1397" s="25">
        <v>45343</v>
      </c>
      <c r="C1397" s="2" t="s">
        <v>884</v>
      </c>
      <c r="D1397" s="2" t="s">
        <v>1728</v>
      </c>
      <c r="E1397" s="2" t="s">
        <v>1792</v>
      </c>
      <c r="F1397" s="2">
        <v>1</v>
      </c>
      <c r="G1397" s="2">
        <v>413.65</v>
      </c>
      <c r="H1397" s="2">
        <v>0.1</v>
      </c>
      <c r="I1397" s="2" t="s">
        <v>1829</v>
      </c>
      <c r="J1397" s="2">
        <v>372.28500000000003</v>
      </c>
      <c r="K1397" s="2">
        <f>IF(I1397="", AVERAGEIF(Table6[Payment_Type],Table6[[#This Row],[Payment_Type]],Table6[Total_Amount]), J1397)</f>
        <v>372.28500000000003</v>
      </c>
      <c r="O1397" s="28" t="s">
        <v>3221</v>
      </c>
      <c r="P1397" t="str">
        <f t="shared" si="85"/>
        <v>Sale1395</v>
      </c>
      <c r="Q1397" t="str">
        <f t="shared" si="86"/>
        <v>SALE1395</v>
      </c>
      <c r="S1397" s="31">
        <v>45343</v>
      </c>
      <c r="T1397" t="str">
        <f t="shared" si="87"/>
        <v>21-02-2024</v>
      </c>
      <c r="X1397" s="34">
        <v>1</v>
      </c>
      <c r="Y1397" s="34">
        <v>413.65</v>
      </c>
      <c r="Z1397" s="2">
        <f t="shared" si="84"/>
        <v>413.65</v>
      </c>
    </row>
    <row r="1398" spans="1:26">
      <c r="A1398" s="2" t="s">
        <v>3222</v>
      </c>
      <c r="B1398" s="25">
        <v>45744</v>
      </c>
      <c r="C1398" s="2" t="s">
        <v>1464</v>
      </c>
      <c r="D1398" s="2" t="s">
        <v>1726</v>
      </c>
      <c r="E1398" s="2" t="s">
        <v>1786</v>
      </c>
      <c r="F1398" s="2">
        <v>1</v>
      </c>
      <c r="G1398" s="2">
        <v>317.14999999999998</v>
      </c>
      <c r="H1398" s="2">
        <v>0.24</v>
      </c>
      <c r="I1398" s="2" t="s">
        <v>1829</v>
      </c>
      <c r="J1398" s="2">
        <v>241.03399999999999</v>
      </c>
      <c r="K1398" s="2">
        <f>IF(I1398="", AVERAGEIF(Table6[Payment_Type],Table6[[#This Row],[Payment_Type]],Table6[Total_Amount]), J1398)</f>
        <v>241.03399999999999</v>
      </c>
      <c r="O1398" s="27" t="s">
        <v>3222</v>
      </c>
      <c r="P1398" t="str">
        <f t="shared" si="85"/>
        <v>Sale1396</v>
      </c>
      <c r="Q1398" t="str">
        <f t="shared" si="86"/>
        <v>SALE1396</v>
      </c>
      <c r="S1398" s="30">
        <v>45744</v>
      </c>
      <c r="T1398" t="str">
        <f t="shared" si="87"/>
        <v>28-03-2025</v>
      </c>
      <c r="X1398" s="33">
        <v>1</v>
      </c>
      <c r="Y1398" s="33">
        <v>317.14999999999998</v>
      </c>
      <c r="Z1398" s="2">
        <f t="shared" si="84"/>
        <v>317.14999999999998</v>
      </c>
    </row>
    <row r="1399" spans="1:26">
      <c r="A1399" s="2" t="s">
        <v>3223</v>
      </c>
      <c r="B1399" s="25">
        <v>45873</v>
      </c>
      <c r="C1399" s="2" t="s">
        <v>1124</v>
      </c>
      <c r="D1399" s="2" t="s">
        <v>1724</v>
      </c>
      <c r="E1399" s="2" t="s">
        <v>1757</v>
      </c>
      <c r="F1399" s="2">
        <v>3</v>
      </c>
      <c r="G1399" s="2">
        <v>642.94000000000005</v>
      </c>
      <c r="H1399" s="2">
        <v>0.05</v>
      </c>
      <c r="I1399" s="2" t="s">
        <v>1829</v>
      </c>
      <c r="J1399" s="2">
        <v>1832.3789999999999</v>
      </c>
      <c r="K1399" s="2">
        <f>IF(I1399="", AVERAGEIF(Table6[Payment_Type],Table6[[#This Row],[Payment_Type]],Table6[Total_Amount]), J1399)</f>
        <v>1832.3789999999999</v>
      </c>
      <c r="O1399" s="28" t="s">
        <v>3223</v>
      </c>
      <c r="P1399" t="str">
        <f t="shared" si="85"/>
        <v>Sale1397</v>
      </c>
      <c r="Q1399" t="str">
        <f t="shared" si="86"/>
        <v>SALE1397</v>
      </c>
      <c r="S1399" s="31">
        <v>45873</v>
      </c>
      <c r="T1399" t="str">
        <f t="shared" si="87"/>
        <v>04-08-2025</v>
      </c>
      <c r="X1399" s="34">
        <v>3</v>
      </c>
      <c r="Y1399" s="34">
        <v>642.94000000000005</v>
      </c>
      <c r="Z1399" s="2">
        <f t="shared" si="84"/>
        <v>642.94000000000005</v>
      </c>
    </row>
    <row r="1400" spans="1:26">
      <c r="A1400" s="2" t="s">
        <v>3224</v>
      </c>
      <c r="B1400" s="25">
        <v>45601</v>
      </c>
      <c r="C1400" s="2" t="s">
        <v>455</v>
      </c>
      <c r="D1400" s="2" t="s">
        <v>1662</v>
      </c>
      <c r="E1400" s="2" t="s">
        <v>1789</v>
      </c>
      <c r="F1400" s="2">
        <v>4</v>
      </c>
      <c r="G1400" s="2">
        <v>559.59</v>
      </c>
      <c r="H1400" s="2">
        <v>0.19</v>
      </c>
      <c r="I1400" s="2" t="s">
        <v>1829</v>
      </c>
      <c r="J1400" s="2">
        <v>1813.0716</v>
      </c>
      <c r="K1400" s="2">
        <f>IF(I1400="", AVERAGEIF(Table6[Payment_Type],Table6[[#This Row],[Payment_Type]],Table6[Total_Amount]), J1400)</f>
        <v>1813.0716</v>
      </c>
      <c r="O1400" s="27" t="s">
        <v>3224</v>
      </c>
      <c r="P1400" t="str">
        <f t="shared" si="85"/>
        <v>Sale1398</v>
      </c>
      <c r="Q1400" t="str">
        <f t="shared" si="86"/>
        <v>SALE1398</v>
      </c>
      <c r="S1400" s="30">
        <v>45601</v>
      </c>
      <c r="T1400" t="str">
        <f t="shared" si="87"/>
        <v>05-11-2024</v>
      </c>
      <c r="X1400" s="33">
        <v>4</v>
      </c>
      <c r="Y1400" s="33">
        <v>559.59</v>
      </c>
      <c r="Z1400" s="2">
        <f t="shared" si="84"/>
        <v>559.59</v>
      </c>
    </row>
    <row r="1401" spans="1:26">
      <c r="A1401" s="2" t="s">
        <v>3225</v>
      </c>
      <c r="B1401" s="25">
        <v>45458</v>
      </c>
      <c r="C1401" s="2" t="s">
        <v>399</v>
      </c>
      <c r="D1401" s="2" t="s">
        <v>1606</v>
      </c>
      <c r="E1401" s="2" t="s">
        <v>1810</v>
      </c>
      <c r="F1401" s="2">
        <v>1</v>
      </c>
      <c r="G1401" s="2">
        <v>758.54</v>
      </c>
      <c r="H1401" s="2">
        <v>0.28999999999999998</v>
      </c>
      <c r="I1401" s="2" t="s">
        <v>1826</v>
      </c>
      <c r="J1401" s="2">
        <v>538.5634</v>
      </c>
      <c r="K1401" s="2">
        <f>IF(I1401="", AVERAGEIF(Table6[Payment_Type],Table6[[#This Row],[Payment_Type]],Table6[Total_Amount]), J1401)</f>
        <v>538.5634</v>
      </c>
      <c r="O1401" s="28" t="s">
        <v>3225</v>
      </c>
      <c r="P1401" t="str">
        <f t="shared" si="85"/>
        <v>Sale1399</v>
      </c>
      <c r="Q1401" t="str">
        <f t="shared" si="86"/>
        <v>SALE1399</v>
      </c>
      <c r="S1401" s="31">
        <v>45458</v>
      </c>
      <c r="T1401" t="str">
        <f t="shared" si="87"/>
        <v>15-06-2024</v>
      </c>
      <c r="X1401" s="34">
        <v>1</v>
      </c>
      <c r="Y1401" s="34">
        <v>758.54</v>
      </c>
      <c r="Z1401" s="2">
        <f t="shared" si="84"/>
        <v>758.54</v>
      </c>
    </row>
    <row r="1402" spans="1:26">
      <c r="A1402" s="2" t="s">
        <v>3226</v>
      </c>
      <c r="B1402" s="25">
        <v>45649</v>
      </c>
      <c r="C1402" s="2" t="s">
        <v>1425</v>
      </c>
      <c r="D1402" s="2" t="s">
        <v>1708</v>
      </c>
      <c r="E1402" s="2" t="s">
        <v>1801</v>
      </c>
      <c r="F1402" s="2">
        <v>4</v>
      </c>
      <c r="G1402" s="2">
        <v>643.96</v>
      </c>
      <c r="H1402" s="2">
        <v>0.16</v>
      </c>
      <c r="I1402" s="2" t="s">
        <v>1826</v>
      </c>
      <c r="J1402" s="2">
        <v>2163.7055999999998</v>
      </c>
      <c r="K1402" s="2">
        <f>IF(I1402="", AVERAGEIF(Table6[Payment_Type],Table6[[#This Row],[Payment_Type]],Table6[Total_Amount]), J1402)</f>
        <v>2163.7055999999998</v>
      </c>
      <c r="O1402" s="27" t="s">
        <v>3226</v>
      </c>
      <c r="P1402" t="str">
        <f t="shared" si="85"/>
        <v>Sale1400</v>
      </c>
      <c r="Q1402" t="str">
        <f t="shared" si="86"/>
        <v>SALE1400</v>
      </c>
      <c r="S1402" s="30">
        <v>45649</v>
      </c>
      <c r="T1402" t="str">
        <f t="shared" si="87"/>
        <v>23-12-2024</v>
      </c>
      <c r="X1402" s="33">
        <v>4</v>
      </c>
      <c r="Y1402" s="33">
        <v>643.96</v>
      </c>
      <c r="Z1402" s="2">
        <f t="shared" si="84"/>
        <v>643.96</v>
      </c>
    </row>
    <row r="1403" spans="1:26">
      <c r="A1403" s="2" t="s">
        <v>3227</v>
      </c>
      <c r="B1403" s="25">
        <v>45653</v>
      </c>
      <c r="C1403" s="2" t="s">
        <v>779</v>
      </c>
      <c r="D1403" s="2" t="s">
        <v>1596</v>
      </c>
      <c r="E1403" s="2" t="s">
        <v>1786</v>
      </c>
      <c r="F1403" s="2">
        <v>1</v>
      </c>
      <c r="G1403" s="2">
        <v>882.73</v>
      </c>
      <c r="H1403" s="2">
        <v>0.1</v>
      </c>
      <c r="I1403" s="2" t="s">
        <v>1824</v>
      </c>
      <c r="J1403" s="2">
        <v>794.45699999999999</v>
      </c>
      <c r="K1403" s="2">
        <f>IF(I1403="", AVERAGEIF(Table6[Payment_Type],Table6[[#This Row],[Payment_Type]],Table6[Total_Amount]), J1403)</f>
        <v>794.45699999999999</v>
      </c>
      <c r="O1403" s="28" t="s">
        <v>3227</v>
      </c>
      <c r="P1403" t="str">
        <f t="shared" si="85"/>
        <v>Sale1401</v>
      </c>
      <c r="Q1403" t="str">
        <f t="shared" si="86"/>
        <v>SALE1401</v>
      </c>
      <c r="S1403" s="31">
        <v>45653</v>
      </c>
      <c r="T1403" t="str">
        <f t="shared" si="87"/>
        <v>27-12-2024</v>
      </c>
      <c r="X1403" s="34">
        <v>1</v>
      </c>
      <c r="Y1403" s="34">
        <v>882.73</v>
      </c>
      <c r="Z1403" s="2">
        <f t="shared" si="84"/>
        <v>882.73</v>
      </c>
    </row>
    <row r="1404" spans="1:26">
      <c r="A1404" s="2" t="s">
        <v>3228</v>
      </c>
      <c r="B1404" s="25">
        <v>45378</v>
      </c>
      <c r="C1404" s="2" t="s">
        <v>1023</v>
      </c>
      <c r="D1404" s="2" t="s">
        <v>1730</v>
      </c>
      <c r="E1404" s="2" t="s">
        <v>1813</v>
      </c>
      <c r="F1404" s="2">
        <v>2</v>
      </c>
      <c r="G1404" s="2">
        <v>600.03</v>
      </c>
      <c r="H1404" s="2">
        <v>0.26</v>
      </c>
      <c r="I1404" s="2" t="s">
        <v>1826</v>
      </c>
      <c r="J1404" s="2">
        <v>888.0444</v>
      </c>
      <c r="K1404" s="2">
        <f>IF(I1404="", AVERAGEIF(Table6[Payment_Type],Table6[[#This Row],[Payment_Type]],Table6[Total_Amount]), J1404)</f>
        <v>888.0444</v>
      </c>
      <c r="O1404" s="27" t="s">
        <v>3228</v>
      </c>
      <c r="P1404" t="str">
        <f t="shared" si="85"/>
        <v>Sale1402</v>
      </c>
      <c r="Q1404" t="str">
        <f t="shared" si="86"/>
        <v>SALE1402</v>
      </c>
      <c r="S1404" s="30">
        <v>45378</v>
      </c>
      <c r="T1404" t="str">
        <f t="shared" si="87"/>
        <v>27-03-2024</v>
      </c>
      <c r="X1404" s="33">
        <v>2</v>
      </c>
      <c r="Y1404" s="33">
        <v>600.03</v>
      </c>
      <c r="Z1404" s="2">
        <f t="shared" si="84"/>
        <v>600.03</v>
      </c>
    </row>
    <row r="1405" spans="1:26">
      <c r="A1405" s="2" t="s">
        <v>3229</v>
      </c>
      <c r="B1405" s="25">
        <v>45638</v>
      </c>
      <c r="C1405" s="2" t="s">
        <v>526</v>
      </c>
      <c r="D1405" s="2" t="s">
        <v>1656</v>
      </c>
      <c r="E1405" s="2" t="s">
        <v>1773</v>
      </c>
      <c r="F1405" s="2">
        <v>2</v>
      </c>
      <c r="G1405" s="2">
        <v>628.83000000000004</v>
      </c>
      <c r="H1405" s="2">
        <v>7.0000000000000007E-2</v>
      </c>
      <c r="I1405" s="2" t="s">
        <v>1826</v>
      </c>
      <c r="J1405" s="2">
        <v>1169.6238000000001</v>
      </c>
      <c r="K1405" s="2">
        <f>IF(I1405="", AVERAGEIF(Table6[Payment_Type],Table6[[#This Row],[Payment_Type]],Table6[Total_Amount]), J1405)</f>
        <v>1169.6238000000001</v>
      </c>
      <c r="O1405" s="28" t="s">
        <v>3229</v>
      </c>
      <c r="P1405" t="str">
        <f t="shared" si="85"/>
        <v>Sale1403</v>
      </c>
      <c r="Q1405" t="str">
        <f t="shared" si="86"/>
        <v>SALE1403</v>
      </c>
      <c r="S1405" s="31">
        <v>45638</v>
      </c>
      <c r="T1405" t="str">
        <f t="shared" si="87"/>
        <v>12-12-2024</v>
      </c>
      <c r="X1405" s="34">
        <v>2</v>
      </c>
      <c r="Y1405" s="34">
        <v>628.83000000000004</v>
      </c>
      <c r="Z1405" s="2">
        <f t="shared" si="84"/>
        <v>628.83000000000004</v>
      </c>
    </row>
    <row r="1406" spans="1:26">
      <c r="A1406" s="2" t="s">
        <v>3230</v>
      </c>
      <c r="B1406" s="25">
        <v>45277</v>
      </c>
      <c r="C1406" s="2" t="s">
        <v>579</v>
      </c>
      <c r="D1406" s="2" t="s">
        <v>1710</v>
      </c>
      <c r="E1406" s="2" t="s">
        <v>1786</v>
      </c>
      <c r="F1406" s="2">
        <v>3</v>
      </c>
      <c r="G1406" s="2">
        <v>113.87</v>
      </c>
      <c r="H1406" s="2">
        <v>0.21</v>
      </c>
      <c r="I1406" s="2" t="s">
        <v>1829</v>
      </c>
      <c r="J1406" s="2">
        <v>269.87189999999998</v>
      </c>
      <c r="K1406" s="2">
        <f>IF(I1406="", AVERAGEIF(Table6[Payment_Type],Table6[[#This Row],[Payment_Type]],Table6[Total_Amount]), J1406)</f>
        <v>269.87189999999998</v>
      </c>
      <c r="O1406" s="27" t="s">
        <v>3230</v>
      </c>
      <c r="P1406" t="str">
        <f t="shared" si="85"/>
        <v>Sale1404</v>
      </c>
      <c r="Q1406" t="str">
        <f t="shared" si="86"/>
        <v>SALE1404</v>
      </c>
      <c r="S1406" s="30">
        <v>45277</v>
      </c>
      <c r="T1406" t="str">
        <f t="shared" si="87"/>
        <v>17-12-2023</v>
      </c>
      <c r="X1406" s="33">
        <v>3</v>
      </c>
      <c r="Y1406" s="33">
        <v>113.87</v>
      </c>
      <c r="Z1406" s="2">
        <f t="shared" si="84"/>
        <v>113.87</v>
      </c>
    </row>
    <row r="1407" spans="1:26">
      <c r="A1407" s="2" t="s">
        <v>3231</v>
      </c>
      <c r="B1407" s="25">
        <v>45351</v>
      </c>
      <c r="C1407" s="2" t="s">
        <v>1298</v>
      </c>
      <c r="D1407" s="2" t="s">
        <v>1692</v>
      </c>
      <c r="E1407" s="2" t="s">
        <v>1779</v>
      </c>
      <c r="F1407" s="2">
        <v>4</v>
      </c>
      <c r="G1407" s="2">
        <v>282.07</v>
      </c>
      <c r="H1407" s="2">
        <v>0.18</v>
      </c>
      <c r="I1407" s="2" t="s">
        <v>1826</v>
      </c>
      <c r="J1407" s="2">
        <v>925.18960000000004</v>
      </c>
      <c r="K1407" s="2">
        <f>IF(I1407="", AVERAGEIF(Table6[Payment_Type],Table6[[#This Row],[Payment_Type]],Table6[Total_Amount]), J1407)</f>
        <v>925.18960000000004</v>
      </c>
      <c r="O1407" s="28" t="s">
        <v>3231</v>
      </c>
      <c r="P1407" t="str">
        <f t="shared" si="85"/>
        <v>Sale1405</v>
      </c>
      <c r="Q1407" t="str">
        <f t="shared" si="86"/>
        <v>SALE1405</v>
      </c>
      <c r="S1407" s="31">
        <v>45351</v>
      </c>
      <c r="T1407" t="str">
        <f t="shared" si="87"/>
        <v>29-02-2024</v>
      </c>
      <c r="X1407" s="34">
        <v>4</v>
      </c>
      <c r="Y1407" s="34">
        <v>282.07</v>
      </c>
      <c r="Z1407" s="2">
        <f t="shared" si="84"/>
        <v>282.07</v>
      </c>
    </row>
    <row r="1408" spans="1:26">
      <c r="A1408" s="2" t="s">
        <v>3232</v>
      </c>
      <c r="B1408" s="25">
        <v>45290</v>
      </c>
      <c r="C1408" s="2" t="s">
        <v>523</v>
      </c>
      <c r="D1408" s="2" t="s">
        <v>1656</v>
      </c>
      <c r="E1408" s="2" t="s">
        <v>1776</v>
      </c>
      <c r="F1408" s="2">
        <v>3</v>
      </c>
      <c r="G1408" s="2">
        <v>676.77</v>
      </c>
      <c r="H1408" s="2">
        <v>0.17</v>
      </c>
      <c r="I1408" s="2" t="s">
        <v>1826</v>
      </c>
      <c r="J1408" s="2">
        <v>1685.1573000000001</v>
      </c>
      <c r="K1408" s="2">
        <f>IF(I1408="", AVERAGEIF(Table6[Payment_Type],Table6[[#This Row],[Payment_Type]],Table6[Total_Amount]), J1408)</f>
        <v>1685.1573000000001</v>
      </c>
      <c r="O1408" s="27" t="s">
        <v>3232</v>
      </c>
      <c r="P1408" t="str">
        <f t="shared" si="85"/>
        <v>Sale1406</v>
      </c>
      <c r="Q1408" t="str">
        <f t="shared" si="86"/>
        <v>SALE1406</v>
      </c>
      <c r="S1408" s="30">
        <v>45290</v>
      </c>
      <c r="T1408" t="str">
        <f t="shared" si="87"/>
        <v>30-12-2023</v>
      </c>
      <c r="X1408" s="33">
        <v>3</v>
      </c>
      <c r="Y1408" s="33">
        <v>676.77</v>
      </c>
      <c r="Z1408" s="2">
        <f t="shared" si="84"/>
        <v>676.77</v>
      </c>
    </row>
    <row r="1409" spans="1:26">
      <c r="A1409" s="2" t="s">
        <v>3233</v>
      </c>
      <c r="B1409" s="25">
        <v>45638</v>
      </c>
      <c r="C1409" s="2" t="s">
        <v>713</v>
      </c>
      <c r="D1409" s="2" t="s">
        <v>1560</v>
      </c>
      <c r="E1409" s="2" t="s">
        <v>1804</v>
      </c>
      <c r="F1409" s="2">
        <v>2</v>
      </c>
      <c r="G1409" s="2">
        <v>362.7</v>
      </c>
      <c r="H1409" s="2">
        <v>0.09</v>
      </c>
      <c r="I1409" s="2" t="s">
        <v>1824</v>
      </c>
      <c r="J1409" s="2">
        <v>660.11400000000003</v>
      </c>
      <c r="K1409" s="2">
        <f>IF(I1409="", AVERAGEIF(Table6[Payment_Type],Table6[[#This Row],[Payment_Type]],Table6[Total_Amount]), J1409)</f>
        <v>660.11400000000003</v>
      </c>
      <c r="O1409" s="28" t="s">
        <v>3233</v>
      </c>
      <c r="P1409" t="str">
        <f t="shared" si="85"/>
        <v>Sale1407</v>
      </c>
      <c r="Q1409" t="str">
        <f t="shared" si="86"/>
        <v>SALE1407</v>
      </c>
      <c r="S1409" s="31">
        <v>45638</v>
      </c>
      <c r="T1409" t="str">
        <f t="shared" si="87"/>
        <v>12-12-2024</v>
      </c>
      <c r="X1409" s="34">
        <v>2</v>
      </c>
      <c r="Y1409" s="34">
        <v>362.7</v>
      </c>
      <c r="Z1409" s="2">
        <f t="shared" si="84"/>
        <v>362.7</v>
      </c>
    </row>
    <row r="1410" spans="1:26">
      <c r="A1410" s="2" t="s">
        <v>3234</v>
      </c>
      <c r="B1410" s="25">
        <v>45679</v>
      </c>
      <c r="C1410" s="2" t="s">
        <v>461</v>
      </c>
      <c r="D1410" s="2" t="s">
        <v>1574</v>
      </c>
      <c r="E1410" s="2" t="s">
        <v>1761</v>
      </c>
      <c r="F1410" s="2">
        <v>1</v>
      </c>
      <c r="G1410" s="2">
        <v>908.5</v>
      </c>
      <c r="H1410" s="2">
        <v>0.2</v>
      </c>
      <c r="I1410" s="2" t="s">
        <v>1829</v>
      </c>
      <c r="J1410" s="2">
        <v>726.80000000000007</v>
      </c>
      <c r="K1410" s="2">
        <f>IF(I1410="", AVERAGEIF(Table6[Payment_Type],Table6[[#This Row],[Payment_Type]],Table6[Total_Amount]), J1410)</f>
        <v>726.80000000000007</v>
      </c>
      <c r="O1410" s="27" t="s">
        <v>3234</v>
      </c>
      <c r="P1410" t="str">
        <f t="shared" si="85"/>
        <v>Sale1408</v>
      </c>
      <c r="Q1410" t="str">
        <f t="shared" si="86"/>
        <v>SALE1408</v>
      </c>
      <c r="S1410" s="30">
        <v>45679</v>
      </c>
      <c r="T1410" t="str">
        <f t="shared" si="87"/>
        <v>22-01-2025</v>
      </c>
      <c r="X1410" s="33">
        <v>1</v>
      </c>
      <c r="Y1410" s="33">
        <v>908.5</v>
      </c>
      <c r="Z1410" s="2">
        <f t="shared" ref="Z1410:Z1473" si="88">IF(ISBLANK(Y1410), AVERAGE($Y$2:$Y$2001), Y1410)</f>
        <v>908.5</v>
      </c>
    </row>
    <row r="1411" spans="1:26">
      <c r="A1411" s="2" t="s">
        <v>3235</v>
      </c>
      <c r="B1411" s="25">
        <v>45296</v>
      </c>
      <c r="C1411" s="2" t="s">
        <v>247</v>
      </c>
      <c r="D1411" s="2" t="s">
        <v>1598</v>
      </c>
      <c r="E1411" s="2" t="s">
        <v>1801</v>
      </c>
      <c r="F1411" s="2">
        <v>2</v>
      </c>
      <c r="G1411" s="2">
        <v>795.37</v>
      </c>
      <c r="H1411" s="2">
        <v>0.2</v>
      </c>
      <c r="I1411" s="2" t="s">
        <v>1829</v>
      </c>
      <c r="J1411" s="2">
        <v>1272.5920000000001</v>
      </c>
      <c r="K1411" s="2">
        <f>IF(I1411="", AVERAGEIF(Table6[Payment_Type],Table6[[#This Row],[Payment_Type]],Table6[Total_Amount]), J1411)</f>
        <v>1272.5920000000001</v>
      </c>
      <c r="O1411" s="28" t="s">
        <v>3235</v>
      </c>
      <c r="P1411" t="str">
        <f t="shared" ref="P1411:P1474" si="89">PROPER(O1411)</f>
        <v>Sale1409</v>
      </c>
      <c r="Q1411" t="str">
        <f t="shared" ref="Q1411:Q1474" si="90">UPPER(O1411)</f>
        <v>SALE1409</v>
      </c>
      <c r="S1411" s="31">
        <v>45296</v>
      </c>
      <c r="T1411" t="str">
        <f t="shared" ref="T1411:T1474" si="91">TEXT(S1411, "DD-MM-YYYY" )</f>
        <v>05-01-2024</v>
      </c>
      <c r="X1411" s="34">
        <v>2</v>
      </c>
      <c r="Y1411" s="34">
        <v>795.37</v>
      </c>
      <c r="Z1411" s="2">
        <f t="shared" si="88"/>
        <v>795.37</v>
      </c>
    </row>
    <row r="1412" spans="1:26">
      <c r="A1412" s="2" t="s">
        <v>3236</v>
      </c>
      <c r="B1412" s="25">
        <v>45760</v>
      </c>
      <c r="C1412" s="2" t="s">
        <v>487</v>
      </c>
      <c r="D1412" s="2" t="s">
        <v>1618</v>
      </c>
      <c r="E1412" s="2" t="s">
        <v>1769</v>
      </c>
      <c r="F1412" s="2">
        <v>2</v>
      </c>
      <c r="G1412" s="2">
        <v>326.85000000000002</v>
      </c>
      <c r="H1412" s="2">
        <v>0.17</v>
      </c>
      <c r="I1412" s="2" t="s">
        <v>1829</v>
      </c>
      <c r="J1412" s="2">
        <v>542.57100000000003</v>
      </c>
      <c r="K1412" s="2">
        <f>IF(I1412="", AVERAGEIF(Table6[Payment_Type],Table6[[#This Row],[Payment_Type]],Table6[Total_Amount]), J1412)</f>
        <v>542.57100000000003</v>
      </c>
      <c r="O1412" s="27" t="s">
        <v>3236</v>
      </c>
      <c r="P1412" t="str">
        <f t="shared" si="89"/>
        <v>Sale1410</v>
      </c>
      <c r="Q1412" t="str">
        <f t="shared" si="90"/>
        <v>SALE1410</v>
      </c>
      <c r="S1412" s="30">
        <v>45760</v>
      </c>
      <c r="T1412" t="str">
        <f t="shared" si="91"/>
        <v>13-04-2025</v>
      </c>
      <c r="X1412" s="33">
        <v>2</v>
      </c>
      <c r="Y1412" s="33">
        <v>326.85000000000002</v>
      </c>
      <c r="Z1412" s="2">
        <f t="shared" si="88"/>
        <v>326.85000000000002</v>
      </c>
    </row>
    <row r="1413" spans="1:26">
      <c r="A1413" s="2" t="s">
        <v>3237</v>
      </c>
      <c r="B1413" s="25">
        <v>45603</v>
      </c>
      <c r="C1413" s="2" t="s">
        <v>1098</v>
      </c>
      <c r="D1413" s="2" t="s">
        <v>1660</v>
      </c>
      <c r="E1413" s="2" t="s">
        <v>1799</v>
      </c>
      <c r="F1413" s="2">
        <v>3</v>
      </c>
      <c r="G1413" s="2">
        <v>169.43</v>
      </c>
      <c r="H1413" s="2">
        <v>0.19</v>
      </c>
      <c r="I1413" s="2" t="s">
        <v>1824</v>
      </c>
      <c r="J1413" s="2">
        <v>411.71490000000011</v>
      </c>
      <c r="K1413" s="2">
        <f>IF(I1413="", AVERAGEIF(Table6[Payment_Type],Table6[[#This Row],[Payment_Type]],Table6[Total_Amount]), J1413)</f>
        <v>411.71490000000011</v>
      </c>
      <c r="O1413" s="28" t="s">
        <v>3237</v>
      </c>
      <c r="P1413" t="str">
        <f t="shared" si="89"/>
        <v>Sale1411</v>
      </c>
      <c r="Q1413" t="str">
        <f t="shared" si="90"/>
        <v>SALE1411</v>
      </c>
      <c r="S1413" s="31">
        <v>45603</v>
      </c>
      <c r="T1413" t="str">
        <f t="shared" si="91"/>
        <v>07-11-2024</v>
      </c>
      <c r="X1413" s="34">
        <v>3</v>
      </c>
      <c r="Y1413" s="34">
        <v>169.43</v>
      </c>
      <c r="Z1413" s="2">
        <f t="shared" si="88"/>
        <v>169.43</v>
      </c>
    </row>
    <row r="1414" spans="1:26">
      <c r="A1414" s="2" t="s">
        <v>3238</v>
      </c>
      <c r="B1414" s="25">
        <v>45413</v>
      </c>
      <c r="C1414" s="2" t="s">
        <v>544</v>
      </c>
      <c r="D1414" s="2" t="s">
        <v>1714</v>
      </c>
      <c r="E1414" s="2" t="s">
        <v>1776</v>
      </c>
      <c r="F1414" s="2">
        <v>1</v>
      </c>
      <c r="G1414" s="2">
        <v>254.47</v>
      </c>
      <c r="H1414" s="2">
        <v>0.1</v>
      </c>
      <c r="I1414" s="2" t="s">
        <v>1824</v>
      </c>
      <c r="J1414" s="2">
        <v>229.023</v>
      </c>
      <c r="K1414" s="2">
        <f>IF(I1414="", AVERAGEIF(Table6[Payment_Type],Table6[[#This Row],[Payment_Type]],Table6[Total_Amount]), J1414)</f>
        <v>229.023</v>
      </c>
      <c r="O1414" s="27" t="s">
        <v>3238</v>
      </c>
      <c r="P1414" t="str">
        <f t="shared" si="89"/>
        <v>Sale1412</v>
      </c>
      <c r="Q1414" t="str">
        <f t="shared" si="90"/>
        <v>SALE1412</v>
      </c>
      <c r="S1414" s="30">
        <v>45413</v>
      </c>
      <c r="T1414" t="str">
        <f t="shared" si="91"/>
        <v>01-05-2024</v>
      </c>
      <c r="X1414" s="33">
        <v>1</v>
      </c>
      <c r="Y1414" s="33">
        <v>254.47</v>
      </c>
      <c r="Z1414" s="2">
        <f t="shared" si="88"/>
        <v>254.47</v>
      </c>
    </row>
    <row r="1415" spans="1:26">
      <c r="A1415" s="2" t="s">
        <v>3239</v>
      </c>
      <c r="B1415" s="25">
        <v>45506</v>
      </c>
      <c r="C1415" s="2" t="s">
        <v>1298</v>
      </c>
      <c r="D1415" s="2" t="s">
        <v>1598</v>
      </c>
      <c r="E1415" s="2" t="s">
        <v>1804</v>
      </c>
      <c r="F1415" s="2">
        <v>4</v>
      </c>
      <c r="G1415" s="2">
        <v>627.73</v>
      </c>
      <c r="H1415" s="2">
        <v>0.11</v>
      </c>
      <c r="I1415" s="2" t="s">
        <v>1829</v>
      </c>
      <c r="J1415" s="2">
        <v>2234.7188000000001</v>
      </c>
      <c r="K1415" s="2">
        <f>IF(I1415="", AVERAGEIF(Table6[Payment_Type],Table6[[#This Row],[Payment_Type]],Table6[Total_Amount]), J1415)</f>
        <v>2234.7188000000001</v>
      </c>
      <c r="O1415" s="28" t="s">
        <v>3239</v>
      </c>
      <c r="P1415" t="str">
        <f t="shared" si="89"/>
        <v>Sale1413</v>
      </c>
      <c r="Q1415" t="str">
        <f t="shared" si="90"/>
        <v>SALE1413</v>
      </c>
      <c r="S1415" s="31">
        <v>45506</v>
      </c>
      <c r="T1415" t="str">
        <f t="shared" si="91"/>
        <v>02-08-2024</v>
      </c>
      <c r="X1415" s="34">
        <v>4</v>
      </c>
      <c r="Y1415" s="34">
        <v>627.73</v>
      </c>
      <c r="Z1415" s="2">
        <f t="shared" si="88"/>
        <v>627.73</v>
      </c>
    </row>
    <row r="1416" spans="1:26">
      <c r="A1416" s="2" t="s">
        <v>3240</v>
      </c>
      <c r="B1416" s="25">
        <v>45394</v>
      </c>
      <c r="C1416" s="2" t="s">
        <v>1160</v>
      </c>
      <c r="D1416" s="2" t="s">
        <v>1610</v>
      </c>
      <c r="E1416" s="2" t="s">
        <v>1813</v>
      </c>
      <c r="F1416" s="2">
        <v>4</v>
      </c>
      <c r="G1416" s="2">
        <v>327.25</v>
      </c>
      <c r="H1416" s="2">
        <v>0.13</v>
      </c>
      <c r="I1416" s="2" t="s">
        <v>1829</v>
      </c>
      <c r="J1416" s="2">
        <v>1138.83</v>
      </c>
      <c r="K1416" s="2">
        <f>IF(I1416="", AVERAGEIF(Table6[Payment_Type],Table6[[#This Row],[Payment_Type]],Table6[Total_Amount]), J1416)</f>
        <v>1138.83</v>
      </c>
      <c r="O1416" s="27" t="s">
        <v>3240</v>
      </c>
      <c r="P1416" t="str">
        <f t="shared" si="89"/>
        <v>Sale1414</v>
      </c>
      <c r="Q1416" t="str">
        <f t="shared" si="90"/>
        <v>SALE1414</v>
      </c>
      <c r="S1416" s="30">
        <v>45394</v>
      </c>
      <c r="T1416" t="str">
        <f t="shared" si="91"/>
        <v>12-04-2024</v>
      </c>
      <c r="X1416" s="33">
        <v>4</v>
      </c>
      <c r="Y1416" s="33">
        <v>327.25</v>
      </c>
      <c r="Z1416" s="2">
        <f t="shared" si="88"/>
        <v>327.25</v>
      </c>
    </row>
    <row r="1417" spans="1:26">
      <c r="A1417" s="2" t="s">
        <v>3241</v>
      </c>
      <c r="B1417" s="25">
        <v>45755</v>
      </c>
      <c r="C1417" s="2" t="s">
        <v>490</v>
      </c>
      <c r="D1417" s="2" t="s">
        <v>1666</v>
      </c>
      <c r="E1417" s="2" t="s">
        <v>1792</v>
      </c>
      <c r="F1417" s="2">
        <v>4</v>
      </c>
      <c r="G1417" s="2">
        <v>511.43</v>
      </c>
      <c r="H1417" s="2">
        <v>0.18</v>
      </c>
      <c r="I1417" s="2" t="s">
        <v>1829</v>
      </c>
      <c r="J1417" s="2">
        <v>1677.4903999999999</v>
      </c>
      <c r="K1417" s="2">
        <f>IF(I1417="", AVERAGEIF(Table6[Payment_Type],Table6[[#This Row],[Payment_Type]],Table6[Total_Amount]), J1417)</f>
        <v>1677.4903999999999</v>
      </c>
      <c r="O1417" s="28" t="s">
        <v>3241</v>
      </c>
      <c r="P1417" t="str">
        <f t="shared" si="89"/>
        <v>Sale1415</v>
      </c>
      <c r="Q1417" t="str">
        <f t="shared" si="90"/>
        <v>SALE1415</v>
      </c>
      <c r="S1417" s="31">
        <v>45755</v>
      </c>
      <c r="T1417" t="str">
        <f t="shared" si="91"/>
        <v>08-04-2025</v>
      </c>
      <c r="X1417" s="34">
        <v>4</v>
      </c>
      <c r="Y1417" s="34">
        <v>511.43</v>
      </c>
      <c r="Z1417" s="2">
        <f t="shared" si="88"/>
        <v>511.43</v>
      </c>
    </row>
    <row r="1418" spans="1:26">
      <c r="A1418" s="2" t="s">
        <v>3242</v>
      </c>
      <c r="B1418" s="25">
        <v>45473</v>
      </c>
      <c r="C1418" s="2" t="s">
        <v>550</v>
      </c>
      <c r="D1418" s="2" t="s">
        <v>1674</v>
      </c>
      <c r="E1418" s="2" t="s">
        <v>1807</v>
      </c>
      <c r="F1418" s="2">
        <v>4</v>
      </c>
      <c r="G1418" s="2">
        <v>194.67</v>
      </c>
      <c r="H1418" s="2">
        <v>0.23</v>
      </c>
      <c r="I1418" s="2" t="s">
        <v>1826</v>
      </c>
      <c r="J1418" s="2">
        <v>599.58359999999993</v>
      </c>
      <c r="K1418" s="2">
        <f>IF(I1418="", AVERAGEIF(Table6[Payment_Type],Table6[[#This Row],[Payment_Type]],Table6[Total_Amount]), J1418)</f>
        <v>599.58359999999993</v>
      </c>
      <c r="O1418" s="27" t="s">
        <v>3242</v>
      </c>
      <c r="P1418" t="str">
        <f t="shared" si="89"/>
        <v>Sale1416</v>
      </c>
      <c r="Q1418" t="str">
        <f t="shared" si="90"/>
        <v>SALE1416</v>
      </c>
      <c r="S1418" s="30">
        <v>45473</v>
      </c>
      <c r="T1418" t="str">
        <f t="shared" si="91"/>
        <v>30-06-2024</v>
      </c>
      <c r="X1418" s="33">
        <v>4</v>
      </c>
      <c r="Y1418" s="33">
        <v>194.67</v>
      </c>
      <c r="Z1418" s="2">
        <f t="shared" si="88"/>
        <v>194.67</v>
      </c>
    </row>
    <row r="1419" spans="1:26">
      <c r="A1419" s="2" t="s">
        <v>3243</v>
      </c>
      <c r="B1419" s="25">
        <v>45304</v>
      </c>
      <c r="C1419" s="2" t="s">
        <v>221</v>
      </c>
      <c r="D1419" s="2" t="s">
        <v>1594</v>
      </c>
      <c r="E1419" s="2" t="s">
        <v>1757</v>
      </c>
      <c r="F1419" s="2">
        <v>2</v>
      </c>
      <c r="G1419" s="2">
        <v>54.51</v>
      </c>
      <c r="H1419" s="2">
        <v>7.0000000000000007E-2</v>
      </c>
      <c r="I1419" s="2" t="s">
        <v>1824</v>
      </c>
      <c r="J1419" s="2">
        <v>101.3886</v>
      </c>
      <c r="K1419" s="2">
        <f>IF(I1419="", AVERAGEIF(Table6[Payment_Type],Table6[[#This Row],[Payment_Type]],Table6[Total_Amount]), J1419)</f>
        <v>101.3886</v>
      </c>
      <c r="O1419" s="28" t="s">
        <v>3243</v>
      </c>
      <c r="P1419" t="str">
        <f t="shared" si="89"/>
        <v>Sale1417</v>
      </c>
      <c r="Q1419" t="str">
        <f t="shared" si="90"/>
        <v>SALE1417</v>
      </c>
      <c r="S1419" s="31">
        <v>45304</v>
      </c>
      <c r="T1419" t="str">
        <f t="shared" si="91"/>
        <v>13-01-2024</v>
      </c>
      <c r="X1419" s="34">
        <v>2</v>
      </c>
      <c r="Y1419" s="34">
        <v>54.51</v>
      </c>
      <c r="Z1419" s="2">
        <f t="shared" si="88"/>
        <v>54.51</v>
      </c>
    </row>
    <row r="1420" spans="1:26">
      <c r="A1420" s="2" t="s">
        <v>3244</v>
      </c>
      <c r="B1420" s="25">
        <v>45557</v>
      </c>
      <c r="C1420" s="2" t="s">
        <v>278</v>
      </c>
      <c r="D1420" s="2" t="s">
        <v>1672</v>
      </c>
      <c r="E1420" s="2" t="s">
        <v>1792</v>
      </c>
      <c r="F1420" s="2">
        <v>4</v>
      </c>
      <c r="G1420" s="2">
        <v>964</v>
      </c>
      <c r="H1420" s="2">
        <v>0.14000000000000001</v>
      </c>
      <c r="I1420" s="2" t="s">
        <v>1826</v>
      </c>
      <c r="J1420" s="2">
        <v>3316.16</v>
      </c>
      <c r="K1420" s="2">
        <f>IF(I1420="", AVERAGEIF(Table6[Payment_Type],Table6[[#This Row],[Payment_Type]],Table6[Total_Amount]), J1420)</f>
        <v>3316.16</v>
      </c>
      <c r="O1420" s="27" t="s">
        <v>3244</v>
      </c>
      <c r="P1420" t="str">
        <f t="shared" si="89"/>
        <v>Sale1418</v>
      </c>
      <c r="Q1420" t="str">
        <f t="shared" si="90"/>
        <v>SALE1418</v>
      </c>
      <c r="S1420" s="30">
        <v>45557</v>
      </c>
      <c r="T1420" t="str">
        <f t="shared" si="91"/>
        <v>22-09-2024</v>
      </c>
      <c r="X1420" s="33">
        <v>4</v>
      </c>
      <c r="Y1420" s="33">
        <v>964</v>
      </c>
      <c r="Z1420" s="2">
        <f t="shared" si="88"/>
        <v>964</v>
      </c>
    </row>
    <row r="1421" spans="1:26">
      <c r="A1421" s="2" t="s">
        <v>3245</v>
      </c>
      <c r="B1421" s="25">
        <v>45527</v>
      </c>
      <c r="C1421" s="2" t="s">
        <v>157</v>
      </c>
      <c r="D1421" s="2" t="s">
        <v>1726</v>
      </c>
      <c r="E1421" s="2" t="s">
        <v>1769</v>
      </c>
      <c r="F1421" s="2">
        <v>1</v>
      </c>
      <c r="G1421" s="2">
        <v>170.12</v>
      </c>
      <c r="H1421" s="2">
        <v>0.26</v>
      </c>
      <c r="I1421" s="2" t="s">
        <v>1826</v>
      </c>
      <c r="J1421" s="2">
        <v>125.8888</v>
      </c>
      <c r="K1421" s="2">
        <f>IF(I1421="", AVERAGEIF(Table6[Payment_Type],Table6[[#This Row],[Payment_Type]],Table6[Total_Amount]), J1421)</f>
        <v>125.8888</v>
      </c>
      <c r="O1421" s="28" t="s">
        <v>3245</v>
      </c>
      <c r="P1421" t="str">
        <f t="shared" si="89"/>
        <v>Sale1419</v>
      </c>
      <c r="Q1421" t="str">
        <f t="shared" si="90"/>
        <v>SALE1419</v>
      </c>
      <c r="S1421" s="31">
        <v>45527</v>
      </c>
      <c r="T1421" t="str">
        <f t="shared" si="91"/>
        <v>23-08-2024</v>
      </c>
      <c r="X1421" s="34">
        <v>1</v>
      </c>
      <c r="Y1421" s="34">
        <v>170.12</v>
      </c>
      <c r="Z1421" s="2">
        <f t="shared" si="88"/>
        <v>170.12</v>
      </c>
    </row>
    <row r="1422" spans="1:26">
      <c r="A1422" s="2" t="s">
        <v>3246</v>
      </c>
      <c r="B1422" s="25">
        <v>45875</v>
      </c>
      <c r="C1422" s="2" t="s">
        <v>511</v>
      </c>
      <c r="D1422" s="2" t="s">
        <v>1654</v>
      </c>
      <c r="E1422" s="2" t="s">
        <v>1813</v>
      </c>
      <c r="F1422" s="2">
        <v>2</v>
      </c>
      <c r="G1422" s="2">
        <v>664.5</v>
      </c>
      <c r="H1422" s="2">
        <v>0.23</v>
      </c>
      <c r="I1422" s="2" t="s">
        <v>1824</v>
      </c>
      <c r="J1422" s="2">
        <v>1023.33</v>
      </c>
      <c r="K1422" s="2">
        <f>IF(I1422="", AVERAGEIF(Table6[Payment_Type],Table6[[#This Row],[Payment_Type]],Table6[Total_Amount]), J1422)</f>
        <v>1023.33</v>
      </c>
      <c r="O1422" s="27" t="s">
        <v>3246</v>
      </c>
      <c r="P1422" t="str">
        <f t="shared" si="89"/>
        <v>Sale1420</v>
      </c>
      <c r="Q1422" t="str">
        <f t="shared" si="90"/>
        <v>SALE1420</v>
      </c>
      <c r="S1422" s="30">
        <v>45875</v>
      </c>
      <c r="T1422" t="str">
        <f t="shared" si="91"/>
        <v>06-08-2025</v>
      </c>
      <c r="X1422" s="33">
        <v>2</v>
      </c>
      <c r="Y1422" s="33">
        <v>664.5</v>
      </c>
      <c r="Z1422" s="2">
        <f t="shared" si="88"/>
        <v>664.5</v>
      </c>
    </row>
    <row r="1423" spans="1:26">
      <c r="A1423" s="2" t="s">
        <v>3247</v>
      </c>
      <c r="B1423" s="25">
        <v>45936</v>
      </c>
      <c r="C1423" s="2" t="s">
        <v>1160</v>
      </c>
      <c r="D1423" s="2" t="s">
        <v>1638</v>
      </c>
      <c r="E1423" s="2" t="s">
        <v>1789</v>
      </c>
      <c r="F1423" s="2">
        <v>4</v>
      </c>
      <c r="G1423" s="2">
        <v>557.51</v>
      </c>
      <c r="H1423" s="2">
        <v>0.11</v>
      </c>
      <c r="I1423" s="2" t="s">
        <v>1824</v>
      </c>
      <c r="J1423" s="2">
        <v>1984.7356</v>
      </c>
      <c r="K1423" s="2">
        <f>IF(I1423="", AVERAGEIF(Table6[Payment_Type],Table6[[#This Row],[Payment_Type]],Table6[Total_Amount]), J1423)</f>
        <v>1984.7356</v>
      </c>
      <c r="O1423" s="28" t="s">
        <v>3247</v>
      </c>
      <c r="P1423" t="str">
        <f t="shared" si="89"/>
        <v>Sale1421</v>
      </c>
      <c r="Q1423" t="str">
        <f t="shared" si="90"/>
        <v>SALE1421</v>
      </c>
      <c r="S1423" s="31">
        <v>45936</v>
      </c>
      <c r="T1423" t="str">
        <f t="shared" si="91"/>
        <v>06-10-2025</v>
      </c>
      <c r="X1423" s="34">
        <v>4</v>
      </c>
      <c r="Y1423" s="34">
        <v>557.51</v>
      </c>
      <c r="Z1423" s="2">
        <f t="shared" si="88"/>
        <v>557.51</v>
      </c>
    </row>
    <row r="1424" spans="1:26">
      <c r="A1424" s="2" t="s">
        <v>3248</v>
      </c>
      <c r="B1424" s="25">
        <v>45807</v>
      </c>
      <c r="C1424" s="2" t="s">
        <v>1238</v>
      </c>
      <c r="D1424" s="2" t="s">
        <v>1728</v>
      </c>
      <c r="E1424" s="2" t="s">
        <v>1757</v>
      </c>
      <c r="F1424" s="2">
        <v>2</v>
      </c>
      <c r="G1424" s="2">
        <v>410</v>
      </c>
      <c r="H1424" s="2">
        <v>0.13</v>
      </c>
      <c r="I1424" s="2" t="s">
        <v>1829</v>
      </c>
      <c r="J1424" s="2">
        <v>713.4</v>
      </c>
      <c r="K1424" s="2">
        <f>IF(I1424="", AVERAGEIF(Table6[Payment_Type],Table6[[#This Row],[Payment_Type]],Table6[Total_Amount]), J1424)</f>
        <v>713.4</v>
      </c>
      <c r="O1424" s="27" t="s">
        <v>3248</v>
      </c>
      <c r="P1424" t="str">
        <f t="shared" si="89"/>
        <v>Sale1422</v>
      </c>
      <c r="Q1424" t="str">
        <f t="shared" si="90"/>
        <v>SALE1422</v>
      </c>
      <c r="S1424" s="30">
        <v>45807</v>
      </c>
      <c r="T1424" t="str">
        <f t="shared" si="91"/>
        <v>30-05-2025</v>
      </c>
      <c r="X1424" s="33">
        <v>2</v>
      </c>
      <c r="Y1424" s="33">
        <v>410</v>
      </c>
      <c r="Z1424" s="2">
        <f t="shared" si="88"/>
        <v>410</v>
      </c>
    </row>
    <row r="1425" spans="1:26">
      <c r="A1425" s="2" t="s">
        <v>3249</v>
      </c>
      <c r="B1425" s="25">
        <v>45473</v>
      </c>
      <c r="C1425" s="2" t="s">
        <v>966</v>
      </c>
      <c r="D1425" s="2" t="s">
        <v>1714</v>
      </c>
      <c r="E1425" s="2" t="s">
        <v>1773</v>
      </c>
      <c r="F1425" s="2">
        <v>2</v>
      </c>
      <c r="G1425" s="2">
        <v>879.93</v>
      </c>
      <c r="H1425" s="2">
        <v>0.28999999999999998</v>
      </c>
      <c r="I1425" s="2" t="s">
        <v>1829</v>
      </c>
      <c r="J1425" s="2">
        <v>1249.5006000000001</v>
      </c>
      <c r="K1425" s="2">
        <f>IF(I1425="", AVERAGEIF(Table6[Payment_Type],Table6[[#This Row],[Payment_Type]],Table6[Total_Amount]), J1425)</f>
        <v>1249.5006000000001</v>
      </c>
      <c r="O1425" s="28" t="s">
        <v>3249</v>
      </c>
      <c r="P1425" t="str">
        <f t="shared" si="89"/>
        <v>Sale1423</v>
      </c>
      <c r="Q1425" t="str">
        <f t="shared" si="90"/>
        <v>SALE1423</v>
      </c>
      <c r="S1425" s="31">
        <v>45473</v>
      </c>
      <c r="T1425" t="str">
        <f t="shared" si="91"/>
        <v>30-06-2024</v>
      </c>
      <c r="X1425" s="34">
        <v>2</v>
      </c>
      <c r="Y1425" s="34">
        <v>879.93</v>
      </c>
      <c r="Z1425" s="2">
        <f t="shared" si="88"/>
        <v>879.93</v>
      </c>
    </row>
    <row r="1426" spans="1:26">
      <c r="A1426" s="2" t="s">
        <v>3250</v>
      </c>
      <c r="B1426" s="25">
        <v>45664</v>
      </c>
      <c r="C1426" s="2" t="s">
        <v>40</v>
      </c>
      <c r="D1426" s="2" t="s">
        <v>1574</v>
      </c>
      <c r="E1426" s="2" t="s">
        <v>1810</v>
      </c>
      <c r="F1426" s="2">
        <v>1</v>
      </c>
      <c r="G1426" s="2">
        <v>350.58</v>
      </c>
      <c r="H1426" s="2">
        <v>0.03</v>
      </c>
      <c r="I1426" s="2" t="s">
        <v>1829</v>
      </c>
      <c r="J1426" s="2">
        <v>340.06259999999997</v>
      </c>
      <c r="K1426" s="2">
        <f>IF(I1426="", AVERAGEIF(Table6[Payment_Type],Table6[[#This Row],[Payment_Type]],Table6[Total_Amount]), J1426)</f>
        <v>340.06259999999997</v>
      </c>
      <c r="O1426" s="27" t="s">
        <v>3250</v>
      </c>
      <c r="P1426" t="str">
        <f t="shared" si="89"/>
        <v>Sale1424</v>
      </c>
      <c r="Q1426" t="str">
        <f t="shared" si="90"/>
        <v>SALE1424</v>
      </c>
      <c r="S1426" s="30">
        <v>45664</v>
      </c>
      <c r="T1426" t="str">
        <f t="shared" si="91"/>
        <v>07-01-2025</v>
      </c>
      <c r="X1426" s="33">
        <v>1</v>
      </c>
      <c r="Y1426" s="33">
        <v>350.58</v>
      </c>
      <c r="Z1426" s="2">
        <f t="shared" si="88"/>
        <v>350.58</v>
      </c>
    </row>
    <row r="1427" spans="1:26">
      <c r="A1427" s="2" t="s">
        <v>3251</v>
      </c>
      <c r="B1427" s="25">
        <v>45633</v>
      </c>
      <c r="C1427" s="2" t="s">
        <v>1098</v>
      </c>
      <c r="D1427" s="2" t="s">
        <v>1664</v>
      </c>
      <c r="E1427" s="2" t="s">
        <v>1766</v>
      </c>
      <c r="F1427" s="2">
        <v>4</v>
      </c>
      <c r="G1427" s="2">
        <v>348.58</v>
      </c>
      <c r="H1427" s="2">
        <v>0.16</v>
      </c>
      <c r="I1427" s="2" t="s">
        <v>1824</v>
      </c>
      <c r="J1427" s="2">
        <v>1171.2288000000001</v>
      </c>
      <c r="K1427" s="2">
        <f>IF(I1427="", AVERAGEIF(Table6[Payment_Type],Table6[[#This Row],[Payment_Type]],Table6[Total_Amount]), J1427)</f>
        <v>1171.2288000000001</v>
      </c>
      <c r="O1427" s="28" t="s">
        <v>3251</v>
      </c>
      <c r="P1427" t="str">
        <f t="shared" si="89"/>
        <v>Sale1425</v>
      </c>
      <c r="Q1427" t="str">
        <f t="shared" si="90"/>
        <v>SALE1425</v>
      </c>
      <c r="S1427" s="31">
        <v>45633</v>
      </c>
      <c r="T1427" t="str">
        <f t="shared" si="91"/>
        <v>07-12-2024</v>
      </c>
      <c r="X1427" s="34">
        <v>4</v>
      </c>
      <c r="Y1427" s="34">
        <v>348.58</v>
      </c>
      <c r="Z1427" s="2">
        <f t="shared" si="88"/>
        <v>348.58</v>
      </c>
    </row>
    <row r="1428" spans="1:26">
      <c r="A1428" s="2" t="s">
        <v>3252</v>
      </c>
      <c r="B1428" s="25">
        <v>45548</v>
      </c>
      <c r="C1428" s="2" t="s">
        <v>1417</v>
      </c>
      <c r="D1428" s="2" t="s">
        <v>1598</v>
      </c>
      <c r="E1428" s="2" t="s">
        <v>1766</v>
      </c>
      <c r="F1428" s="2">
        <v>3</v>
      </c>
      <c r="G1428" s="2">
        <v>247.66</v>
      </c>
      <c r="H1428" s="2">
        <v>0.02</v>
      </c>
      <c r="I1428" s="2" t="s">
        <v>1829</v>
      </c>
      <c r="J1428" s="2">
        <v>728.12040000000002</v>
      </c>
      <c r="K1428" s="2">
        <f>IF(I1428="", AVERAGEIF(Table6[Payment_Type],Table6[[#This Row],[Payment_Type]],Table6[Total_Amount]), J1428)</f>
        <v>728.12040000000002</v>
      </c>
      <c r="O1428" s="27" t="s">
        <v>3252</v>
      </c>
      <c r="P1428" t="str">
        <f t="shared" si="89"/>
        <v>Sale1426</v>
      </c>
      <c r="Q1428" t="str">
        <f t="shared" si="90"/>
        <v>SALE1426</v>
      </c>
      <c r="S1428" s="30">
        <v>45548</v>
      </c>
      <c r="T1428" t="str">
        <f t="shared" si="91"/>
        <v>13-09-2024</v>
      </c>
      <c r="X1428" s="33">
        <v>3</v>
      </c>
      <c r="Y1428" s="33">
        <v>247.66</v>
      </c>
      <c r="Z1428" s="2">
        <f t="shared" si="88"/>
        <v>247.66</v>
      </c>
    </row>
    <row r="1429" spans="1:26">
      <c r="A1429" s="2" t="s">
        <v>3253</v>
      </c>
      <c r="B1429" s="25">
        <v>45244</v>
      </c>
      <c r="C1429" s="2" t="s">
        <v>1211</v>
      </c>
      <c r="D1429" s="2" t="s">
        <v>1626</v>
      </c>
      <c r="E1429" s="2" t="s">
        <v>1801</v>
      </c>
      <c r="F1429" s="2">
        <v>3</v>
      </c>
      <c r="G1429" s="2">
        <v>836.27</v>
      </c>
      <c r="H1429" s="2">
        <v>0.16</v>
      </c>
      <c r="I1429" s="2" t="s">
        <v>1824</v>
      </c>
      <c r="J1429" s="2">
        <v>2107.4004</v>
      </c>
      <c r="K1429" s="2">
        <f>IF(I1429="", AVERAGEIF(Table6[Payment_Type],Table6[[#This Row],[Payment_Type]],Table6[Total_Amount]), J1429)</f>
        <v>2107.4004</v>
      </c>
      <c r="O1429" s="28" t="s">
        <v>3253</v>
      </c>
      <c r="P1429" t="str">
        <f t="shared" si="89"/>
        <v>Sale1427</v>
      </c>
      <c r="Q1429" t="str">
        <f t="shared" si="90"/>
        <v>SALE1427</v>
      </c>
      <c r="S1429" s="31">
        <v>45244</v>
      </c>
      <c r="T1429" t="str">
        <f t="shared" si="91"/>
        <v>14-11-2023</v>
      </c>
      <c r="X1429" s="34">
        <v>3</v>
      </c>
      <c r="Y1429" s="34">
        <v>836.27</v>
      </c>
      <c r="Z1429" s="2">
        <f t="shared" si="88"/>
        <v>836.27</v>
      </c>
    </row>
    <row r="1430" spans="1:26">
      <c r="A1430" s="2" t="s">
        <v>3254</v>
      </c>
      <c r="B1430" s="25">
        <v>45753</v>
      </c>
      <c r="C1430" s="2" t="s">
        <v>640</v>
      </c>
      <c r="D1430" s="2" t="s">
        <v>1576</v>
      </c>
      <c r="E1430" s="2" t="s">
        <v>1789</v>
      </c>
      <c r="F1430" s="2">
        <v>3</v>
      </c>
      <c r="G1430" s="2">
        <v>696.74</v>
      </c>
      <c r="H1430" s="2">
        <v>0.13</v>
      </c>
      <c r="I1430" s="2" t="s">
        <v>1829</v>
      </c>
      <c r="J1430" s="2">
        <v>1818.4914000000001</v>
      </c>
      <c r="K1430" s="2">
        <f>IF(I1430="", AVERAGEIF(Table6[Payment_Type],Table6[[#This Row],[Payment_Type]],Table6[Total_Amount]), J1430)</f>
        <v>1818.4914000000001</v>
      </c>
      <c r="O1430" s="27" t="s">
        <v>3254</v>
      </c>
      <c r="P1430" t="str">
        <f t="shared" si="89"/>
        <v>Sale1428</v>
      </c>
      <c r="Q1430" t="str">
        <f t="shared" si="90"/>
        <v>SALE1428</v>
      </c>
      <c r="S1430" s="30">
        <v>45753</v>
      </c>
      <c r="T1430" t="str">
        <f t="shared" si="91"/>
        <v>06-04-2025</v>
      </c>
      <c r="X1430" s="33">
        <v>3</v>
      </c>
      <c r="Y1430" s="33">
        <v>696.74</v>
      </c>
      <c r="Z1430" s="2">
        <f t="shared" si="88"/>
        <v>696.74</v>
      </c>
    </row>
    <row r="1431" spans="1:26">
      <c r="A1431" s="2" t="s">
        <v>3255</v>
      </c>
      <c r="B1431" s="25">
        <v>45804</v>
      </c>
      <c r="C1431" s="2" t="s">
        <v>785</v>
      </c>
      <c r="D1431" s="2" t="s">
        <v>1736</v>
      </c>
      <c r="E1431" s="2" t="s">
        <v>1797</v>
      </c>
      <c r="F1431" s="2">
        <v>2</v>
      </c>
      <c r="G1431" s="2">
        <v>822.59</v>
      </c>
      <c r="H1431" s="2">
        <v>0.22</v>
      </c>
      <c r="I1431" s="2" t="s">
        <v>1826</v>
      </c>
      <c r="J1431" s="2">
        <v>1283.2403999999999</v>
      </c>
      <c r="K1431" s="2">
        <f>IF(I1431="", AVERAGEIF(Table6[Payment_Type],Table6[[#This Row],[Payment_Type]],Table6[Total_Amount]), J1431)</f>
        <v>1283.2403999999999</v>
      </c>
      <c r="O1431" s="28" t="s">
        <v>3255</v>
      </c>
      <c r="P1431" t="str">
        <f t="shared" si="89"/>
        <v>Sale1429</v>
      </c>
      <c r="Q1431" t="str">
        <f t="shared" si="90"/>
        <v>SALE1429</v>
      </c>
      <c r="S1431" s="31">
        <v>45804</v>
      </c>
      <c r="T1431" t="str">
        <f t="shared" si="91"/>
        <v>27-05-2025</v>
      </c>
      <c r="X1431" s="34">
        <v>2</v>
      </c>
      <c r="Y1431" s="34">
        <v>822.59</v>
      </c>
      <c r="Z1431" s="2">
        <f t="shared" si="88"/>
        <v>822.59</v>
      </c>
    </row>
    <row r="1432" spans="1:26">
      <c r="A1432" s="2" t="s">
        <v>3256</v>
      </c>
      <c r="B1432" s="25">
        <v>45263</v>
      </c>
      <c r="C1432" s="2" t="s">
        <v>719</v>
      </c>
      <c r="D1432" s="2" t="s">
        <v>1706</v>
      </c>
      <c r="E1432" s="2" t="s">
        <v>1761</v>
      </c>
      <c r="F1432" s="2">
        <v>1</v>
      </c>
      <c r="G1432" s="2">
        <v>462.23</v>
      </c>
      <c r="H1432" s="2">
        <v>0.3</v>
      </c>
      <c r="I1432" s="2" t="s">
        <v>1826</v>
      </c>
      <c r="J1432" s="2">
        <v>323.56099999999998</v>
      </c>
      <c r="K1432" s="2">
        <f>IF(I1432="", AVERAGEIF(Table6[Payment_Type],Table6[[#This Row],[Payment_Type]],Table6[Total_Amount]), J1432)</f>
        <v>323.56099999999998</v>
      </c>
      <c r="O1432" s="27" t="s">
        <v>3256</v>
      </c>
      <c r="P1432" t="str">
        <f t="shared" si="89"/>
        <v>Sale1430</v>
      </c>
      <c r="Q1432" t="str">
        <f t="shared" si="90"/>
        <v>SALE1430</v>
      </c>
      <c r="S1432" s="30">
        <v>45263</v>
      </c>
      <c r="T1432" t="str">
        <f t="shared" si="91"/>
        <v>03-12-2023</v>
      </c>
      <c r="X1432" s="33">
        <v>1</v>
      </c>
      <c r="Y1432" s="33">
        <v>462.23</v>
      </c>
      <c r="Z1432" s="2">
        <f t="shared" si="88"/>
        <v>462.23</v>
      </c>
    </row>
    <row r="1433" spans="1:26">
      <c r="A1433" s="2" t="s">
        <v>3257</v>
      </c>
      <c r="B1433" s="25">
        <v>45906</v>
      </c>
      <c r="C1433" s="2" t="s">
        <v>1383</v>
      </c>
      <c r="D1433" s="2" t="s">
        <v>1632</v>
      </c>
      <c r="E1433" s="2" t="s">
        <v>1807</v>
      </c>
      <c r="F1433" s="2">
        <v>1</v>
      </c>
      <c r="G1433" s="2">
        <v>361.09</v>
      </c>
      <c r="H1433" s="2">
        <v>0.06</v>
      </c>
      <c r="I1433" s="2" t="s">
        <v>1826</v>
      </c>
      <c r="J1433" s="2">
        <v>339.42459999999988</v>
      </c>
      <c r="K1433" s="2">
        <f>IF(I1433="", AVERAGEIF(Table6[Payment_Type],Table6[[#This Row],[Payment_Type]],Table6[Total_Amount]), J1433)</f>
        <v>339.42459999999988</v>
      </c>
      <c r="O1433" s="28" t="s">
        <v>3257</v>
      </c>
      <c r="P1433" t="str">
        <f t="shared" si="89"/>
        <v>Sale1431</v>
      </c>
      <c r="Q1433" t="str">
        <f t="shared" si="90"/>
        <v>SALE1431</v>
      </c>
      <c r="S1433" s="31">
        <v>45906</v>
      </c>
      <c r="T1433" t="str">
        <f t="shared" si="91"/>
        <v>06-09-2025</v>
      </c>
      <c r="X1433" s="34">
        <v>1</v>
      </c>
      <c r="Y1433" s="34">
        <v>361.09</v>
      </c>
      <c r="Z1433" s="2">
        <f t="shared" si="88"/>
        <v>361.09</v>
      </c>
    </row>
    <row r="1434" spans="1:26">
      <c r="A1434" s="2" t="s">
        <v>3258</v>
      </c>
      <c r="B1434" s="25">
        <v>45243</v>
      </c>
      <c r="C1434" s="2" t="s">
        <v>1196</v>
      </c>
      <c r="D1434" s="2" t="s">
        <v>1694</v>
      </c>
      <c r="E1434" s="2" t="s">
        <v>1813</v>
      </c>
      <c r="F1434" s="2">
        <v>3</v>
      </c>
      <c r="G1434" s="2">
        <v>59.37</v>
      </c>
      <c r="H1434" s="2">
        <v>0.03</v>
      </c>
      <c r="I1434" s="2" t="s">
        <v>1826</v>
      </c>
      <c r="J1434" s="2">
        <v>172.76669999999999</v>
      </c>
      <c r="K1434" s="2">
        <f>IF(I1434="", AVERAGEIF(Table6[Payment_Type],Table6[[#This Row],[Payment_Type]],Table6[Total_Amount]), J1434)</f>
        <v>172.76669999999999</v>
      </c>
      <c r="O1434" s="27" t="s">
        <v>3258</v>
      </c>
      <c r="P1434" t="str">
        <f t="shared" si="89"/>
        <v>Sale1432</v>
      </c>
      <c r="Q1434" t="str">
        <f t="shared" si="90"/>
        <v>SALE1432</v>
      </c>
      <c r="S1434" s="30">
        <v>45243</v>
      </c>
      <c r="T1434" t="str">
        <f t="shared" si="91"/>
        <v>13-11-2023</v>
      </c>
      <c r="X1434" s="33">
        <v>3</v>
      </c>
      <c r="Y1434" s="33">
        <v>59.37</v>
      </c>
      <c r="Z1434" s="2">
        <f t="shared" si="88"/>
        <v>59.37</v>
      </c>
    </row>
    <row r="1435" spans="1:26">
      <c r="A1435" s="2" t="s">
        <v>3259</v>
      </c>
      <c r="B1435" s="25">
        <v>45686</v>
      </c>
      <c r="C1435" s="2" t="s">
        <v>144</v>
      </c>
      <c r="D1435" s="2" t="s">
        <v>1628</v>
      </c>
      <c r="E1435" s="2" t="s">
        <v>1757</v>
      </c>
      <c r="F1435" s="2">
        <v>3</v>
      </c>
      <c r="G1435" s="2">
        <v>765.21</v>
      </c>
      <c r="H1435" s="2">
        <v>0.14000000000000001</v>
      </c>
      <c r="I1435" s="2" t="s">
        <v>1829</v>
      </c>
      <c r="J1435" s="2">
        <v>1974.2418</v>
      </c>
      <c r="K1435" s="2">
        <f>IF(I1435="", AVERAGEIF(Table6[Payment_Type],Table6[[#This Row],[Payment_Type]],Table6[Total_Amount]), J1435)</f>
        <v>1974.2418</v>
      </c>
      <c r="O1435" s="28" t="s">
        <v>3259</v>
      </c>
      <c r="P1435" t="str">
        <f t="shared" si="89"/>
        <v>Sale1433</v>
      </c>
      <c r="Q1435" t="str">
        <f t="shared" si="90"/>
        <v>SALE1433</v>
      </c>
      <c r="S1435" s="31">
        <v>45686</v>
      </c>
      <c r="T1435" t="str">
        <f t="shared" si="91"/>
        <v>29-01-2025</v>
      </c>
      <c r="X1435" s="34">
        <v>3</v>
      </c>
      <c r="Y1435" s="34">
        <v>765.21</v>
      </c>
      <c r="Z1435" s="2">
        <f t="shared" si="88"/>
        <v>765.21</v>
      </c>
    </row>
    <row r="1436" spans="1:26">
      <c r="A1436" s="2" t="s">
        <v>3260</v>
      </c>
      <c r="B1436" s="25">
        <v>45472</v>
      </c>
      <c r="C1436" s="2" t="s">
        <v>779</v>
      </c>
      <c r="D1436" s="2" t="s">
        <v>1612</v>
      </c>
      <c r="E1436" s="2" t="s">
        <v>1794</v>
      </c>
      <c r="F1436" s="2">
        <v>4</v>
      </c>
      <c r="G1436" s="2">
        <v>303.56</v>
      </c>
      <c r="H1436" s="2">
        <v>0.2</v>
      </c>
      <c r="I1436" s="2" t="s">
        <v>1829</v>
      </c>
      <c r="J1436" s="2">
        <v>971.39200000000005</v>
      </c>
      <c r="K1436" s="2">
        <f>IF(I1436="", AVERAGEIF(Table6[Payment_Type],Table6[[#This Row],[Payment_Type]],Table6[Total_Amount]), J1436)</f>
        <v>971.39200000000005</v>
      </c>
      <c r="O1436" s="27" t="s">
        <v>3260</v>
      </c>
      <c r="P1436" t="str">
        <f t="shared" si="89"/>
        <v>Sale1434</v>
      </c>
      <c r="Q1436" t="str">
        <f t="shared" si="90"/>
        <v>SALE1434</v>
      </c>
      <c r="S1436" s="30">
        <v>45472</v>
      </c>
      <c r="T1436" t="str">
        <f t="shared" si="91"/>
        <v>29-06-2024</v>
      </c>
      <c r="X1436" s="33">
        <v>4</v>
      </c>
      <c r="Y1436" s="33">
        <v>303.56</v>
      </c>
      <c r="Z1436" s="2">
        <f t="shared" si="88"/>
        <v>303.56</v>
      </c>
    </row>
    <row r="1437" spans="1:26">
      <c r="A1437" s="2" t="s">
        <v>3261</v>
      </c>
      <c r="B1437" s="25">
        <v>45779</v>
      </c>
      <c r="C1437" s="2" t="s">
        <v>1371</v>
      </c>
      <c r="D1437" s="2" t="s">
        <v>1602</v>
      </c>
      <c r="E1437" s="2" t="s">
        <v>1752</v>
      </c>
      <c r="F1437" s="2">
        <v>1</v>
      </c>
      <c r="G1437" s="2">
        <v>640.92999999999995</v>
      </c>
      <c r="H1437" s="2">
        <v>0.19</v>
      </c>
      <c r="I1437" s="2" t="s">
        <v>1826</v>
      </c>
      <c r="J1437" s="2">
        <v>519.15329999999994</v>
      </c>
      <c r="K1437" s="2">
        <f>IF(I1437="", AVERAGEIF(Table6[Payment_Type],Table6[[#This Row],[Payment_Type]],Table6[Total_Amount]), J1437)</f>
        <v>519.15329999999994</v>
      </c>
      <c r="O1437" s="28" t="s">
        <v>3261</v>
      </c>
      <c r="P1437" t="str">
        <f t="shared" si="89"/>
        <v>Sale1435</v>
      </c>
      <c r="Q1437" t="str">
        <f t="shared" si="90"/>
        <v>SALE1435</v>
      </c>
      <c r="S1437" s="31">
        <v>45779</v>
      </c>
      <c r="T1437" t="str">
        <f t="shared" si="91"/>
        <v>02-05-2025</v>
      </c>
      <c r="X1437" s="34">
        <v>1</v>
      </c>
      <c r="Y1437" s="34">
        <v>640.92999999999995</v>
      </c>
      <c r="Z1437" s="2">
        <f t="shared" si="88"/>
        <v>640.92999999999995</v>
      </c>
    </row>
    <row r="1438" spans="1:26">
      <c r="A1438" s="2" t="s">
        <v>3262</v>
      </c>
      <c r="B1438" s="25">
        <v>45830</v>
      </c>
      <c r="C1438" s="2" t="s">
        <v>576</v>
      </c>
      <c r="D1438" s="2" t="s">
        <v>1720</v>
      </c>
      <c r="E1438" s="2" t="s">
        <v>1789</v>
      </c>
      <c r="F1438" s="2">
        <v>2</v>
      </c>
      <c r="G1438" s="2">
        <v>611.25</v>
      </c>
      <c r="H1438" s="2">
        <v>0.22</v>
      </c>
      <c r="I1438" s="2" t="s">
        <v>1824</v>
      </c>
      <c r="J1438" s="2">
        <v>953.55000000000007</v>
      </c>
      <c r="K1438" s="2">
        <f>IF(I1438="", AVERAGEIF(Table6[Payment_Type],Table6[[#This Row],[Payment_Type]],Table6[Total_Amount]), J1438)</f>
        <v>953.55000000000007</v>
      </c>
      <c r="O1438" s="27" t="s">
        <v>3262</v>
      </c>
      <c r="P1438" t="str">
        <f t="shared" si="89"/>
        <v>Sale1436</v>
      </c>
      <c r="Q1438" t="str">
        <f t="shared" si="90"/>
        <v>SALE1436</v>
      </c>
      <c r="S1438" s="30">
        <v>45830</v>
      </c>
      <c r="T1438" t="str">
        <f t="shared" si="91"/>
        <v>22-06-2025</v>
      </c>
      <c r="X1438" s="33">
        <v>2</v>
      </c>
      <c r="Y1438" s="33">
        <v>611.25</v>
      </c>
      <c r="Z1438" s="2">
        <f t="shared" si="88"/>
        <v>611.25</v>
      </c>
    </row>
    <row r="1439" spans="1:26">
      <c r="A1439" s="2" t="s">
        <v>3263</v>
      </c>
      <c r="B1439" s="25">
        <v>45756</v>
      </c>
      <c r="C1439" s="2" t="s">
        <v>1422</v>
      </c>
      <c r="D1439" s="2" t="s">
        <v>1680</v>
      </c>
      <c r="E1439" s="2" t="s">
        <v>1757</v>
      </c>
      <c r="F1439" s="2">
        <v>1</v>
      </c>
      <c r="G1439" s="2">
        <v>209.93</v>
      </c>
      <c r="H1439" s="2">
        <v>0.21</v>
      </c>
      <c r="I1439" s="2" t="s">
        <v>1824</v>
      </c>
      <c r="J1439" s="2">
        <v>165.84469999999999</v>
      </c>
      <c r="K1439" s="2">
        <f>IF(I1439="", AVERAGEIF(Table6[Payment_Type],Table6[[#This Row],[Payment_Type]],Table6[Total_Amount]), J1439)</f>
        <v>165.84469999999999</v>
      </c>
      <c r="O1439" s="28" t="s">
        <v>3263</v>
      </c>
      <c r="P1439" t="str">
        <f t="shared" si="89"/>
        <v>Sale1437</v>
      </c>
      <c r="Q1439" t="str">
        <f t="shared" si="90"/>
        <v>SALE1437</v>
      </c>
      <c r="S1439" s="31">
        <v>45756</v>
      </c>
      <c r="T1439" t="str">
        <f t="shared" si="91"/>
        <v>09-04-2025</v>
      </c>
      <c r="X1439" s="34">
        <v>1</v>
      </c>
      <c r="Y1439" s="34">
        <v>209.93</v>
      </c>
      <c r="Z1439" s="2">
        <f t="shared" si="88"/>
        <v>209.93</v>
      </c>
    </row>
    <row r="1440" spans="1:26">
      <c r="A1440" s="2" t="s">
        <v>3264</v>
      </c>
      <c r="B1440" s="25">
        <v>45847</v>
      </c>
      <c r="C1440" s="2" t="s">
        <v>387</v>
      </c>
      <c r="D1440" s="2" t="s">
        <v>1746</v>
      </c>
      <c r="E1440" s="2" t="s">
        <v>1789</v>
      </c>
      <c r="F1440" s="2">
        <v>3</v>
      </c>
      <c r="G1440" s="2">
        <v>130.38999999999999</v>
      </c>
      <c r="H1440" s="2">
        <v>0.24</v>
      </c>
      <c r="I1440" s="2" t="s">
        <v>1826</v>
      </c>
      <c r="J1440" s="2">
        <v>297.28919999999999</v>
      </c>
      <c r="K1440" s="2">
        <f>IF(I1440="", AVERAGEIF(Table6[Payment_Type],Table6[[#This Row],[Payment_Type]],Table6[Total_Amount]), J1440)</f>
        <v>297.28919999999999</v>
      </c>
      <c r="O1440" s="27" t="s">
        <v>3264</v>
      </c>
      <c r="P1440" t="str">
        <f t="shared" si="89"/>
        <v>Sale1438</v>
      </c>
      <c r="Q1440" t="str">
        <f t="shared" si="90"/>
        <v>SALE1438</v>
      </c>
      <c r="S1440" s="30">
        <v>45847</v>
      </c>
      <c r="T1440" t="str">
        <f t="shared" si="91"/>
        <v>09-07-2025</v>
      </c>
      <c r="X1440" s="33">
        <v>3</v>
      </c>
      <c r="Y1440" s="33">
        <v>130.38999999999999</v>
      </c>
      <c r="Z1440" s="2">
        <f t="shared" si="88"/>
        <v>130.38999999999999</v>
      </c>
    </row>
    <row r="1441" spans="1:26">
      <c r="A1441" s="2" t="s">
        <v>3265</v>
      </c>
      <c r="B1441" s="25">
        <v>45322</v>
      </c>
      <c r="C1441" s="2" t="s">
        <v>923</v>
      </c>
      <c r="D1441" s="2" t="s">
        <v>1734</v>
      </c>
      <c r="E1441" s="2" t="s">
        <v>1779</v>
      </c>
      <c r="F1441" s="2">
        <v>2</v>
      </c>
      <c r="G1441" s="2">
        <v>846.18</v>
      </c>
      <c r="H1441" s="2">
        <v>0.1</v>
      </c>
      <c r="I1441" s="2" t="s">
        <v>1829</v>
      </c>
      <c r="J1441" s="2">
        <v>1523.124</v>
      </c>
      <c r="K1441" s="2">
        <f>IF(I1441="", AVERAGEIF(Table6[Payment_Type],Table6[[#This Row],[Payment_Type]],Table6[Total_Amount]), J1441)</f>
        <v>1523.124</v>
      </c>
      <c r="O1441" s="28" t="s">
        <v>3265</v>
      </c>
      <c r="P1441" t="str">
        <f t="shared" si="89"/>
        <v>Sale1439</v>
      </c>
      <c r="Q1441" t="str">
        <f t="shared" si="90"/>
        <v>SALE1439</v>
      </c>
      <c r="S1441" s="31">
        <v>45322</v>
      </c>
      <c r="T1441" t="str">
        <f t="shared" si="91"/>
        <v>31-01-2024</v>
      </c>
      <c r="X1441" s="34">
        <v>2</v>
      </c>
      <c r="Y1441" s="34">
        <v>846.18</v>
      </c>
      <c r="Z1441" s="2">
        <f t="shared" si="88"/>
        <v>846.18</v>
      </c>
    </row>
    <row r="1442" spans="1:26">
      <c r="A1442" s="2" t="s">
        <v>3266</v>
      </c>
      <c r="B1442" s="25">
        <v>45829</v>
      </c>
      <c r="C1442" s="2" t="s">
        <v>1109</v>
      </c>
      <c r="D1442" s="2" t="s">
        <v>1688</v>
      </c>
      <c r="E1442" s="2" t="s">
        <v>1799</v>
      </c>
      <c r="F1442" s="2">
        <v>2</v>
      </c>
      <c r="G1442" s="2">
        <v>424.53</v>
      </c>
      <c r="H1442" s="2">
        <v>0.14000000000000001</v>
      </c>
      <c r="I1442" s="2" t="s">
        <v>1829</v>
      </c>
      <c r="J1442" s="2">
        <v>730.19159999999999</v>
      </c>
      <c r="K1442" s="2">
        <f>IF(I1442="", AVERAGEIF(Table6[Payment_Type],Table6[[#This Row],[Payment_Type]],Table6[Total_Amount]), J1442)</f>
        <v>730.19159999999999</v>
      </c>
      <c r="O1442" s="27" t="s">
        <v>3266</v>
      </c>
      <c r="P1442" t="str">
        <f t="shared" si="89"/>
        <v>Sale1440</v>
      </c>
      <c r="Q1442" t="str">
        <f t="shared" si="90"/>
        <v>SALE1440</v>
      </c>
      <c r="S1442" s="30">
        <v>45829</v>
      </c>
      <c r="T1442" t="str">
        <f t="shared" si="91"/>
        <v>21-06-2025</v>
      </c>
      <c r="X1442" s="33">
        <v>2</v>
      </c>
      <c r="Y1442" s="33">
        <v>424.53</v>
      </c>
      <c r="Z1442" s="2">
        <f t="shared" si="88"/>
        <v>424.53</v>
      </c>
    </row>
    <row r="1443" spans="1:26">
      <c r="A1443" s="2" t="s">
        <v>3267</v>
      </c>
      <c r="B1443" s="25">
        <v>45539</v>
      </c>
      <c r="C1443" s="2" t="s">
        <v>824</v>
      </c>
      <c r="D1443" s="2" t="s">
        <v>1724</v>
      </c>
      <c r="E1443" s="2" t="s">
        <v>1799</v>
      </c>
      <c r="F1443" s="2">
        <v>4</v>
      </c>
      <c r="G1443" s="2">
        <v>450.42</v>
      </c>
      <c r="H1443" s="2">
        <v>0.08</v>
      </c>
      <c r="I1443" s="2" t="s">
        <v>1829</v>
      </c>
      <c r="J1443" s="2">
        <v>1657.5455999999999</v>
      </c>
      <c r="K1443" s="2">
        <f>IF(I1443="", AVERAGEIF(Table6[Payment_Type],Table6[[#This Row],[Payment_Type]],Table6[Total_Amount]), J1443)</f>
        <v>1657.5455999999999</v>
      </c>
      <c r="O1443" s="28" t="s">
        <v>3267</v>
      </c>
      <c r="P1443" t="str">
        <f t="shared" si="89"/>
        <v>Sale1441</v>
      </c>
      <c r="Q1443" t="str">
        <f t="shared" si="90"/>
        <v>SALE1441</v>
      </c>
      <c r="S1443" s="31">
        <v>45539</v>
      </c>
      <c r="T1443" t="str">
        <f t="shared" si="91"/>
        <v>04-09-2024</v>
      </c>
      <c r="X1443" s="34">
        <v>4</v>
      </c>
      <c r="Y1443" s="34">
        <v>450.42</v>
      </c>
      <c r="Z1443" s="2">
        <f t="shared" si="88"/>
        <v>450.42</v>
      </c>
    </row>
    <row r="1444" spans="1:26">
      <c r="A1444" s="2" t="s">
        <v>3268</v>
      </c>
      <c r="B1444" s="25">
        <v>45893</v>
      </c>
      <c r="C1444" s="2" t="s">
        <v>523</v>
      </c>
      <c r="D1444" s="2" t="s">
        <v>1600</v>
      </c>
      <c r="E1444" s="2" t="s">
        <v>1786</v>
      </c>
      <c r="F1444" s="2">
        <v>4</v>
      </c>
      <c r="G1444" s="2">
        <v>896.91</v>
      </c>
      <c r="H1444" s="2">
        <v>0.1</v>
      </c>
      <c r="I1444" s="2" t="s">
        <v>1824</v>
      </c>
      <c r="J1444" s="2">
        <v>3228.8760000000002</v>
      </c>
      <c r="K1444" s="2">
        <f>IF(I1444="", AVERAGEIF(Table6[Payment_Type],Table6[[#This Row],[Payment_Type]],Table6[Total_Amount]), J1444)</f>
        <v>3228.8760000000002</v>
      </c>
      <c r="O1444" s="27" t="s">
        <v>3268</v>
      </c>
      <c r="P1444" t="str">
        <f t="shared" si="89"/>
        <v>Sale1442</v>
      </c>
      <c r="Q1444" t="str">
        <f t="shared" si="90"/>
        <v>SALE1442</v>
      </c>
      <c r="S1444" s="30">
        <v>45893</v>
      </c>
      <c r="T1444" t="str">
        <f t="shared" si="91"/>
        <v>24-08-2025</v>
      </c>
      <c r="X1444" s="33">
        <v>4</v>
      </c>
      <c r="Y1444" s="33">
        <v>896.91</v>
      </c>
      <c r="Z1444" s="2">
        <f t="shared" si="88"/>
        <v>896.91</v>
      </c>
    </row>
    <row r="1445" spans="1:26">
      <c r="A1445" s="2" t="s">
        <v>3269</v>
      </c>
      <c r="B1445" s="25">
        <v>45814</v>
      </c>
      <c r="C1445" s="2" t="s">
        <v>1492</v>
      </c>
      <c r="D1445" s="2" t="s">
        <v>1742</v>
      </c>
      <c r="E1445" s="2" t="s">
        <v>1789</v>
      </c>
      <c r="F1445" s="2">
        <v>3</v>
      </c>
      <c r="G1445" s="2">
        <v>679.38</v>
      </c>
      <c r="H1445" s="2">
        <v>0.3</v>
      </c>
      <c r="I1445" s="2" t="s">
        <v>1829</v>
      </c>
      <c r="J1445" s="2">
        <v>1426.6980000000001</v>
      </c>
      <c r="K1445" s="2">
        <f>IF(I1445="", AVERAGEIF(Table6[Payment_Type],Table6[[#This Row],[Payment_Type]],Table6[Total_Amount]), J1445)</f>
        <v>1426.6980000000001</v>
      </c>
      <c r="O1445" s="28" t="s">
        <v>3269</v>
      </c>
      <c r="P1445" t="str">
        <f t="shared" si="89"/>
        <v>Sale1443</v>
      </c>
      <c r="Q1445" t="str">
        <f t="shared" si="90"/>
        <v>SALE1443</v>
      </c>
      <c r="S1445" s="31">
        <v>45814</v>
      </c>
      <c r="T1445" t="str">
        <f t="shared" si="91"/>
        <v>06-06-2025</v>
      </c>
      <c r="X1445" s="34">
        <v>3</v>
      </c>
      <c r="Y1445" s="34">
        <v>679.38</v>
      </c>
      <c r="Z1445" s="2">
        <f t="shared" si="88"/>
        <v>679.38</v>
      </c>
    </row>
    <row r="1446" spans="1:26">
      <c r="A1446" s="2" t="s">
        <v>3270</v>
      </c>
      <c r="B1446" s="25">
        <v>45571</v>
      </c>
      <c r="C1446" s="2" t="s">
        <v>75</v>
      </c>
      <c r="D1446" s="2" t="s">
        <v>1708</v>
      </c>
      <c r="E1446" s="2" t="s">
        <v>1804</v>
      </c>
      <c r="F1446" s="2">
        <v>3</v>
      </c>
      <c r="G1446" s="2">
        <v>483.63</v>
      </c>
      <c r="H1446" s="2">
        <v>0</v>
      </c>
      <c r="I1446" s="2" t="s">
        <v>1824</v>
      </c>
      <c r="J1446" s="2">
        <v>1450.89</v>
      </c>
      <c r="K1446" s="2">
        <f>IF(I1446="", AVERAGEIF(Table6[Payment_Type],Table6[[#This Row],[Payment_Type]],Table6[Total_Amount]), J1446)</f>
        <v>1450.89</v>
      </c>
      <c r="O1446" s="27" t="s">
        <v>3270</v>
      </c>
      <c r="P1446" t="str">
        <f t="shared" si="89"/>
        <v>Sale1444</v>
      </c>
      <c r="Q1446" t="str">
        <f t="shared" si="90"/>
        <v>SALE1444</v>
      </c>
      <c r="S1446" s="30">
        <v>45571</v>
      </c>
      <c r="T1446" t="str">
        <f t="shared" si="91"/>
        <v>06-10-2024</v>
      </c>
      <c r="X1446" s="33">
        <v>3</v>
      </c>
      <c r="Y1446" s="33">
        <v>483.63</v>
      </c>
      <c r="Z1446" s="2">
        <f t="shared" si="88"/>
        <v>483.63</v>
      </c>
    </row>
    <row r="1447" spans="1:26">
      <c r="A1447" s="2" t="s">
        <v>3271</v>
      </c>
      <c r="B1447" s="25">
        <v>45542</v>
      </c>
      <c r="C1447" s="2" t="s">
        <v>124</v>
      </c>
      <c r="D1447" s="2" t="s">
        <v>1626</v>
      </c>
      <c r="E1447" s="2" t="s">
        <v>1752</v>
      </c>
      <c r="F1447" s="2">
        <v>3</v>
      </c>
      <c r="G1447" s="2">
        <v>158.27000000000001</v>
      </c>
      <c r="H1447" s="2">
        <v>0.24</v>
      </c>
      <c r="I1447" s="2" t="s">
        <v>1829</v>
      </c>
      <c r="J1447" s="2">
        <v>360.85559999999998</v>
      </c>
      <c r="K1447" s="2">
        <f>IF(I1447="", AVERAGEIF(Table6[Payment_Type],Table6[[#This Row],[Payment_Type]],Table6[Total_Amount]), J1447)</f>
        <v>360.85559999999998</v>
      </c>
      <c r="O1447" s="28" t="s">
        <v>3271</v>
      </c>
      <c r="P1447" t="str">
        <f t="shared" si="89"/>
        <v>Sale1445</v>
      </c>
      <c r="Q1447" t="str">
        <f t="shared" si="90"/>
        <v>SALE1445</v>
      </c>
      <c r="S1447" s="31">
        <v>45542</v>
      </c>
      <c r="T1447" t="str">
        <f t="shared" si="91"/>
        <v>07-09-2024</v>
      </c>
      <c r="X1447" s="34">
        <v>3</v>
      </c>
      <c r="Y1447" s="34">
        <v>158.27000000000001</v>
      </c>
      <c r="Z1447" s="2">
        <f t="shared" si="88"/>
        <v>158.27000000000001</v>
      </c>
    </row>
    <row r="1448" spans="1:26">
      <c r="A1448" s="2" t="s">
        <v>3272</v>
      </c>
      <c r="B1448" s="25">
        <v>45758</v>
      </c>
      <c r="C1448" s="2" t="s">
        <v>402</v>
      </c>
      <c r="D1448" s="2" t="s">
        <v>1549</v>
      </c>
      <c r="E1448" s="2" t="s">
        <v>1801</v>
      </c>
      <c r="F1448" s="2">
        <v>4</v>
      </c>
      <c r="G1448" s="2">
        <v>601.5</v>
      </c>
      <c r="H1448" s="2">
        <v>0.18</v>
      </c>
      <c r="I1448" s="2" t="s">
        <v>1824</v>
      </c>
      <c r="J1448" s="2">
        <v>1972.92</v>
      </c>
      <c r="K1448" s="2">
        <f>IF(I1448="", AVERAGEIF(Table6[Payment_Type],Table6[[#This Row],[Payment_Type]],Table6[Total_Amount]), J1448)</f>
        <v>1972.92</v>
      </c>
      <c r="O1448" s="27" t="s">
        <v>3272</v>
      </c>
      <c r="P1448" t="str">
        <f t="shared" si="89"/>
        <v>Sale1446</v>
      </c>
      <c r="Q1448" t="str">
        <f t="shared" si="90"/>
        <v>SALE1446</v>
      </c>
      <c r="S1448" s="30">
        <v>45758</v>
      </c>
      <c r="T1448" t="str">
        <f t="shared" si="91"/>
        <v>11-04-2025</v>
      </c>
      <c r="X1448" s="33">
        <v>4</v>
      </c>
      <c r="Y1448" s="33">
        <v>601.5</v>
      </c>
      <c r="Z1448" s="2">
        <f t="shared" si="88"/>
        <v>601.5</v>
      </c>
    </row>
    <row r="1449" spans="1:26">
      <c r="A1449" s="2" t="s">
        <v>3273</v>
      </c>
      <c r="B1449" s="25">
        <v>45709</v>
      </c>
      <c r="C1449" s="2" t="s">
        <v>255</v>
      </c>
      <c r="D1449" s="2" t="s">
        <v>1610</v>
      </c>
      <c r="E1449" s="2" t="s">
        <v>1810</v>
      </c>
      <c r="F1449" s="2">
        <v>2</v>
      </c>
      <c r="G1449" s="2">
        <v>46.39</v>
      </c>
      <c r="H1449" s="2">
        <v>7.0000000000000007E-2</v>
      </c>
      <c r="I1449" s="2" t="s">
        <v>1824</v>
      </c>
      <c r="J1449" s="2">
        <v>86.285399999999996</v>
      </c>
      <c r="K1449" s="2">
        <f>IF(I1449="", AVERAGEIF(Table6[Payment_Type],Table6[[#This Row],[Payment_Type]],Table6[Total_Amount]), J1449)</f>
        <v>86.285399999999996</v>
      </c>
      <c r="O1449" s="28" t="s">
        <v>3273</v>
      </c>
      <c r="P1449" t="str">
        <f t="shared" si="89"/>
        <v>Sale1447</v>
      </c>
      <c r="Q1449" t="str">
        <f t="shared" si="90"/>
        <v>SALE1447</v>
      </c>
      <c r="S1449" s="31">
        <v>45709</v>
      </c>
      <c r="T1449" t="str">
        <f t="shared" si="91"/>
        <v>21-02-2025</v>
      </c>
      <c r="X1449" s="34">
        <v>2</v>
      </c>
      <c r="Y1449" s="34">
        <v>46.39</v>
      </c>
      <c r="Z1449" s="2">
        <f t="shared" si="88"/>
        <v>46.39</v>
      </c>
    </row>
    <row r="1450" spans="1:26">
      <c r="A1450" s="2" t="s">
        <v>3274</v>
      </c>
      <c r="B1450" s="25">
        <v>45587</v>
      </c>
      <c r="C1450" s="2" t="s">
        <v>414</v>
      </c>
      <c r="D1450" s="2" t="s">
        <v>1712</v>
      </c>
      <c r="E1450" s="2" t="s">
        <v>1782</v>
      </c>
      <c r="F1450" s="2">
        <v>4</v>
      </c>
      <c r="G1450" s="2">
        <v>892.28</v>
      </c>
      <c r="H1450" s="2">
        <v>0.23</v>
      </c>
      <c r="I1450" s="2" t="s">
        <v>1824</v>
      </c>
      <c r="J1450" s="2">
        <v>2748.2224000000001</v>
      </c>
      <c r="K1450" s="2">
        <f>IF(I1450="", AVERAGEIF(Table6[Payment_Type],Table6[[#This Row],[Payment_Type]],Table6[Total_Amount]), J1450)</f>
        <v>2748.2224000000001</v>
      </c>
      <c r="O1450" s="27" t="s">
        <v>3274</v>
      </c>
      <c r="P1450" t="str">
        <f t="shared" si="89"/>
        <v>Sale1448</v>
      </c>
      <c r="Q1450" t="str">
        <f t="shared" si="90"/>
        <v>SALE1448</v>
      </c>
      <c r="S1450" s="30">
        <v>45587</v>
      </c>
      <c r="T1450" t="str">
        <f t="shared" si="91"/>
        <v>22-10-2024</v>
      </c>
      <c r="X1450" s="33">
        <v>4</v>
      </c>
      <c r="Y1450" s="33">
        <v>892.28</v>
      </c>
      <c r="Z1450" s="2">
        <f t="shared" si="88"/>
        <v>892.28</v>
      </c>
    </row>
    <row r="1451" spans="1:26">
      <c r="A1451" s="2" t="s">
        <v>3275</v>
      </c>
      <c r="B1451" s="25">
        <v>45494</v>
      </c>
      <c r="C1451" s="2" t="s">
        <v>716</v>
      </c>
      <c r="D1451" s="2" t="s">
        <v>1568</v>
      </c>
      <c r="E1451" s="2" t="s">
        <v>1779</v>
      </c>
      <c r="F1451" s="2">
        <v>2</v>
      </c>
      <c r="G1451" s="2">
        <v>164.23</v>
      </c>
      <c r="H1451" s="2">
        <v>0.17</v>
      </c>
      <c r="I1451" s="2" t="s">
        <v>1824</v>
      </c>
      <c r="J1451" s="2">
        <v>272.62180000000001</v>
      </c>
      <c r="K1451" s="2">
        <f>IF(I1451="", AVERAGEIF(Table6[Payment_Type],Table6[[#This Row],[Payment_Type]],Table6[Total_Amount]), J1451)</f>
        <v>272.62180000000001</v>
      </c>
      <c r="O1451" s="28" t="s">
        <v>3275</v>
      </c>
      <c r="P1451" t="str">
        <f t="shared" si="89"/>
        <v>Sale1449</v>
      </c>
      <c r="Q1451" t="str">
        <f t="shared" si="90"/>
        <v>SALE1449</v>
      </c>
      <c r="S1451" s="31">
        <v>45494</v>
      </c>
      <c r="T1451" t="str">
        <f t="shared" si="91"/>
        <v>21-07-2024</v>
      </c>
      <c r="X1451" s="34">
        <v>2</v>
      </c>
      <c r="Y1451" s="34">
        <v>164.23</v>
      </c>
      <c r="Z1451" s="2">
        <f t="shared" si="88"/>
        <v>164.23</v>
      </c>
    </row>
    <row r="1452" spans="1:26">
      <c r="A1452" s="2" t="s">
        <v>3276</v>
      </c>
      <c r="B1452" s="25">
        <v>45305</v>
      </c>
      <c r="C1452" s="2" t="s">
        <v>1397</v>
      </c>
      <c r="D1452" s="2" t="s">
        <v>1565</v>
      </c>
      <c r="E1452" s="2" t="s">
        <v>1779</v>
      </c>
      <c r="F1452" s="2">
        <v>1</v>
      </c>
      <c r="G1452" s="2">
        <v>484.23</v>
      </c>
      <c r="H1452" s="2">
        <v>0.12</v>
      </c>
      <c r="I1452" s="2" t="s">
        <v>1829</v>
      </c>
      <c r="J1452" s="2">
        <v>426.12240000000003</v>
      </c>
      <c r="K1452" s="2">
        <f>IF(I1452="", AVERAGEIF(Table6[Payment_Type],Table6[[#This Row],[Payment_Type]],Table6[Total_Amount]), J1452)</f>
        <v>426.12240000000003</v>
      </c>
      <c r="O1452" s="27" t="s">
        <v>3276</v>
      </c>
      <c r="P1452" t="str">
        <f t="shared" si="89"/>
        <v>Sale1450</v>
      </c>
      <c r="Q1452" t="str">
        <f t="shared" si="90"/>
        <v>SALE1450</v>
      </c>
      <c r="S1452" s="30">
        <v>45305</v>
      </c>
      <c r="T1452" t="str">
        <f t="shared" si="91"/>
        <v>14-01-2024</v>
      </c>
      <c r="X1452" s="33">
        <v>1</v>
      </c>
      <c r="Y1452" s="33">
        <v>484.23</v>
      </c>
      <c r="Z1452" s="2">
        <f t="shared" si="88"/>
        <v>484.23</v>
      </c>
    </row>
    <row r="1453" spans="1:26">
      <c r="A1453" s="2" t="s">
        <v>3277</v>
      </c>
      <c r="B1453" s="25">
        <v>45383</v>
      </c>
      <c r="C1453" s="2" t="s">
        <v>32</v>
      </c>
      <c r="D1453" s="2" t="s">
        <v>1618</v>
      </c>
      <c r="E1453" s="2" t="s">
        <v>1810</v>
      </c>
      <c r="F1453" s="2">
        <v>3</v>
      </c>
      <c r="G1453" s="2">
        <v>341.51</v>
      </c>
      <c r="H1453" s="2">
        <v>0.22</v>
      </c>
      <c r="I1453" s="2" t="s">
        <v>1829</v>
      </c>
      <c r="J1453" s="2">
        <v>799.13340000000005</v>
      </c>
      <c r="K1453" s="2">
        <f>IF(I1453="", AVERAGEIF(Table6[Payment_Type],Table6[[#This Row],[Payment_Type]],Table6[Total_Amount]), J1453)</f>
        <v>799.13340000000005</v>
      </c>
      <c r="O1453" s="28" t="s">
        <v>3277</v>
      </c>
      <c r="P1453" t="str">
        <f t="shared" si="89"/>
        <v>Sale1451</v>
      </c>
      <c r="Q1453" t="str">
        <f t="shared" si="90"/>
        <v>SALE1451</v>
      </c>
      <c r="S1453" s="31">
        <v>45383</v>
      </c>
      <c r="T1453" t="str">
        <f t="shared" si="91"/>
        <v>01-04-2024</v>
      </c>
      <c r="X1453" s="34">
        <v>3</v>
      </c>
      <c r="Y1453" s="34">
        <v>341.51</v>
      </c>
      <c r="Z1453" s="2">
        <f t="shared" si="88"/>
        <v>341.51</v>
      </c>
    </row>
    <row r="1454" spans="1:26">
      <c r="A1454" s="2" t="s">
        <v>3278</v>
      </c>
      <c r="B1454" s="25">
        <v>45788</v>
      </c>
      <c r="C1454" s="2" t="s">
        <v>384</v>
      </c>
      <c r="D1454" s="2" t="s">
        <v>1744</v>
      </c>
      <c r="E1454" s="2" t="s">
        <v>1797</v>
      </c>
      <c r="F1454" s="2">
        <v>3</v>
      </c>
      <c r="G1454" s="2">
        <v>758.87</v>
      </c>
      <c r="H1454" s="2">
        <v>0.11</v>
      </c>
      <c r="I1454" s="2" t="s">
        <v>1826</v>
      </c>
      <c r="J1454" s="2">
        <v>2026.1829</v>
      </c>
      <c r="K1454" s="2">
        <f>IF(I1454="", AVERAGEIF(Table6[Payment_Type],Table6[[#This Row],[Payment_Type]],Table6[Total_Amount]), J1454)</f>
        <v>2026.1829</v>
      </c>
      <c r="O1454" s="27" t="s">
        <v>3278</v>
      </c>
      <c r="P1454" t="str">
        <f t="shared" si="89"/>
        <v>Sale1452</v>
      </c>
      <c r="Q1454" t="str">
        <f t="shared" si="90"/>
        <v>SALE1452</v>
      </c>
      <c r="S1454" s="30">
        <v>45788</v>
      </c>
      <c r="T1454" t="str">
        <f t="shared" si="91"/>
        <v>11-05-2025</v>
      </c>
      <c r="X1454" s="33">
        <v>3</v>
      </c>
      <c r="Y1454" s="33">
        <v>758.87</v>
      </c>
      <c r="Z1454" s="2">
        <f t="shared" si="88"/>
        <v>758.87</v>
      </c>
    </row>
    <row r="1455" spans="1:26">
      <c r="A1455" s="2" t="s">
        <v>3279</v>
      </c>
      <c r="B1455" s="25">
        <v>45855</v>
      </c>
      <c r="C1455" s="2" t="s">
        <v>1449</v>
      </c>
      <c r="D1455" s="2" t="s">
        <v>1660</v>
      </c>
      <c r="E1455" s="2" t="s">
        <v>1794</v>
      </c>
      <c r="F1455" s="2">
        <v>3</v>
      </c>
      <c r="G1455" s="2">
        <v>560.52</v>
      </c>
      <c r="H1455" s="2">
        <v>0.17</v>
      </c>
      <c r="I1455" s="2" t="s">
        <v>1824</v>
      </c>
      <c r="J1455" s="2">
        <v>1395.6948</v>
      </c>
      <c r="K1455" s="2">
        <f>IF(I1455="", AVERAGEIF(Table6[Payment_Type],Table6[[#This Row],[Payment_Type]],Table6[Total_Amount]), J1455)</f>
        <v>1395.6948</v>
      </c>
      <c r="O1455" s="28" t="s">
        <v>3279</v>
      </c>
      <c r="P1455" t="str">
        <f t="shared" si="89"/>
        <v>Sale1453</v>
      </c>
      <c r="Q1455" t="str">
        <f t="shared" si="90"/>
        <v>SALE1453</v>
      </c>
      <c r="S1455" s="31">
        <v>45855</v>
      </c>
      <c r="T1455" t="str">
        <f t="shared" si="91"/>
        <v>17-07-2025</v>
      </c>
      <c r="X1455" s="34">
        <v>3</v>
      </c>
      <c r="Y1455" s="34">
        <v>560.52</v>
      </c>
      <c r="Z1455" s="2">
        <f t="shared" si="88"/>
        <v>560.52</v>
      </c>
    </row>
    <row r="1456" spans="1:26">
      <c r="A1456" s="2" t="s">
        <v>3280</v>
      </c>
      <c r="B1456" s="25">
        <v>45533</v>
      </c>
      <c r="C1456" s="2" t="s">
        <v>1101</v>
      </c>
      <c r="D1456" s="2" t="s">
        <v>1740</v>
      </c>
      <c r="E1456" s="2" t="s">
        <v>1807</v>
      </c>
      <c r="F1456" s="2">
        <v>2</v>
      </c>
      <c r="G1456" s="2">
        <v>977.18</v>
      </c>
      <c r="H1456" s="2">
        <v>0.19</v>
      </c>
      <c r="I1456" s="2" t="s">
        <v>1824</v>
      </c>
      <c r="J1456" s="2">
        <v>1583.0316</v>
      </c>
      <c r="K1456" s="2">
        <f>IF(I1456="", AVERAGEIF(Table6[Payment_Type],Table6[[#This Row],[Payment_Type]],Table6[Total_Amount]), J1456)</f>
        <v>1583.0316</v>
      </c>
      <c r="O1456" s="27" t="s">
        <v>3280</v>
      </c>
      <c r="P1456" t="str">
        <f t="shared" si="89"/>
        <v>Sale1454</v>
      </c>
      <c r="Q1456" t="str">
        <f t="shared" si="90"/>
        <v>SALE1454</v>
      </c>
      <c r="S1456" s="30">
        <v>45533</v>
      </c>
      <c r="T1456" t="str">
        <f t="shared" si="91"/>
        <v>29-08-2024</v>
      </c>
      <c r="X1456" s="33">
        <v>2</v>
      </c>
      <c r="Y1456" s="33">
        <v>977.18</v>
      </c>
      <c r="Z1456" s="2">
        <f t="shared" si="88"/>
        <v>977.18</v>
      </c>
    </row>
    <row r="1457" spans="1:26">
      <c r="A1457" s="2" t="s">
        <v>3281</v>
      </c>
      <c r="B1457" s="25">
        <v>45763</v>
      </c>
      <c r="C1457" s="2" t="s">
        <v>758</v>
      </c>
      <c r="D1457" s="2" t="s">
        <v>1580</v>
      </c>
      <c r="E1457" s="2" t="s">
        <v>1799</v>
      </c>
      <c r="F1457" s="2">
        <v>4</v>
      </c>
      <c r="G1457" s="2">
        <v>761.35</v>
      </c>
      <c r="H1457" s="2">
        <v>0.08</v>
      </c>
      <c r="I1457" s="2" t="s">
        <v>1824</v>
      </c>
      <c r="J1457" s="2">
        <v>2801.768</v>
      </c>
      <c r="K1457" s="2">
        <f>IF(I1457="", AVERAGEIF(Table6[Payment_Type],Table6[[#This Row],[Payment_Type]],Table6[Total_Amount]), J1457)</f>
        <v>2801.768</v>
      </c>
      <c r="O1457" s="28" t="s">
        <v>3281</v>
      </c>
      <c r="P1457" t="str">
        <f t="shared" si="89"/>
        <v>Sale1455</v>
      </c>
      <c r="Q1457" t="str">
        <f t="shared" si="90"/>
        <v>SALE1455</v>
      </c>
      <c r="S1457" s="31">
        <v>45763</v>
      </c>
      <c r="T1457" t="str">
        <f t="shared" si="91"/>
        <v>16-04-2025</v>
      </c>
      <c r="X1457" s="34">
        <v>4</v>
      </c>
      <c r="Y1457" s="34">
        <v>761.35</v>
      </c>
      <c r="Z1457" s="2">
        <f t="shared" si="88"/>
        <v>761.35</v>
      </c>
    </row>
    <row r="1458" spans="1:26">
      <c r="A1458" s="2" t="s">
        <v>3282</v>
      </c>
      <c r="B1458" s="25">
        <v>45900</v>
      </c>
      <c r="C1458" s="2" t="s">
        <v>592</v>
      </c>
      <c r="D1458" s="2" t="s">
        <v>1682</v>
      </c>
      <c r="E1458" s="2" t="s">
        <v>1810</v>
      </c>
      <c r="F1458" s="2">
        <v>2</v>
      </c>
      <c r="G1458" s="2">
        <v>947.56</v>
      </c>
      <c r="H1458" s="2">
        <v>0.02</v>
      </c>
      <c r="I1458" s="2" t="s">
        <v>1829</v>
      </c>
      <c r="J1458" s="2">
        <v>1857.2175999999999</v>
      </c>
      <c r="K1458" s="2">
        <f>IF(I1458="", AVERAGEIF(Table6[Payment_Type],Table6[[#This Row],[Payment_Type]],Table6[Total_Amount]), J1458)</f>
        <v>1857.2175999999999</v>
      </c>
      <c r="O1458" s="27" t="s">
        <v>3282</v>
      </c>
      <c r="P1458" t="str">
        <f t="shared" si="89"/>
        <v>Sale1456</v>
      </c>
      <c r="Q1458" t="str">
        <f t="shared" si="90"/>
        <v>SALE1456</v>
      </c>
      <c r="S1458" s="30">
        <v>45900</v>
      </c>
      <c r="T1458" t="str">
        <f t="shared" si="91"/>
        <v>31-08-2025</v>
      </c>
      <c r="X1458" s="33">
        <v>2</v>
      </c>
      <c r="Y1458" s="33">
        <v>947.56</v>
      </c>
      <c r="Z1458" s="2">
        <f t="shared" si="88"/>
        <v>947.56</v>
      </c>
    </row>
    <row r="1459" spans="1:26">
      <c r="A1459" s="2" t="s">
        <v>3283</v>
      </c>
      <c r="B1459" s="25">
        <v>45943</v>
      </c>
      <c r="C1459" s="2" t="s">
        <v>764</v>
      </c>
      <c r="D1459" s="2" t="s">
        <v>1634</v>
      </c>
      <c r="E1459" s="2" t="s">
        <v>1810</v>
      </c>
      <c r="F1459" s="2">
        <v>4</v>
      </c>
      <c r="G1459" s="2">
        <v>975.47</v>
      </c>
      <c r="H1459" s="2">
        <v>0.04</v>
      </c>
      <c r="I1459" s="2" t="s">
        <v>1824</v>
      </c>
      <c r="J1459" s="2">
        <v>3745.8047999999999</v>
      </c>
      <c r="K1459" s="2">
        <f>IF(I1459="", AVERAGEIF(Table6[Payment_Type],Table6[[#This Row],[Payment_Type]],Table6[Total_Amount]), J1459)</f>
        <v>3745.8047999999999</v>
      </c>
      <c r="O1459" s="28" t="s">
        <v>3283</v>
      </c>
      <c r="P1459" t="str">
        <f t="shared" si="89"/>
        <v>Sale1457</v>
      </c>
      <c r="Q1459" t="str">
        <f t="shared" si="90"/>
        <v>SALE1457</v>
      </c>
      <c r="S1459" s="31">
        <v>45943</v>
      </c>
      <c r="T1459" t="str">
        <f t="shared" si="91"/>
        <v>13-10-2025</v>
      </c>
      <c r="X1459" s="34">
        <v>4</v>
      </c>
      <c r="Y1459" s="34">
        <v>975.47</v>
      </c>
      <c r="Z1459" s="2">
        <f t="shared" si="88"/>
        <v>975.47</v>
      </c>
    </row>
    <row r="1460" spans="1:26">
      <c r="A1460" s="2" t="s">
        <v>3284</v>
      </c>
      <c r="B1460" s="25">
        <v>45448</v>
      </c>
      <c r="C1460" s="2" t="s">
        <v>1469</v>
      </c>
      <c r="D1460" s="2" t="s">
        <v>1574</v>
      </c>
      <c r="E1460" s="2" t="s">
        <v>1786</v>
      </c>
      <c r="F1460" s="2">
        <v>3</v>
      </c>
      <c r="G1460" s="2">
        <v>769.06</v>
      </c>
      <c r="H1460" s="2">
        <v>0.23</v>
      </c>
      <c r="I1460" s="2" t="s">
        <v>1829</v>
      </c>
      <c r="J1460" s="2">
        <v>1776.5286000000001</v>
      </c>
      <c r="K1460" s="2">
        <f>IF(I1460="", AVERAGEIF(Table6[Payment_Type],Table6[[#This Row],[Payment_Type]],Table6[Total_Amount]), J1460)</f>
        <v>1776.5286000000001</v>
      </c>
      <c r="O1460" s="27" t="s">
        <v>3284</v>
      </c>
      <c r="P1460" t="str">
        <f t="shared" si="89"/>
        <v>Sale1458</v>
      </c>
      <c r="Q1460" t="str">
        <f t="shared" si="90"/>
        <v>SALE1458</v>
      </c>
      <c r="S1460" s="30">
        <v>45448</v>
      </c>
      <c r="T1460" t="str">
        <f t="shared" si="91"/>
        <v>05-06-2024</v>
      </c>
      <c r="X1460" s="33">
        <v>3</v>
      </c>
      <c r="Y1460" s="33">
        <v>769.06</v>
      </c>
      <c r="Z1460" s="2">
        <f t="shared" si="88"/>
        <v>769.06</v>
      </c>
    </row>
    <row r="1461" spans="1:26">
      <c r="A1461" s="2" t="s">
        <v>3285</v>
      </c>
      <c r="B1461" s="25">
        <v>45929</v>
      </c>
      <c r="C1461" s="2" t="s">
        <v>1495</v>
      </c>
      <c r="D1461" s="2" t="s">
        <v>1626</v>
      </c>
      <c r="E1461" s="2" t="s">
        <v>1761</v>
      </c>
      <c r="F1461" s="2">
        <v>3</v>
      </c>
      <c r="G1461" s="2">
        <v>824.75</v>
      </c>
      <c r="H1461" s="2">
        <v>0.23</v>
      </c>
      <c r="I1461" s="2" t="s">
        <v>1824</v>
      </c>
      <c r="J1461" s="2">
        <v>1905.1724999999999</v>
      </c>
      <c r="K1461" s="2">
        <f>IF(I1461="", AVERAGEIF(Table6[Payment_Type],Table6[[#This Row],[Payment_Type]],Table6[Total_Amount]), J1461)</f>
        <v>1905.1724999999999</v>
      </c>
      <c r="O1461" s="28" t="s">
        <v>3285</v>
      </c>
      <c r="P1461" t="str">
        <f t="shared" si="89"/>
        <v>Sale1459</v>
      </c>
      <c r="Q1461" t="str">
        <f t="shared" si="90"/>
        <v>SALE1459</v>
      </c>
      <c r="S1461" s="31">
        <v>45929</v>
      </c>
      <c r="T1461" t="str">
        <f t="shared" si="91"/>
        <v>29-09-2025</v>
      </c>
      <c r="X1461" s="34">
        <v>3</v>
      </c>
      <c r="Y1461" s="34">
        <v>824.75</v>
      </c>
      <c r="Z1461" s="2">
        <f t="shared" si="88"/>
        <v>824.75</v>
      </c>
    </row>
    <row r="1462" spans="1:26">
      <c r="A1462" s="2" t="s">
        <v>3286</v>
      </c>
      <c r="B1462" s="25">
        <v>45478</v>
      </c>
      <c r="C1462" s="2" t="s">
        <v>1249</v>
      </c>
      <c r="D1462" s="2" t="s">
        <v>1684</v>
      </c>
      <c r="E1462" s="2" t="s">
        <v>1769</v>
      </c>
      <c r="F1462" s="2">
        <v>2</v>
      </c>
      <c r="G1462" s="2">
        <v>821.35</v>
      </c>
      <c r="H1462" s="2">
        <v>0.11</v>
      </c>
      <c r="I1462" s="2" t="s">
        <v>1826</v>
      </c>
      <c r="J1462" s="2">
        <v>1462.0029999999999</v>
      </c>
      <c r="K1462" s="2">
        <f>IF(I1462="", AVERAGEIF(Table6[Payment_Type],Table6[[#This Row],[Payment_Type]],Table6[Total_Amount]), J1462)</f>
        <v>1462.0029999999999</v>
      </c>
      <c r="O1462" s="27" t="s">
        <v>3286</v>
      </c>
      <c r="P1462" t="str">
        <f t="shared" si="89"/>
        <v>Sale1460</v>
      </c>
      <c r="Q1462" t="str">
        <f t="shared" si="90"/>
        <v>SALE1460</v>
      </c>
      <c r="S1462" s="30">
        <v>45478</v>
      </c>
      <c r="T1462" t="str">
        <f t="shared" si="91"/>
        <v>05-07-2024</v>
      </c>
      <c r="X1462" s="33">
        <v>2</v>
      </c>
      <c r="Y1462" s="33">
        <v>821.35</v>
      </c>
      <c r="Z1462" s="2">
        <f t="shared" si="88"/>
        <v>821.35</v>
      </c>
    </row>
    <row r="1463" spans="1:26">
      <c r="A1463" s="2" t="s">
        <v>3287</v>
      </c>
      <c r="B1463" s="25">
        <v>45723</v>
      </c>
      <c r="C1463" s="2" t="s">
        <v>1260</v>
      </c>
      <c r="D1463" s="2" t="s">
        <v>1574</v>
      </c>
      <c r="E1463" s="2" t="s">
        <v>1789</v>
      </c>
      <c r="F1463" s="2">
        <v>1</v>
      </c>
      <c r="G1463" s="2">
        <v>120.57</v>
      </c>
      <c r="H1463" s="2">
        <v>0.06</v>
      </c>
      <c r="I1463" s="2" t="s">
        <v>1826</v>
      </c>
      <c r="J1463" s="2">
        <v>113.33580000000001</v>
      </c>
      <c r="K1463" s="2">
        <f>IF(I1463="", AVERAGEIF(Table6[Payment_Type],Table6[[#This Row],[Payment_Type]],Table6[Total_Amount]), J1463)</f>
        <v>113.33580000000001</v>
      </c>
      <c r="O1463" s="28" t="s">
        <v>3287</v>
      </c>
      <c r="P1463" t="str">
        <f t="shared" si="89"/>
        <v>Sale1461</v>
      </c>
      <c r="Q1463" t="str">
        <f t="shared" si="90"/>
        <v>SALE1461</v>
      </c>
      <c r="S1463" s="31">
        <v>45723</v>
      </c>
      <c r="T1463" t="str">
        <f t="shared" si="91"/>
        <v>07-03-2025</v>
      </c>
      <c r="X1463" s="34">
        <v>1</v>
      </c>
      <c r="Y1463" s="34">
        <v>120.57</v>
      </c>
      <c r="Z1463" s="2">
        <f t="shared" si="88"/>
        <v>120.57</v>
      </c>
    </row>
    <row r="1464" spans="1:26">
      <c r="A1464" s="2" t="s">
        <v>3288</v>
      </c>
      <c r="B1464" s="25">
        <v>45240</v>
      </c>
      <c r="C1464" s="2" t="s">
        <v>1053</v>
      </c>
      <c r="D1464" s="2" t="s">
        <v>1726</v>
      </c>
      <c r="E1464" s="2" t="s">
        <v>1757</v>
      </c>
      <c r="F1464" s="2">
        <v>1</v>
      </c>
      <c r="G1464" s="2">
        <v>122.27</v>
      </c>
      <c r="H1464" s="2">
        <v>0.26</v>
      </c>
      <c r="I1464" s="2" t="s">
        <v>1826</v>
      </c>
      <c r="J1464" s="2">
        <v>90.479799999999997</v>
      </c>
      <c r="K1464" s="2">
        <f>IF(I1464="", AVERAGEIF(Table6[Payment_Type],Table6[[#This Row],[Payment_Type]],Table6[Total_Amount]), J1464)</f>
        <v>90.479799999999997</v>
      </c>
      <c r="O1464" s="27" t="s">
        <v>3288</v>
      </c>
      <c r="P1464" t="str">
        <f t="shared" si="89"/>
        <v>Sale1462</v>
      </c>
      <c r="Q1464" t="str">
        <f t="shared" si="90"/>
        <v>SALE1462</v>
      </c>
      <c r="S1464" s="30">
        <v>45240</v>
      </c>
      <c r="T1464" t="str">
        <f t="shared" si="91"/>
        <v>10-11-2023</v>
      </c>
      <c r="X1464" s="33">
        <v>1</v>
      </c>
      <c r="Y1464" s="33">
        <v>122.27</v>
      </c>
      <c r="Z1464" s="2">
        <f t="shared" si="88"/>
        <v>122.27</v>
      </c>
    </row>
    <row r="1465" spans="1:26">
      <c r="A1465" s="2" t="s">
        <v>3289</v>
      </c>
      <c r="B1465" s="25">
        <v>45890</v>
      </c>
      <c r="C1465" s="2" t="s">
        <v>565</v>
      </c>
      <c r="D1465" s="2" t="s">
        <v>1600</v>
      </c>
      <c r="E1465" s="2" t="s">
        <v>1761</v>
      </c>
      <c r="F1465" s="2">
        <v>2</v>
      </c>
      <c r="G1465" s="2">
        <v>182.89</v>
      </c>
      <c r="H1465" s="2">
        <v>0.11</v>
      </c>
      <c r="I1465" s="2" t="s">
        <v>1824</v>
      </c>
      <c r="J1465" s="2">
        <v>325.54419999999999</v>
      </c>
      <c r="K1465" s="2">
        <f>IF(I1465="", AVERAGEIF(Table6[Payment_Type],Table6[[#This Row],[Payment_Type]],Table6[Total_Amount]), J1465)</f>
        <v>325.54419999999999</v>
      </c>
      <c r="O1465" s="28" t="s">
        <v>3289</v>
      </c>
      <c r="P1465" t="str">
        <f t="shared" si="89"/>
        <v>Sale1463</v>
      </c>
      <c r="Q1465" t="str">
        <f t="shared" si="90"/>
        <v>SALE1463</v>
      </c>
      <c r="S1465" s="31">
        <v>45890</v>
      </c>
      <c r="T1465" t="str">
        <f t="shared" si="91"/>
        <v>21-08-2025</v>
      </c>
      <c r="X1465" s="34">
        <v>2</v>
      </c>
      <c r="Y1465" s="34">
        <v>182.89</v>
      </c>
      <c r="Z1465" s="2">
        <f t="shared" si="88"/>
        <v>182.89</v>
      </c>
    </row>
    <row r="1466" spans="1:26">
      <c r="A1466" s="2" t="s">
        <v>3290</v>
      </c>
      <c r="B1466" s="25">
        <v>45796</v>
      </c>
      <c r="C1466" s="2" t="s">
        <v>1160</v>
      </c>
      <c r="D1466" s="2" t="s">
        <v>1640</v>
      </c>
      <c r="E1466" s="2" t="s">
        <v>1769</v>
      </c>
      <c r="F1466" s="2">
        <v>1</v>
      </c>
      <c r="G1466" s="2">
        <v>695.26</v>
      </c>
      <c r="H1466" s="2">
        <v>0.23</v>
      </c>
      <c r="I1466" s="2" t="s">
        <v>1826</v>
      </c>
      <c r="J1466" s="2">
        <v>535.35019999999997</v>
      </c>
      <c r="K1466" s="2">
        <f>IF(I1466="", AVERAGEIF(Table6[Payment_Type],Table6[[#This Row],[Payment_Type]],Table6[Total_Amount]), J1466)</f>
        <v>535.35019999999997</v>
      </c>
      <c r="O1466" s="27" t="s">
        <v>3290</v>
      </c>
      <c r="P1466" t="str">
        <f t="shared" si="89"/>
        <v>Sale1464</v>
      </c>
      <c r="Q1466" t="str">
        <f t="shared" si="90"/>
        <v>SALE1464</v>
      </c>
      <c r="S1466" s="30">
        <v>45796</v>
      </c>
      <c r="T1466" t="str">
        <f t="shared" si="91"/>
        <v>19-05-2025</v>
      </c>
      <c r="X1466" s="33">
        <v>1</v>
      </c>
      <c r="Y1466" s="33">
        <v>695.26</v>
      </c>
      <c r="Z1466" s="2">
        <f t="shared" si="88"/>
        <v>695.26</v>
      </c>
    </row>
    <row r="1467" spans="1:26">
      <c r="A1467" s="2" t="s">
        <v>3291</v>
      </c>
      <c r="B1467" s="25">
        <v>45895</v>
      </c>
      <c r="C1467" s="2" t="s">
        <v>114</v>
      </c>
      <c r="D1467" s="2" t="s">
        <v>1606</v>
      </c>
      <c r="E1467" s="2" t="s">
        <v>1776</v>
      </c>
      <c r="F1467" s="2">
        <v>2</v>
      </c>
      <c r="G1467" s="2">
        <v>408.8</v>
      </c>
      <c r="H1467" s="2">
        <v>0.17</v>
      </c>
      <c r="I1467" s="2" t="s">
        <v>1829</v>
      </c>
      <c r="J1467" s="2">
        <v>678.60799999999995</v>
      </c>
      <c r="K1467" s="2">
        <f>IF(I1467="", AVERAGEIF(Table6[Payment_Type],Table6[[#This Row],[Payment_Type]],Table6[Total_Amount]), J1467)</f>
        <v>678.60799999999995</v>
      </c>
      <c r="O1467" s="28" t="s">
        <v>3291</v>
      </c>
      <c r="P1467" t="str">
        <f t="shared" si="89"/>
        <v>Sale1465</v>
      </c>
      <c r="Q1467" t="str">
        <f t="shared" si="90"/>
        <v>SALE1465</v>
      </c>
      <c r="S1467" s="31">
        <v>45895</v>
      </c>
      <c r="T1467" t="str">
        <f t="shared" si="91"/>
        <v>26-08-2025</v>
      </c>
      <c r="X1467" s="34">
        <v>2</v>
      </c>
      <c r="Y1467" s="34">
        <v>408.8</v>
      </c>
      <c r="Z1467" s="2">
        <f t="shared" si="88"/>
        <v>408.8</v>
      </c>
    </row>
    <row r="1468" spans="1:26">
      <c r="A1468" s="2" t="s">
        <v>3292</v>
      </c>
      <c r="B1468" s="25">
        <v>45676</v>
      </c>
      <c r="C1468" s="2" t="s">
        <v>730</v>
      </c>
      <c r="D1468" s="2" t="s">
        <v>1646</v>
      </c>
      <c r="E1468" s="2" t="s">
        <v>1782</v>
      </c>
      <c r="F1468" s="2">
        <v>3</v>
      </c>
      <c r="G1468" s="2">
        <v>512.15</v>
      </c>
      <c r="H1468" s="2">
        <v>0.12</v>
      </c>
      <c r="I1468" s="2" t="s">
        <v>1824</v>
      </c>
      <c r="J1468" s="2">
        <v>1352.076</v>
      </c>
      <c r="K1468" s="2">
        <f>IF(I1468="", AVERAGEIF(Table6[Payment_Type],Table6[[#This Row],[Payment_Type]],Table6[Total_Amount]), J1468)</f>
        <v>1352.076</v>
      </c>
      <c r="O1468" s="27" t="s">
        <v>3292</v>
      </c>
      <c r="P1468" t="str">
        <f t="shared" si="89"/>
        <v>Sale1466</v>
      </c>
      <c r="Q1468" t="str">
        <f t="shared" si="90"/>
        <v>SALE1466</v>
      </c>
      <c r="S1468" s="30">
        <v>45676</v>
      </c>
      <c r="T1468" t="str">
        <f t="shared" si="91"/>
        <v>19-01-2025</v>
      </c>
      <c r="X1468" s="33">
        <v>3</v>
      </c>
      <c r="Y1468" s="33">
        <v>512.15</v>
      </c>
      <c r="Z1468" s="2">
        <f t="shared" si="88"/>
        <v>512.15</v>
      </c>
    </row>
    <row r="1469" spans="1:26">
      <c r="A1469" s="2" t="s">
        <v>3293</v>
      </c>
      <c r="B1469" s="25">
        <v>45568</v>
      </c>
      <c r="C1469" s="2" t="s">
        <v>1272</v>
      </c>
      <c r="D1469" s="2" t="s">
        <v>1565</v>
      </c>
      <c r="E1469" s="2" t="s">
        <v>1782</v>
      </c>
      <c r="F1469" s="2">
        <v>3</v>
      </c>
      <c r="G1469" s="2">
        <v>136.4</v>
      </c>
      <c r="H1469" s="2">
        <v>0.15</v>
      </c>
      <c r="I1469" s="2" t="s">
        <v>1826</v>
      </c>
      <c r="J1469" s="2">
        <v>347.82000000000011</v>
      </c>
      <c r="K1469" s="2">
        <f>IF(I1469="", AVERAGEIF(Table6[Payment_Type],Table6[[#This Row],[Payment_Type]],Table6[Total_Amount]), J1469)</f>
        <v>347.82000000000011</v>
      </c>
      <c r="O1469" s="28" t="s">
        <v>3293</v>
      </c>
      <c r="P1469" t="str">
        <f t="shared" si="89"/>
        <v>Sale1467</v>
      </c>
      <c r="Q1469" t="str">
        <f t="shared" si="90"/>
        <v>SALE1467</v>
      </c>
      <c r="S1469" s="31">
        <v>45568</v>
      </c>
      <c r="T1469" t="str">
        <f t="shared" si="91"/>
        <v>03-10-2024</v>
      </c>
      <c r="X1469" s="34">
        <v>3</v>
      </c>
      <c r="Y1469" s="34">
        <v>136.4</v>
      </c>
      <c r="Z1469" s="2">
        <f t="shared" si="88"/>
        <v>136.4</v>
      </c>
    </row>
    <row r="1470" spans="1:26">
      <c r="A1470" s="2" t="s">
        <v>3294</v>
      </c>
      <c r="B1470" s="25">
        <v>45272</v>
      </c>
      <c r="C1470" s="2" t="s">
        <v>579</v>
      </c>
      <c r="D1470" s="2" t="s">
        <v>1557</v>
      </c>
      <c r="E1470" s="2" t="s">
        <v>1766</v>
      </c>
      <c r="F1470" s="2">
        <v>2</v>
      </c>
      <c r="G1470" s="2">
        <v>42.51</v>
      </c>
      <c r="H1470" s="2">
        <v>0.04</v>
      </c>
      <c r="I1470" s="2" t="s">
        <v>1829</v>
      </c>
      <c r="J1470" s="2">
        <v>81.619199999999992</v>
      </c>
      <c r="K1470" s="2">
        <f>IF(I1470="", AVERAGEIF(Table6[Payment_Type],Table6[[#This Row],[Payment_Type]],Table6[Total_Amount]), J1470)</f>
        <v>81.619199999999992</v>
      </c>
      <c r="O1470" s="27" t="s">
        <v>3294</v>
      </c>
      <c r="P1470" t="str">
        <f t="shared" si="89"/>
        <v>Sale1468</v>
      </c>
      <c r="Q1470" t="str">
        <f t="shared" si="90"/>
        <v>SALE1468</v>
      </c>
      <c r="S1470" s="30">
        <v>45272</v>
      </c>
      <c r="T1470" t="str">
        <f t="shared" si="91"/>
        <v>12-12-2023</v>
      </c>
      <c r="X1470" s="33">
        <v>2</v>
      </c>
      <c r="Y1470" s="33">
        <v>42.51</v>
      </c>
      <c r="Z1470" s="2">
        <f t="shared" si="88"/>
        <v>42.51</v>
      </c>
    </row>
    <row r="1471" spans="1:26">
      <c r="A1471" s="2" t="s">
        <v>3295</v>
      </c>
      <c r="B1471" s="25">
        <v>45718</v>
      </c>
      <c r="C1471" s="2" t="s">
        <v>1124</v>
      </c>
      <c r="D1471" s="2" t="s">
        <v>1698</v>
      </c>
      <c r="E1471" s="2" t="s">
        <v>1779</v>
      </c>
      <c r="F1471" s="2">
        <v>3</v>
      </c>
      <c r="G1471" s="2">
        <v>582.1</v>
      </c>
      <c r="H1471" s="2">
        <v>0.12</v>
      </c>
      <c r="I1471" s="2" t="s">
        <v>1826</v>
      </c>
      <c r="J1471" s="2">
        <v>1536.7439999999999</v>
      </c>
      <c r="K1471" s="2">
        <f>IF(I1471="", AVERAGEIF(Table6[Payment_Type],Table6[[#This Row],[Payment_Type]],Table6[Total_Amount]), J1471)</f>
        <v>1536.7439999999999</v>
      </c>
      <c r="O1471" s="28" t="s">
        <v>3295</v>
      </c>
      <c r="P1471" t="str">
        <f t="shared" si="89"/>
        <v>Sale1469</v>
      </c>
      <c r="Q1471" t="str">
        <f t="shared" si="90"/>
        <v>SALE1469</v>
      </c>
      <c r="S1471" s="31">
        <v>45718</v>
      </c>
      <c r="T1471" t="str">
        <f t="shared" si="91"/>
        <v>02-03-2025</v>
      </c>
      <c r="X1471" s="34">
        <v>3</v>
      </c>
      <c r="Y1471" s="34">
        <v>582.1</v>
      </c>
      <c r="Z1471" s="2">
        <f t="shared" si="88"/>
        <v>582.1</v>
      </c>
    </row>
    <row r="1472" spans="1:26">
      <c r="A1472" s="2" t="s">
        <v>3296</v>
      </c>
      <c r="B1472" s="25">
        <v>45356</v>
      </c>
      <c r="C1472" s="2" t="s">
        <v>711</v>
      </c>
      <c r="D1472" s="2" t="s">
        <v>1712</v>
      </c>
      <c r="E1472" s="2" t="s">
        <v>1807</v>
      </c>
      <c r="F1472" s="2">
        <v>4</v>
      </c>
      <c r="G1472" s="2">
        <v>461.52</v>
      </c>
      <c r="H1472" s="2">
        <v>0</v>
      </c>
      <c r="I1472" s="2" t="s">
        <v>1829</v>
      </c>
      <c r="J1472" s="2">
        <v>1846.08</v>
      </c>
      <c r="K1472" s="2">
        <f>IF(I1472="", AVERAGEIF(Table6[Payment_Type],Table6[[#This Row],[Payment_Type]],Table6[Total_Amount]), J1472)</f>
        <v>1846.08</v>
      </c>
      <c r="O1472" s="27" t="s">
        <v>3296</v>
      </c>
      <c r="P1472" t="str">
        <f t="shared" si="89"/>
        <v>Sale1470</v>
      </c>
      <c r="Q1472" t="str">
        <f t="shared" si="90"/>
        <v>SALE1470</v>
      </c>
      <c r="S1472" s="30">
        <v>45356</v>
      </c>
      <c r="T1472" t="str">
        <f t="shared" si="91"/>
        <v>05-03-2024</v>
      </c>
      <c r="X1472" s="33">
        <v>4</v>
      </c>
      <c r="Y1472" s="33">
        <v>461.52</v>
      </c>
      <c r="Z1472" s="2">
        <f t="shared" si="88"/>
        <v>461.52</v>
      </c>
    </row>
    <row r="1473" spans="1:26">
      <c r="A1473" s="2" t="s">
        <v>3297</v>
      </c>
      <c r="B1473" s="25">
        <v>45552</v>
      </c>
      <c r="C1473" s="2" t="s">
        <v>1524</v>
      </c>
      <c r="D1473" s="2" t="s">
        <v>1580</v>
      </c>
      <c r="E1473" s="2" t="s">
        <v>1792</v>
      </c>
      <c r="F1473" s="2">
        <v>1</v>
      </c>
      <c r="G1473" s="2">
        <v>558.41999999999996</v>
      </c>
      <c r="H1473" s="2">
        <v>0.03</v>
      </c>
      <c r="I1473" s="2" t="s">
        <v>1824</v>
      </c>
      <c r="J1473" s="2">
        <v>541.66739999999993</v>
      </c>
      <c r="K1473" s="2">
        <f>IF(I1473="", AVERAGEIF(Table6[Payment_Type],Table6[[#This Row],[Payment_Type]],Table6[Total_Amount]), J1473)</f>
        <v>541.66739999999993</v>
      </c>
      <c r="O1473" s="28" t="s">
        <v>3297</v>
      </c>
      <c r="P1473" t="str">
        <f t="shared" si="89"/>
        <v>Sale1471</v>
      </c>
      <c r="Q1473" t="str">
        <f t="shared" si="90"/>
        <v>SALE1471</v>
      </c>
      <c r="S1473" s="31">
        <v>45552</v>
      </c>
      <c r="T1473" t="str">
        <f t="shared" si="91"/>
        <v>17-09-2024</v>
      </c>
      <c r="X1473" s="34">
        <v>1</v>
      </c>
      <c r="Y1473" s="34">
        <v>558.41999999999996</v>
      </c>
      <c r="Z1473" s="2">
        <f t="shared" si="88"/>
        <v>558.41999999999996</v>
      </c>
    </row>
    <row r="1474" spans="1:26">
      <c r="A1474" s="2" t="s">
        <v>3298</v>
      </c>
      <c r="B1474" s="25">
        <v>45288</v>
      </c>
      <c r="C1474" s="2" t="s">
        <v>839</v>
      </c>
      <c r="D1474" s="2" t="s">
        <v>1572</v>
      </c>
      <c r="E1474" s="2" t="s">
        <v>1810</v>
      </c>
      <c r="F1474" s="2">
        <v>4</v>
      </c>
      <c r="G1474" s="2">
        <v>700.98</v>
      </c>
      <c r="H1474" s="2">
        <v>0.12</v>
      </c>
      <c r="I1474" s="2" t="s">
        <v>1826</v>
      </c>
      <c r="J1474" s="2">
        <v>2467.4495999999999</v>
      </c>
      <c r="K1474" s="2">
        <f>IF(I1474="", AVERAGEIF(Table6[Payment_Type],Table6[[#This Row],[Payment_Type]],Table6[Total_Amount]), J1474)</f>
        <v>2467.4495999999999</v>
      </c>
      <c r="O1474" s="27" t="s">
        <v>3298</v>
      </c>
      <c r="P1474" t="str">
        <f t="shared" si="89"/>
        <v>Sale1472</v>
      </c>
      <c r="Q1474" t="str">
        <f t="shared" si="90"/>
        <v>SALE1472</v>
      </c>
      <c r="S1474" s="30">
        <v>45288</v>
      </c>
      <c r="T1474" t="str">
        <f t="shared" si="91"/>
        <v>28-12-2023</v>
      </c>
      <c r="X1474" s="33">
        <v>4</v>
      </c>
      <c r="Y1474" s="33">
        <v>700.98</v>
      </c>
      <c r="Z1474" s="2">
        <f t="shared" ref="Z1474:Z1537" si="92">IF(ISBLANK(Y1474), AVERAGE($Y$2:$Y$2001), Y1474)</f>
        <v>700.98</v>
      </c>
    </row>
    <row r="1475" spans="1:26">
      <c r="A1475" s="2" t="s">
        <v>3299</v>
      </c>
      <c r="B1475" s="25">
        <v>45605</v>
      </c>
      <c r="C1475" s="2" t="s">
        <v>1260</v>
      </c>
      <c r="D1475" s="2" t="s">
        <v>1718</v>
      </c>
      <c r="E1475" s="2" t="s">
        <v>1810</v>
      </c>
      <c r="F1475" s="2">
        <v>2</v>
      </c>
      <c r="G1475" s="2">
        <v>227.97</v>
      </c>
      <c r="H1475" s="2">
        <v>0.08</v>
      </c>
      <c r="I1475" s="2" t="s">
        <v>1829</v>
      </c>
      <c r="J1475" s="2">
        <v>419.46480000000003</v>
      </c>
      <c r="K1475" s="2">
        <f>IF(I1475="", AVERAGEIF(Table6[Payment_Type],Table6[[#This Row],[Payment_Type]],Table6[Total_Amount]), J1475)</f>
        <v>419.46480000000003</v>
      </c>
      <c r="O1475" s="28" t="s">
        <v>3299</v>
      </c>
      <c r="P1475" t="str">
        <f t="shared" ref="P1475:P1538" si="93">PROPER(O1475)</f>
        <v>Sale1473</v>
      </c>
      <c r="Q1475" t="str">
        <f t="shared" ref="Q1475:Q1538" si="94">UPPER(O1475)</f>
        <v>SALE1473</v>
      </c>
      <c r="S1475" s="31">
        <v>45605</v>
      </c>
      <c r="T1475" t="str">
        <f t="shared" ref="T1475:T1538" si="95">TEXT(S1475, "DD-MM-YYYY" )</f>
        <v>09-11-2024</v>
      </c>
      <c r="X1475" s="34">
        <v>2</v>
      </c>
      <c r="Y1475" s="34">
        <v>227.97</v>
      </c>
      <c r="Z1475" s="2">
        <f t="shared" si="92"/>
        <v>227.97</v>
      </c>
    </row>
    <row r="1476" spans="1:26">
      <c r="A1476" s="2" t="s">
        <v>3300</v>
      </c>
      <c r="B1476" s="25">
        <v>45516</v>
      </c>
      <c r="C1476" s="2" t="s">
        <v>1461</v>
      </c>
      <c r="D1476" s="2" t="s">
        <v>1626</v>
      </c>
      <c r="E1476" s="2" t="s">
        <v>1792</v>
      </c>
      <c r="F1476" s="2">
        <v>4</v>
      </c>
      <c r="G1476" s="2">
        <v>278.70999999999998</v>
      </c>
      <c r="H1476" s="2">
        <v>0.2</v>
      </c>
      <c r="I1476" s="2" t="s">
        <v>1826</v>
      </c>
      <c r="J1476" s="2">
        <v>891.87199999999996</v>
      </c>
      <c r="K1476" s="2">
        <f>IF(I1476="", AVERAGEIF(Table6[Payment_Type],Table6[[#This Row],[Payment_Type]],Table6[Total_Amount]), J1476)</f>
        <v>891.87199999999996</v>
      </c>
      <c r="O1476" s="27" t="s">
        <v>3300</v>
      </c>
      <c r="P1476" t="str">
        <f t="shared" si="93"/>
        <v>Sale1474</v>
      </c>
      <c r="Q1476" t="str">
        <f t="shared" si="94"/>
        <v>SALE1474</v>
      </c>
      <c r="S1476" s="30">
        <v>45516</v>
      </c>
      <c r="T1476" t="str">
        <f t="shared" si="95"/>
        <v>12-08-2024</v>
      </c>
      <c r="X1476" s="33">
        <v>4</v>
      </c>
      <c r="Y1476" s="33">
        <v>278.70999999999998</v>
      </c>
      <c r="Z1476" s="2">
        <f t="shared" si="92"/>
        <v>278.70999999999998</v>
      </c>
    </row>
    <row r="1477" spans="1:26">
      <c r="A1477" s="2" t="s">
        <v>3301</v>
      </c>
      <c r="B1477" s="25">
        <v>45379</v>
      </c>
      <c r="C1477" s="2" t="s">
        <v>827</v>
      </c>
      <c r="D1477" s="2" t="s">
        <v>1746</v>
      </c>
      <c r="E1477" s="2" t="s">
        <v>1782</v>
      </c>
      <c r="F1477" s="2">
        <v>2</v>
      </c>
      <c r="G1477" s="2">
        <v>916.12</v>
      </c>
      <c r="H1477" s="2">
        <v>0.05</v>
      </c>
      <c r="I1477" s="2" t="s">
        <v>1826</v>
      </c>
      <c r="J1477" s="2">
        <v>1740.6279999999999</v>
      </c>
      <c r="K1477" s="2">
        <f>IF(I1477="", AVERAGEIF(Table6[Payment_Type],Table6[[#This Row],[Payment_Type]],Table6[Total_Amount]), J1477)</f>
        <v>1740.6279999999999</v>
      </c>
      <c r="O1477" s="28" t="s">
        <v>3301</v>
      </c>
      <c r="P1477" t="str">
        <f t="shared" si="93"/>
        <v>Sale1475</v>
      </c>
      <c r="Q1477" t="str">
        <f t="shared" si="94"/>
        <v>SALE1475</v>
      </c>
      <c r="S1477" s="31">
        <v>45379</v>
      </c>
      <c r="T1477" t="str">
        <f t="shared" si="95"/>
        <v>28-03-2024</v>
      </c>
      <c r="X1477" s="34">
        <v>2</v>
      </c>
      <c r="Y1477" s="34">
        <v>916.12</v>
      </c>
      <c r="Z1477" s="2">
        <f t="shared" si="92"/>
        <v>916.12</v>
      </c>
    </row>
    <row r="1478" spans="1:26">
      <c r="A1478" s="2" t="s">
        <v>3302</v>
      </c>
      <c r="B1478" s="25">
        <v>45567</v>
      </c>
      <c r="C1478" s="2" t="s">
        <v>455</v>
      </c>
      <c r="D1478" s="2" t="s">
        <v>1568</v>
      </c>
      <c r="E1478" s="2" t="s">
        <v>1794</v>
      </c>
      <c r="F1478" s="2">
        <v>4</v>
      </c>
      <c r="G1478" s="2">
        <v>228.98</v>
      </c>
      <c r="H1478" s="2">
        <v>0.22</v>
      </c>
      <c r="I1478" s="2" t="s">
        <v>1826</v>
      </c>
      <c r="J1478" s="2">
        <v>714.41759999999999</v>
      </c>
      <c r="K1478" s="2">
        <f>IF(I1478="", AVERAGEIF(Table6[Payment_Type],Table6[[#This Row],[Payment_Type]],Table6[Total_Amount]), J1478)</f>
        <v>714.41759999999999</v>
      </c>
      <c r="O1478" s="27" t="s">
        <v>3302</v>
      </c>
      <c r="P1478" t="str">
        <f t="shared" si="93"/>
        <v>Sale1476</v>
      </c>
      <c r="Q1478" t="str">
        <f t="shared" si="94"/>
        <v>SALE1476</v>
      </c>
      <c r="S1478" s="30">
        <v>45567</v>
      </c>
      <c r="T1478" t="str">
        <f t="shared" si="95"/>
        <v>02-10-2024</v>
      </c>
      <c r="X1478" s="33">
        <v>4</v>
      </c>
      <c r="Y1478" s="33">
        <v>228.98</v>
      </c>
      <c r="Z1478" s="2">
        <f t="shared" si="92"/>
        <v>228.98</v>
      </c>
    </row>
    <row r="1479" spans="1:26">
      <c r="A1479" s="2" t="s">
        <v>3303</v>
      </c>
      <c r="B1479" s="25">
        <v>45510</v>
      </c>
      <c r="C1479" s="2" t="s">
        <v>752</v>
      </c>
      <c r="D1479" s="2" t="s">
        <v>1726</v>
      </c>
      <c r="E1479" s="2" t="s">
        <v>1801</v>
      </c>
      <c r="F1479" s="2">
        <v>4</v>
      </c>
      <c r="G1479" s="2">
        <v>904.82</v>
      </c>
      <c r="H1479" s="2">
        <v>0.09</v>
      </c>
      <c r="I1479" s="2" t="s">
        <v>1826</v>
      </c>
      <c r="J1479" s="2">
        <v>3293.5448000000001</v>
      </c>
      <c r="K1479" s="2">
        <f>IF(I1479="", AVERAGEIF(Table6[Payment_Type],Table6[[#This Row],[Payment_Type]],Table6[Total_Amount]), J1479)</f>
        <v>3293.5448000000001</v>
      </c>
      <c r="O1479" s="28" t="s">
        <v>3303</v>
      </c>
      <c r="P1479" t="str">
        <f t="shared" si="93"/>
        <v>Sale1477</v>
      </c>
      <c r="Q1479" t="str">
        <f t="shared" si="94"/>
        <v>SALE1477</v>
      </c>
      <c r="S1479" s="31">
        <v>45510</v>
      </c>
      <c r="T1479" t="str">
        <f t="shared" si="95"/>
        <v>06-08-2024</v>
      </c>
      <c r="X1479" s="34">
        <v>4</v>
      </c>
      <c r="Y1479" s="34">
        <v>904.82</v>
      </c>
      <c r="Z1479" s="2">
        <f t="shared" si="92"/>
        <v>904.82</v>
      </c>
    </row>
    <row r="1480" spans="1:26">
      <c r="A1480" s="2" t="s">
        <v>3304</v>
      </c>
      <c r="B1480" s="25">
        <v>45806</v>
      </c>
      <c r="C1480" s="2" t="s">
        <v>295</v>
      </c>
      <c r="D1480" s="2" t="s">
        <v>1594</v>
      </c>
      <c r="E1480" s="2" t="s">
        <v>1792</v>
      </c>
      <c r="F1480" s="2">
        <v>1</v>
      </c>
      <c r="G1480" s="2">
        <v>588.61</v>
      </c>
      <c r="H1480" s="2">
        <v>0.1</v>
      </c>
      <c r="I1480" s="2" t="s">
        <v>1826</v>
      </c>
      <c r="J1480" s="2">
        <v>529.74900000000002</v>
      </c>
      <c r="K1480" s="2">
        <f>IF(I1480="", AVERAGEIF(Table6[Payment_Type],Table6[[#This Row],[Payment_Type]],Table6[Total_Amount]), J1480)</f>
        <v>529.74900000000002</v>
      </c>
      <c r="O1480" s="27" t="s">
        <v>3304</v>
      </c>
      <c r="P1480" t="str">
        <f t="shared" si="93"/>
        <v>Sale1478</v>
      </c>
      <c r="Q1480" t="str">
        <f t="shared" si="94"/>
        <v>SALE1478</v>
      </c>
      <c r="S1480" s="30">
        <v>45806</v>
      </c>
      <c r="T1480" t="str">
        <f t="shared" si="95"/>
        <v>29-05-2025</v>
      </c>
      <c r="X1480" s="33">
        <v>1</v>
      </c>
      <c r="Y1480" s="33">
        <v>588.61</v>
      </c>
      <c r="Z1480" s="2">
        <f t="shared" si="92"/>
        <v>588.61</v>
      </c>
    </row>
    <row r="1481" spans="1:26">
      <c r="A1481" s="2" t="s">
        <v>3305</v>
      </c>
      <c r="B1481" s="25">
        <v>45240</v>
      </c>
      <c r="C1481" s="2" t="s">
        <v>396</v>
      </c>
      <c r="D1481" s="2" t="s">
        <v>1614</v>
      </c>
      <c r="E1481" s="2" t="s">
        <v>1766</v>
      </c>
      <c r="F1481" s="2">
        <v>4</v>
      </c>
      <c r="G1481" s="2">
        <v>695.97</v>
      </c>
      <c r="H1481" s="2">
        <v>0.02</v>
      </c>
      <c r="I1481" s="2" t="s">
        <v>1824</v>
      </c>
      <c r="J1481" s="2">
        <v>2728.2024000000001</v>
      </c>
      <c r="K1481" s="2">
        <f>IF(I1481="", AVERAGEIF(Table6[Payment_Type],Table6[[#This Row],[Payment_Type]],Table6[Total_Amount]), J1481)</f>
        <v>2728.2024000000001</v>
      </c>
      <c r="O1481" s="28" t="s">
        <v>3305</v>
      </c>
      <c r="P1481" t="str">
        <f t="shared" si="93"/>
        <v>Sale1479</v>
      </c>
      <c r="Q1481" t="str">
        <f t="shared" si="94"/>
        <v>SALE1479</v>
      </c>
      <c r="S1481" s="31">
        <v>45240</v>
      </c>
      <c r="T1481" t="str">
        <f t="shared" si="95"/>
        <v>10-11-2023</v>
      </c>
      <c r="X1481" s="34">
        <v>4</v>
      </c>
      <c r="Y1481" s="34">
        <v>695.97</v>
      </c>
      <c r="Z1481" s="2">
        <f t="shared" si="92"/>
        <v>695.97</v>
      </c>
    </row>
    <row r="1482" spans="1:26">
      <c r="A1482" s="2" t="s">
        <v>3306</v>
      </c>
      <c r="B1482" s="25">
        <v>45309</v>
      </c>
      <c r="C1482" s="2" t="s">
        <v>951</v>
      </c>
      <c r="D1482" s="2" t="s">
        <v>1742</v>
      </c>
      <c r="E1482" s="2" t="s">
        <v>1792</v>
      </c>
      <c r="F1482" s="2">
        <v>2</v>
      </c>
      <c r="G1482" s="2">
        <v>181.42</v>
      </c>
      <c r="H1482" s="2">
        <v>0.08</v>
      </c>
      <c r="I1482" s="2" t="s">
        <v>1826</v>
      </c>
      <c r="J1482" s="2">
        <v>333.81279999999998</v>
      </c>
      <c r="K1482" s="2">
        <f>IF(I1482="", AVERAGEIF(Table6[Payment_Type],Table6[[#This Row],[Payment_Type]],Table6[Total_Amount]), J1482)</f>
        <v>333.81279999999998</v>
      </c>
      <c r="O1482" s="27" t="s">
        <v>3306</v>
      </c>
      <c r="P1482" t="str">
        <f t="shared" si="93"/>
        <v>Sale1480</v>
      </c>
      <c r="Q1482" t="str">
        <f t="shared" si="94"/>
        <v>SALE1480</v>
      </c>
      <c r="S1482" s="30">
        <v>45309</v>
      </c>
      <c r="T1482" t="str">
        <f t="shared" si="95"/>
        <v>18-01-2024</v>
      </c>
      <c r="X1482" s="33">
        <v>2</v>
      </c>
      <c r="Y1482" s="33">
        <v>181.42</v>
      </c>
      <c r="Z1482" s="2">
        <f t="shared" si="92"/>
        <v>181.42</v>
      </c>
    </row>
    <row r="1483" spans="1:26">
      <c r="A1483" s="2" t="s">
        <v>3307</v>
      </c>
      <c r="B1483" s="25">
        <v>45375</v>
      </c>
      <c r="C1483" s="2" t="s">
        <v>100</v>
      </c>
      <c r="D1483" s="2" t="s">
        <v>1742</v>
      </c>
      <c r="E1483" s="2" t="s">
        <v>1797</v>
      </c>
      <c r="F1483" s="2">
        <v>1</v>
      </c>
      <c r="G1483" s="2">
        <v>439.55</v>
      </c>
      <c r="H1483" s="2">
        <v>0.28999999999999998</v>
      </c>
      <c r="I1483" s="2" t="s">
        <v>1829</v>
      </c>
      <c r="J1483" s="2">
        <v>312.08049999999997</v>
      </c>
      <c r="K1483" s="2">
        <f>IF(I1483="", AVERAGEIF(Table6[Payment_Type],Table6[[#This Row],[Payment_Type]],Table6[Total_Amount]), J1483)</f>
        <v>312.08049999999997</v>
      </c>
      <c r="O1483" s="28" t="s">
        <v>3307</v>
      </c>
      <c r="P1483" t="str">
        <f t="shared" si="93"/>
        <v>Sale1481</v>
      </c>
      <c r="Q1483" t="str">
        <f t="shared" si="94"/>
        <v>SALE1481</v>
      </c>
      <c r="S1483" s="31">
        <v>45375</v>
      </c>
      <c r="T1483" t="str">
        <f t="shared" si="95"/>
        <v>24-03-2024</v>
      </c>
      <c r="X1483" s="34">
        <v>1</v>
      </c>
      <c r="Y1483" s="34">
        <v>439.55</v>
      </c>
      <c r="Z1483" s="2">
        <f t="shared" si="92"/>
        <v>439.55</v>
      </c>
    </row>
    <row r="1484" spans="1:26">
      <c r="A1484" s="2" t="s">
        <v>3308</v>
      </c>
      <c r="B1484" s="25">
        <v>45733</v>
      </c>
      <c r="C1484" s="2" t="s">
        <v>399</v>
      </c>
      <c r="D1484" s="2" t="s">
        <v>1658</v>
      </c>
      <c r="E1484" s="2" t="s">
        <v>1810</v>
      </c>
      <c r="F1484" s="2">
        <v>3</v>
      </c>
      <c r="G1484" s="2">
        <v>471.27</v>
      </c>
      <c r="H1484" s="2">
        <v>0.27</v>
      </c>
      <c r="I1484" s="2" t="s">
        <v>1829</v>
      </c>
      <c r="J1484" s="2">
        <v>1032.0813000000001</v>
      </c>
      <c r="K1484" s="2">
        <f>IF(I1484="", AVERAGEIF(Table6[Payment_Type],Table6[[#This Row],[Payment_Type]],Table6[Total_Amount]), J1484)</f>
        <v>1032.0813000000001</v>
      </c>
      <c r="O1484" s="27" t="s">
        <v>3308</v>
      </c>
      <c r="P1484" t="str">
        <f t="shared" si="93"/>
        <v>Sale1482</v>
      </c>
      <c r="Q1484" t="str">
        <f t="shared" si="94"/>
        <v>SALE1482</v>
      </c>
      <c r="S1484" s="30">
        <v>45733</v>
      </c>
      <c r="T1484" t="str">
        <f t="shared" si="95"/>
        <v>17-03-2025</v>
      </c>
      <c r="X1484" s="33">
        <v>3</v>
      </c>
      <c r="Y1484" s="33">
        <v>471.27</v>
      </c>
      <c r="Z1484" s="2">
        <f t="shared" si="92"/>
        <v>471.27</v>
      </c>
    </row>
    <row r="1485" spans="1:26">
      <c r="A1485" s="2" t="s">
        <v>3309</v>
      </c>
      <c r="B1485" s="25">
        <v>45435</v>
      </c>
      <c r="C1485" s="2" t="s">
        <v>172</v>
      </c>
      <c r="D1485" s="2" t="s">
        <v>1666</v>
      </c>
      <c r="E1485" s="2" t="s">
        <v>1794</v>
      </c>
      <c r="F1485" s="2">
        <v>1</v>
      </c>
      <c r="G1485" s="2">
        <v>758.89</v>
      </c>
      <c r="H1485" s="2">
        <v>0.1</v>
      </c>
      <c r="I1485" s="2" t="s">
        <v>1824</v>
      </c>
      <c r="J1485" s="2">
        <v>683.00099999999998</v>
      </c>
      <c r="K1485" s="2">
        <f>IF(I1485="", AVERAGEIF(Table6[Payment_Type],Table6[[#This Row],[Payment_Type]],Table6[Total_Amount]), J1485)</f>
        <v>683.00099999999998</v>
      </c>
      <c r="O1485" s="28" t="s">
        <v>3309</v>
      </c>
      <c r="P1485" t="str">
        <f t="shared" si="93"/>
        <v>Sale1483</v>
      </c>
      <c r="Q1485" t="str">
        <f t="shared" si="94"/>
        <v>SALE1483</v>
      </c>
      <c r="S1485" s="31">
        <v>45435</v>
      </c>
      <c r="T1485" t="str">
        <f t="shared" si="95"/>
        <v>23-05-2024</v>
      </c>
      <c r="X1485" s="34">
        <v>1</v>
      </c>
      <c r="Y1485" s="34">
        <v>758.89</v>
      </c>
      <c r="Z1485" s="2">
        <f t="shared" si="92"/>
        <v>758.89</v>
      </c>
    </row>
    <row r="1486" spans="1:26">
      <c r="A1486" s="2" t="s">
        <v>3310</v>
      </c>
      <c r="B1486" s="25">
        <v>45864</v>
      </c>
      <c r="C1486" s="2" t="s">
        <v>1492</v>
      </c>
      <c r="D1486" s="2" t="s">
        <v>1738</v>
      </c>
      <c r="E1486" s="2" t="s">
        <v>1801</v>
      </c>
      <c r="F1486" s="2">
        <v>4</v>
      </c>
      <c r="G1486" s="2">
        <v>918.1</v>
      </c>
      <c r="H1486" s="2">
        <v>0.19</v>
      </c>
      <c r="I1486" s="2" t="s">
        <v>1829</v>
      </c>
      <c r="J1486" s="2">
        <v>2974.6439999999998</v>
      </c>
      <c r="K1486" s="2">
        <f>IF(I1486="", AVERAGEIF(Table6[Payment_Type],Table6[[#This Row],[Payment_Type]],Table6[Total_Amount]), J1486)</f>
        <v>2974.6439999999998</v>
      </c>
      <c r="O1486" s="27" t="s">
        <v>3310</v>
      </c>
      <c r="P1486" t="str">
        <f t="shared" si="93"/>
        <v>Sale1484</v>
      </c>
      <c r="Q1486" t="str">
        <f t="shared" si="94"/>
        <v>SALE1484</v>
      </c>
      <c r="S1486" s="30">
        <v>45864</v>
      </c>
      <c r="T1486" t="str">
        <f t="shared" si="95"/>
        <v>26-07-2025</v>
      </c>
      <c r="X1486" s="33">
        <v>4</v>
      </c>
      <c r="Y1486" s="33">
        <v>918.1</v>
      </c>
      <c r="Z1486" s="2">
        <f t="shared" si="92"/>
        <v>918.1</v>
      </c>
    </row>
    <row r="1487" spans="1:26">
      <c r="A1487" s="2" t="s">
        <v>3311</v>
      </c>
      <c r="B1487" s="25">
        <v>45569</v>
      </c>
      <c r="C1487" s="2" t="s">
        <v>827</v>
      </c>
      <c r="D1487" s="2" t="s">
        <v>1736</v>
      </c>
      <c r="E1487" s="2" t="s">
        <v>1792</v>
      </c>
      <c r="F1487" s="2">
        <v>1</v>
      </c>
      <c r="G1487" s="2">
        <v>861.5</v>
      </c>
      <c r="H1487" s="2">
        <v>0.05</v>
      </c>
      <c r="I1487" s="2" t="s">
        <v>1829</v>
      </c>
      <c r="J1487" s="2">
        <v>818.42499999999995</v>
      </c>
      <c r="K1487" s="2">
        <f>IF(I1487="", AVERAGEIF(Table6[Payment_Type],Table6[[#This Row],[Payment_Type]],Table6[Total_Amount]), J1487)</f>
        <v>818.42499999999995</v>
      </c>
      <c r="O1487" s="28" t="s">
        <v>3311</v>
      </c>
      <c r="P1487" t="str">
        <f t="shared" si="93"/>
        <v>Sale1485</v>
      </c>
      <c r="Q1487" t="str">
        <f t="shared" si="94"/>
        <v>SALE1485</v>
      </c>
      <c r="S1487" s="31">
        <v>45569</v>
      </c>
      <c r="T1487" t="str">
        <f t="shared" si="95"/>
        <v>04-10-2024</v>
      </c>
      <c r="X1487" s="34">
        <v>1</v>
      </c>
      <c r="Y1487" s="34">
        <v>861.5</v>
      </c>
      <c r="Z1487" s="2">
        <f t="shared" si="92"/>
        <v>861.5</v>
      </c>
    </row>
    <row r="1488" spans="1:26">
      <c r="A1488" s="2" t="s">
        <v>3312</v>
      </c>
      <c r="B1488" s="25">
        <v>45664</v>
      </c>
      <c r="C1488" s="2" t="s">
        <v>1425</v>
      </c>
      <c r="D1488" s="2" t="s">
        <v>1592</v>
      </c>
      <c r="E1488" s="2" t="s">
        <v>1799</v>
      </c>
      <c r="F1488" s="2">
        <v>1</v>
      </c>
      <c r="G1488" s="2">
        <v>588.29999999999995</v>
      </c>
      <c r="H1488" s="2">
        <v>0.26</v>
      </c>
      <c r="I1488" s="2" t="s">
        <v>1829</v>
      </c>
      <c r="J1488" s="2">
        <v>435.34199999999998</v>
      </c>
      <c r="K1488" s="2">
        <f>IF(I1488="", AVERAGEIF(Table6[Payment_Type],Table6[[#This Row],[Payment_Type]],Table6[Total_Amount]), J1488)</f>
        <v>435.34199999999998</v>
      </c>
      <c r="O1488" s="27" t="s">
        <v>3312</v>
      </c>
      <c r="P1488" t="str">
        <f t="shared" si="93"/>
        <v>Sale1486</v>
      </c>
      <c r="Q1488" t="str">
        <f t="shared" si="94"/>
        <v>SALE1486</v>
      </c>
      <c r="S1488" s="30">
        <v>45664</v>
      </c>
      <c r="T1488" t="str">
        <f t="shared" si="95"/>
        <v>07-01-2025</v>
      </c>
      <c r="X1488" s="33">
        <v>1</v>
      </c>
      <c r="Y1488" s="33">
        <v>588.29999999999995</v>
      </c>
      <c r="Z1488" s="2">
        <f t="shared" si="92"/>
        <v>588.29999999999995</v>
      </c>
    </row>
    <row r="1489" spans="1:26">
      <c r="A1489" s="2" t="s">
        <v>3313</v>
      </c>
      <c r="B1489" s="25">
        <v>45645</v>
      </c>
      <c r="C1489" s="2" t="s">
        <v>1425</v>
      </c>
      <c r="D1489" s="2" t="s">
        <v>1658</v>
      </c>
      <c r="E1489" s="2" t="s">
        <v>1779</v>
      </c>
      <c r="F1489" s="2">
        <v>1</v>
      </c>
      <c r="G1489" s="2">
        <v>917.26</v>
      </c>
      <c r="H1489" s="2">
        <v>0.05</v>
      </c>
      <c r="I1489" s="2" t="s">
        <v>1826</v>
      </c>
      <c r="J1489" s="2">
        <v>871.39699999999993</v>
      </c>
      <c r="K1489" s="2">
        <f>IF(I1489="", AVERAGEIF(Table6[Payment_Type],Table6[[#This Row],[Payment_Type]],Table6[Total_Amount]), J1489)</f>
        <v>871.39699999999993</v>
      </c>
      <c r="O1489" s="28" t="s">
        <v>3313</v>
      </c>
      <c r="P1489" t="str">
        <f t="shared" si="93"/>
        <v>Sale1487</v>
      </c>
      <c r="Q1489" t="str">
        <f t="shared" si="94"/>
        <v>SALE1487</v>
      </c>
      <c r="S1489" s="31">
        <v>45645</v>
      </c>
      <c r="T1489" t="str">
        <f t="shared" si="95"/>
        <v>19-12-2024</v>
      </c>
      <c r="X1489" s="34">
        <v>1</v>
      </c>
      <c r="Y1489" s="34">
        <v>917.26</v>
      </c>
      <c r="Z1489" s="2">
        <f t="shared" si="92"/>
        <v>917.26</v>
      </c>
    </row>
    <row r="1490" spans="1:26">
      <c r="A1490" s="2" t="s">
        <v>3314</v>
      </c>
      <c r="B1490" s="25">
        <v>45449</v>
      </c>
      <c r="C1490" s="2" t="s">
        <v>749</v>
      </c>
      <c r="D1490" s="2" t="s">
        <v>1557</v>
      </c>
      <c r="E1490" s="2" t="s">
        <v>1810</v>
      </c>
      <c r="F1490" s="2">
        <v>4</v>
      </c>
      <c r="G1490" s="2">
        <v>96.78</v>
      </c>
      <c r="H1490" s="2">
        <v>0.11</v>
      </c>
      <c r="I1490" s="2" t="s">
        <v>1826</v>
      </c>
      <c r="J1490" s="2">
        <v>344.53680000000003</v>
      </c>
      <c r="K1490" s="2">
        <f>IF(I1490="", AVERAGEIF(Table6[Payment_Type],Table6[[#This Row],[Payment_Type]],Table6[Total_Amount]), J1490)</f>
        <v>344.53680000000003</v>
      </c>
      <c r="O1490" s="27" t="s">
        <v>3314</v>
      </c>
      <c r="P1490" t="str">
        <f t="shared" si="93"/>
        <v>Sale1488</v>
      </c>
      <c r="Q1490" t="str">
        <f t="shared" si="94"/>
        <v>SALE1488</v>
      </c>
      <c r="S1490" s="30">
        <v>45449</v>
      </c>
      <c r="T1490" t="str">
        <f t="shared" si="95"/>
        <v>06-06-2024</v>
      </c>
      <c r="X1490" s="33">
        <v>4</v>
      </c>
      <c r="Y1490" s="33">
        <v>96.78</v>
      </c>
      <c r="Z1490" s="2">
        <f t="shared" si="92"/>
        <v>96.78</v>
      </c>
    </row>
    <row r="1491" spans="1:26">
      <c r="A1491" s="2" t="s">
        <v>3315</v>
      </c>
      <c r="B1491" s="25">
        <v>45629</v>
      </c>
      <c r="C1491" s="2" t="s">
        <v>1472</v>
      </c>
      <c r="D1491" s="2" t="s">
        <v>1604</v>
      </c>
      <c r="E1491" s="2" t="s">
        <v>1769</v>
      </c>
      <c r="F1491" s="2">
        <v>3</v>
      </c>
      <c r="G1491" s="2">
        <v>199.41</v>
      </c>
      <c r="H1491" s="2">
        <v>0.16</v>
      </c>
      <c r="I1491" s="2" t="s">
        <v>1829</v>
      </c>
      <c r="J1491" s="2">
        <v>502.51319999999998</v>
      </c>
      <c r="K1491" s="2">
        <f>IF(I1491="", AVERAGEIF(Table6[Payment_Type],Table6[[#This Row],[Payment_Type]],Table6[Total_Amount]), J1491)</f>
        <v>502.51319999999998</v>
      </c>
      <c r="O1491" s="28" t="s">
        <v>3315</v>
      </c>
      <c r="P1491" t="str">
        <f t="shared" si="93"/>
        <v>Sale1489</v>
      </c>
      <c r="Q1491" t="str">
        <f t="shared" si="94"/>
        <v>SALE1489</v>
      </c>
      <c r="S1491" s="31">
        <v>45629</v>
      </c>
      <c r="T1491" t="str">
        <f t="shared" si="95"/>
        <v>03-12-2024</v>
      </c>
      <c r="X1491" s="34">
        <v>3</v>
      </c>
      <c r="Y1491" s="34">
        <v>199.41</v>
      </c>
      <c r="Z1491" s="2">
        <f t="shared" si="92"/>
        <v>199.41</v>
      </c>
    </row>
    <row r="1492" spans="1:26">
      <c r="A1492" s="2" t="s">
        <v>3316</v>
      </c>
      <c r="B1492" s="25">
        <v>45739</v>
      </c>
      <c r="C1492" s="2" t="s">
        <v>85</v>
      </c>
      <c r="D1492" s="2" t="s">
        <v>1656</v>
      </c>
      <c r="E1492" s="2" t="s">
        <v>1786</v>
      </c>
      <c r="F1492" s="2">
        <v>1</v>
      </c>
      <c r="G1492" s="2">
        <v>687.91</v>
      </c>
      <c r="H1492" s="2">
        <v>0.25</v>
      </c>
      <c r="I1492" s="2" t="s">
        <v>1824</v>
      </c>
      <c r="J1492" s="2">
        <v>515.9325</v>
      </c>
      <c r="K1492" s="2">
        <f>IF(I1492="", AVERAGEIF(Table6[Payment_Type],Table6[[#This Row],[Payment_Type]],Table6[Total_Amount]), J1492)</f>
        <v>515.9325</v>
      </c>
      <c r="O1492" s="27" t="s">
        <v>3316</v>
      </c>
      <c r="P1492" t="str">
        <f t="shared" si="93"/>
        <v>Sale1490</v>
      </c>
      <c r="Q1492" t="str">
        <f t="shared" si="94"/>
        <v>SALE1490</v>
      </c>
      <c r="S1492" s="30">
        <v>45739</v>
      </c>
      <c r="T1492" t="str">
        <f t="shared" si="95"/>
        <v>23-03-2025</v>
      </c>
      <c r="X1492" s="33">
        <v>1</v>
      </c>
      <c r="Y1492" s="33">
        <v>687.91</v>
      </c>
      <c r="Z1492" s="2">
        <f t="shared" si="92"/>
        <v>687.91</v>
      </c>
    </row>
    <row r="1493" spans="1:26">
      <c r="A1493" s="2" t="s">
        <v>3317</v>
      </c>
      <c r="B1493" s="25">
        <v>45849</v>
      </c>
      <c r="C1493" s="2" t="s">
        <v>153</v>
      </c>
      <c r="D1493" s="2" t="s">
        <v>1690</v>
      </c>
      <c r="E1493" s="2" t="s">
        <v>1761</v>
      </c>
      <c r="F1493" s="2">
        <v>3</v>
      </c>
      <c r="G1493" s="2">
        <v>769.62</v>
      </c>
      <c r="H1493" s="2">
        <v>0.09</v>
      </c>
      <c r="I1493" s="2" t="s">
        <v>1826</v>
      </c>
      <c r="J1493" s="2">
        <v>2101.0626000000002</v>
      </c>
      <c r="K1493" s="2">
        <f>IF(I1493="", AVERAGEIF(Table6[Payment_Type],Table6[[#This Row],[Payment_Type]],Table6[Total_Amount]), J1493)</f>
        <v>2101.0626000000002</v>
      </c>
      <c r="O1493" s="28" t="s">
        <v>3317</v>
      </c>
      <c r="P1493" t="str">
        <f t="shared" si="93"/>
        <v>Sale1491</v>
      </c>
      <c r="Q1493" t="str">
        <f t="shared" si="94"/>
        <v>SALE1491</v>
      </c>
      <c r="S1493" s="31">
        <v>45849</v>
      </c>
      <c r="T1493" t="str">
        <f t="shared" si="95"/>
        <v>11-07-2025</v>
      </c>
      <c r="X1493" s="34">
        <v>3</v>
      </c>
      <c r="Y1493" s="34">
        <v>769.62</v>
      </c>
      <c r="Z1493" s="2">
        <f t="shared" si="92"/>
        <v>769.62</v>
      </c>
    </row>
    <row r="1494" spans="1:26">
      <c r="A1494" s="2" t="s">
        <v>3318</v>
      </c>
      <c r="B1494" s="25">
        <v>45230</v>
      </c>
      <c r="C1494" s="2" t="s">
        <v>713</v>
      </c>
      <c r="D1494" s="2" t="s">
        <v>1553</v>
      </c>
      <c r="E1494" s="2" t="s">
        <v>1766</v>
      </c>
      <c r="F1494" s="2">
        <v>1</v>
      </c>
      <c r="G1494" s="2">
        <v>492.05</v>
      </c>
      <c r="H1494" s="2">
        <v>0.27</v>
      </c>
      <c r="I1494" s="2" t="s">
        <v>1824</v>
      </c>
      <c r="J1494" s="2">
        <v>359.19650000000001</v>
      </c>
      <c r="K1494" s="2">
        <f>IF(I1494="", AVERAGEIF(Table6[Payment_Type],Table6[[#This Row],[Payment_Type]],Table6[Total_Amount]), J1494)</f>
        <v>359.19650000000001</v>
      </c>
      <c r="O1494" s="27" t="s">
        <v>3318</v>
      </c>
      <c r="P1494" t="str">
        <f t="shared" si="93"/>
        <v>Sale1492</v>
      </c>
      <c r="Q1494" t="str">
        <f t="shared" si="94"/>
        <v>SALE1492</v>
      </c>
      <c r="S1494" s="30">
        <v>45230</v>
      </c>
      <c r="T1494" t="str">
        <f t="shared" si="95"/>
        <v>31-10-2023</v>
      </c>
      <c r="X1494" s="33">
        <v>1</v>
      </c>
      <c r="Y1494" s="33">
        <v>492.05</v>
      </c>
      <c r="Z1494" s="2">
        <f t="shared" si="92"/>
        <v>492.05</v>
      </c>
    </row>
    <row r="1495" spans="1:26">
      <c r="A1495" s="2" t="s">
        <v>3319</v>
      </c>
      <c r="B1495" s="25">
        <v>45292</v>
      </c>
      <c r="C1495" s="2" t="s">
        <v>369</v>
      </c>
      <c r="D1495" s="2" t="s">
        <v>1582</v>
      </c>
      <c r="E1495" s="2" t="s">
        <v>1794</v>
      </c>
      <c r="F1495" s="2">
        <v>2</v>
      </c>
      <c r="G1495" s="2">
        <v>428.55</v>
      </c>
      <c r="H1495" s="2">
        <v>0</v>
      </c>
      <c r="I1495" s="2" t="s">
        <v>1826</v>
      </c>
      <c r="J1495" s="2">
        <v>857.1</v>
      </c>
      <c r="K1495" s="2">
        <f>IF(I1495="", AVERAGEIF(Table6[Payment_Type],Table6[[#This Row],[Payment_Type]],Table6[Total_Amount]), J1495)</f>
        <v>857.1</v>
      </c>
      <c r="O1495" s="28" t="s">
        <v>3319</v>
      </c>
      <c r="P1495" t="str">
        <f t="shared" si="93"/>
        <v>Sale1493</v>
      </c>
      <c r="Q1495" t="str">
        <f t="shared" si="94"/>
        <v>SALE1493</v>
      </c>
      <c r="S1495" s="31">
        <v>45292</v>
      </c>
      <c r="T1495" t="str">
        <f t="shared" si="95"/>
        <v>01-01-2024</v>
      </c>
      <c r="X1495" s="34">
        <v>2</v>
      </c>
      <c r="Y1495" s="34">
        <v>428.55</v>
      </c>
      <c r="Z1495" s="2">
        <f t="shared" si="92"/>
        <v>428.55</v>
      </c>
    </row>
    <row r="1496" spans="1:26">
      <c r="A1496" s="2" t="s">
        <v>3320</v>
      </c>
      <c r="B1496" s="25">
        <v>45251</v>
      </c>
      <c r="C1496" s="2" t="s">
        <v>737</v>
      </c>
      <c r="D1496" s="2" t="s">
        <v>1568</v>
      </c>
      <c r="E1496" s="2" t="s">
        <v>1801</v>
      </c>
      <c r="F1496" s="2">
        <v>4</v>
      </c>
      <c r="G1496" s="2">
        <v>316.18</v>
      </c>
      <c r="H1496" s="2">
        <v>0.12</v>
      </c>
      <c r="I1496" s="2" t="s">
        <v>1824</v>
      </c>
      <c r="J1496" s="2">
        <v>1112.9536000000001</v>
      </c>
      <c r="K1496" s="2">
        <f>IF(I1496="", AVERAGEIF(Table6[Payment_Type],Table6[[#This Row],[Payment_Type]],Table6[Total_Amount]), J1496)</f>
        <v>1112.9536000000001</v>
      </c>
      <c r="O1496" s="27" t="s">
        <v>3320</v>
      </c>
      <c r="P1496" t="str">
        <f t="shared" si="93"/>
        <v>Sale1494</v>
      </c>
      <c r="Q1496" t="str">
        <f t="shared" si="94"/>
        <v>SALE1494</v>
      </c>
      <c r="S1496" s="30">
        <v>45251</v>
      </c>
      <c r="T1496" t="str">
        <f t="shared" si="95"/>
        <v>21-11-2023</v>
      </c>
      <c r="X1496" s="33">
        <v>4</v>
      </c>
      <c r="Y1496" s="33">
        <v>316.18</v>
      </c>
      <c r="Z1496" s="2">
        <f t="shared" si="92"/>
        <v>316.18</v>
      </c>
    </row>
    <row r="1497" spans="1:26">
      <c r="A1497" s="2" t="s">
        <v>3321</v>
      </c>
      <c r="B1497" s="25">
        <v>45555</v>
      </c>
      <c r="C1497" s="2" t="s">
        <v>40</v>
      </c>
      <c r="D1497" s="2" t="s">
        <v>1574</v>
      </c>
      <c r="E1497" s="2" t="s">
        <v>1766</v>
      </c>
      <c r="F1497" s="2">
        <v>3</v>
      </c>
      <c r="G1497" s="2">
        <v>162.16999999999999</v>
      </c>
      <c r="H1497" s="2">
        <v>0.15</v>
      </c>
      <c r="I1497" s="2" t="s">
        <v>1826</v>
      </c>
      <c r="J1497" s="2">
        <v>413.5335</v>
      </c>
      <c r="K1497" s="2">
        <f>IF(I1497="", AVERAGEIF(Table6[Payment_Type],Table6[[#This Row],[Payment_Type]],Table6[Total_Amount]), J1497)</f>
        <v>413.5335</v>
      </c>
      <c r="O1497" s="28" t="s">
        <v>3321</v>
      </c>
      <c r="P1497" t="str">
        <f t="shared" si="93"/>
        <v>Sale1495</v>
      </c>
      <c r="Q1497" t="str">
        <f t="shared" si="94"/>
        <v>SALE1495</v>
      </c>
      <c r="S1497" s="31">
        <v>45555</v>
      </c>
      <c r="T1497" t="str">
        <f t="shared" si="95"/>
        <v>20-09-2024</v>
      </c>
      <c r="X1497" s="34">
        <v>3</v>
      </c>
      <c r="Y1497" s="34">
        <v>162.16999999999999</v>
      </c>
      <c r="Z1497" s="2">
        <f t="shared" si="92"/>
        <v>162.16999999999999</v>
      </c>
    </row>
    <row r="1498" spans="1:26">
      <c r="A1498" s="2" t="s">
        <v>3322</v>
      </c>
      <c r="B1498" s="25">
        <v>45385</v>
      </c>
      <c r="C1498" s="2" t="s">
        <v>1041</v>
      </c>
      <c r="D1498" s="2" t="s">
        <v>1553</v>
      </c>
      <c r="E1498" s="2" t="s">
        <v>1766</v>
      </c>
      <c r="F1498" s="2">
        <v>3</v>
      </c>
      <c r="G1498" s="2">
        <v>698.14</v>
      </c>
      <c r="H1498" s="2">
        <v>0.04</v>
      </c>
      <c r="I1498" s="2" t="s">
        <v>1826</v>
      </c>
      <c r="J1498" s="2">
        <v>2010.6432</v>
      </c>
      <c r="K1498" s="2">
        <f>IF(I1498="", AVERAGEIF(Table6[Payment_Type],Table6[[#This Row],[Payment_Type]],Table6[Total_Amount]), J1498)</f>
        <v>2010.6432</v>
      </c>
      <c r="O1498" s="27" t="s">
        <v>3322</v>
      </c>
      <c r="P1498" t="str">
        <f t="shared" si="93"/>
        <v>Sale1496</v>
      </c>
      <c r="Q1498" t="str">
        <f t="shared" si="94"/>
        <v>SALE1496</v>
      </c>
      <c r="S1498" s="30">
        <v>45385</v>
      </c>
      <c r="T1498" t="str">
        <f t="shared" si="95"/>
        <v>03-04-2024</v>
      </c>
      <c r="X1498" s="33">
        <v>3</v>
      </c>
      <c r="Y1498" s="33">
        <v>698.14</v>
      </c>
      <c r="Z1498" s="2">
        <f t="shared" si="92"/>
        <v>698.14</v>
      </c>
    </row>
    <row r="1499" spans="1:26">
      <c r="A1499" s="2" t="s">
        <v>3323</v>
      </c>
      <c r="B1499" s="25">
        <v>45787</v>
      </c>
      <c r="C1499" s="2" t="s">
        <v>978</v>
      </c>
      <c r="D1499" s="2" t="s">
        <v>1696</v>
      </c>
      <c r="E1499" s="2" t="s">
        <v>1810</v>
      </c>
      <c r="F1499" s="2">
        <v>1</v>
      </c>
      <c r="G1499" s="2">
        <v>478.08</v>
      </c>
      <c r="H1499" s="2">
        <v>7.0000000000000007E-2</v>
      </c>
      <c r="I1499" s="2" t="s">
        <v>1829</v>
      </c>
      <c r="J1499" s="2">
        <v>444.61439999999988</v>
      </c>
      <c r="K1499" s="2">
        <f>IF(I1499="", AVERAGEIF(Table6[Payment_Type],Table6[[#This Row],[Payment_Type]],Table6[Total_Amount]), J1499)</f>
        <v>444.61439999999988</v>
      </c>
      <c r="O1499" s="28" t="s">
        <v>3323</v>
      </c>
      <c r="P1499" t="str">
        <f t="shared" si="93"/>
        <v>Sale1497</v>
      </c>
      <c r="Q1499" t="str">
        <f t="shared" si="94"/>
        <v>SALE1497</v>
      </c>
      <c r="S1499" s="31">
        <v>45787</v>
      </c>
      <c r="T1499" t="str">
        <f t="shared" si="95"/>
        <v>10-05-2025</v>
      </c>
      <c r="X1499" s="34">
        <v>1</v>
      </c>
      <c r="Y1499" s="34">
        <v>478.08</v>
      </c>
      <c r="Z1499" s="2">
        <f t="shared" si="92"/>
        <v>478.08</v>
      </c>
    </row>
    <row r="1500" spans="1:26">
      <c r="A1500" s="2" t="s">
        <v>3324</v>
      </c>
      <c r="B1500" s="25">
        <v>45822</v>
      </c>
      <c r="C1500" s="2" t="s">
        <v>678</v>
      </c>
      <c r="D1500" s="2" t="s">
        <v>1666</v>
      </c>
      <c r="E1500" s="2" t="s">
        <v>1779</v>
      </c>
      <c r="F1500" s="2">
        <v>2</v>
      </c>
      <c r="G1500" s="2">
        <v>958.64</v>
      </c>
      <c r="H1500" s="2">
        <v>0.2</v>
      </c>
      <c r="I1500" s="2" t="s">
        <v>1826</v>
      </c>
      <c r="J1500" s="2">
        <v>1533.8240000000001</v>
      </c>
      <c r="K1500" s="2">
        <f>IF(I1500="", AVERAGEIF(Table6[Payment_Type],Table6[[#This Row],[Payment_Type]],Table6[Total_Amount]), J1500)</f>
        <v>1533.8240000000001</v>
      </c>
      <c r="O1500" s="27" t="s">
        <v>3324</v>
      </c>
      <c r="P1500" t="str">
        <f t="shared" si="93"/>
        <v>Sale1498</v>
      </c>
      <c r="Q1500" t="str">
        <f t="shared" si="94"/>
        <v>SALE1498</v>
      </c>
      <c r="S1500" s="30">
        <v>45822</v>
      </c>
      <c r="T1500" t="str">
        <f t="shared" si="95"/>
        <v>14-06-2025</v>
      </c>
      <c r="X1500" s="33">
        <v>2</v>
      </c>
      <c r="Y1500" s="33">
        <v>958.64</v>
      </c>
      <c r="Z1500" s="2">
        <f t="shared" si="92"/>
        <v>958.64</v>
      </c>
    </row>
    <row r="1501" spans="1:26">
      <c r="A1501" s="2" t="s">
        <v>3325</v>
      </c>
      <c r="B1501" s="25">
        <v>45590</v>
      </c>
      <c r="C1501" s="2" t="s">
        <v>1431</v>
      </c>
      <c r="D1501" s="2" t="s">
        <v>1630</v>
      </c>
      <c r="E1501" s="2" t="s">
        <v>1794</v>
      </c>
      <c r="F1501" s="2">
        <v>2</v>
      </c>
      <c r="G1501" s="2">
        <v>581.19000000000005</v>
      </c>
      <c r="H1501" s="2">
        <v>7.0000000000000007E-2</v>
      </c>
      <c r="I1501" s="2" t="s">
        <v>1829</v>
      </c>
      <c r="J1501" s="2">
        <v>1081.0134</v>
      </c>
      <c r="K1501" s="2">
        <f>IF(I1501="", AVERAGEIF(Table6[Payment_Type],Table6[[#This Row],[Payment_Type]],Table6[Total_Amount]), J1501)</f>
        <v>1081.0134</v>
      </c>
      <c r="O1501" s="28" t="s">
        <v>3325</v>
      </c>
      <c r="P1501" t="str">
        <f t="shared" si="93"/>
        <v>Sale1499</v>
      </c>
      <c r="Q1501" t="str">
        <f t="shared" si="94"/>
        <v>SALE1499</v>
      </c>
      <c r="S1501" s="31">
        <v>45590</v>
      </c>
      <c r="T1501" t="str">
        <f t="shared" si="95"/>
        <v>25-10-2024</v>
      </c>
      <c r="X1501" s="34">
        <v>2</v>
      </c>
      <c r="Y1501" s="34">
        <v>581.19000000000005</v>
      </c>
      <c r="Z1501" s="2">
        <f t="shared" si="92"/>
        <v>581.19000000000005</v>
      </c>
    </row>
    <row r="1502" spans="1:26">
      <c r="A1502" s="2" t="s">
        <v>3326</v>
      </c>
      <c r="B1502" s="25">
        <v>45618</v>
      </c>
      <c r="C1502" s="2" t="s">
        <v>393</v>
      </c>
      <c r="D1502" s="2" t="s">
        <v>1746</v>
      </c>
      <c r="E1502" s="2" t="s">
        <v>1792</v>
      </c>
      <c r="F1502" s="2">
        <v>1</v>
      </c>
      <c r="G1502" s="2">
        <v>736.54</v>
      </c>
      <c r="H1502" s="2">
        <v>0.16</v>
      </c>
      <c r="I1502" s="2" t="s">
        <v>1826</v>
      </c>
      <c r="J1502" s="2">
        <v>618.69359999999995</v>
      </c>
      <c r="K1502" s="2">
        <f>IF(I1502="", AVERAGEIF(Table6[Payment_Type],Table6[[#This Row],[Payment_Type]],Table6[Total_Amount]), J1502)</f>
        <v>618.69359999999995</v>
      </c>
      <c r="O1502" s="27" t="s">
        <v>3326</v>
      </c>
      <c r="P1502" t="str">
        <f t="shared" si="93"/>
        <v>Sale1500</v>
      </c>
      <c r="Q1502" t="str">
        <f t="shared" si="94"/>
        <v>SALE1500</v>
      </c>
      <c r="S1502" s="30">
        <v>45618</v>
      </c>
      <c r="T1502" t="str">
        <f t="shared" si="95"/>
        <v>22-11-2024</v>
      </c>
      <c r="X1502" s="33">
        <v>1</v>
      </c>
      <c r="Y1502" s="33">
        <v>736.54</v>
      </c>
      <c r="Z1502" s="2">
        <f t="shared" si="92"/>
        <v>736.54</v>
      </c>
    </row>
    <row r="1503" spans="1:26">
      <c r="A1503" s="2" t="s">
        <v>3327</v>
      </c>
      <c r="B1503" s="25">
        <v>45586</v>
      </c>
      <c r="C1503" s="2" t="s">
        <v>1249</v>
      </c>
      <c r="D1503" s="2" t="s">
        <v>1678</v>
      </c>
      <c r="E1503" s="2" t="s">
        <v>1801</v>
      </c>
      <c r="F1503" s="2">
        <v>1</v>
      </c>
      <c r="G1503" s="2">
        <v>524</v>
      </c>
      <c r="H1503" s="2">
        <v>0.28000000000000003</v>
      </c>
      <c r="I1503" s="2" t="s">
        <v>1824</v>
      </c>
      <c r="J1503" s="2">
        <v>377.28</v>
      </c>
      <c r="K1503" s="2">
        <f>IF(I1503="", AVERAGEIF(Table6[Payment_Type],Table6[[#This Row],[Payment_Type]],Table6[Total_Amount]), J1503)</f>
        <v>377.28</v>
      </c>
      <c r="O1503" s="28" t="s">
        <v>3327</v>
      </c>
      <c r="P1503" t="str">
        <f t="shared" si="93"/>
        <v>Sale1501</v>
      </c>
      <c r="Q1503" t="str">
        <f t="shared" si="94"/>
        <v>SALE1501</v>
      </c>
      <c r="S1503" s="31">
        <v>45586</v>
      </c>
      <c r="T1503" t="str">
        <f t="shared" si="95"/>
        <v>21-10-2024</v>
      </c>
      <c r="X1503" s="34">
        <v>1</v>
      </c>
      <c r="Y1503" s="34">
        <v>524</v>
      </c>
      <c r="Z1503" s="2">
        <f t="shared" si="92"/>
        <v>524</v>
      </c>
    </row>
    <row r="1504" spans="1:26">
      <c r="A1504" s="2" t="s">
        <v>3328</v>
      </c>
      <c r="B1504" s="25">
        <v>45548</v>
      </c>
      <c r="C1504" s="2" t="s">
        <v>178</v>
      </c>
      <c r="D1504" s="2" t="s">
        <v>1604</v>
      </c>
      <c r="E1504" s="2" t="s">
        <v>1766</v>
      </c>
      <c r="F1504" s="2">
        <v>4</v>
      </c>
      <c r="G1504" s="2">
        <v>566.09</v>
      </c>
      <c r="H1504" s="2">
        <v>0.28000000000000003</v>
      </c>
      <c r="I1504" s="2" t="s">
        <v>1829</v>
      </c>
      <c r="J1504" s="2">
        <v>1630.3391999999999</v>
      </c>
      <c r="K1504" s="2">
        <f>IF(I1504="", AVERAGEIF(Table6[Payment_Type],Table6[[#This Row],[Payment_Type]],Table6[Total_Amount]), J1504)</f>
        <v>1630.3391999999999</v>
      </c>
      <c r="O1504" s="27" t="s">
        <v>3328</v>
      </c>
      <c r="P1504" t="str">
        <f t="shared" si="93"/>
        <v>Sale1502</v>
      </c>
      <c r="Q1504" t="str">
        <f t="shared" si="94"/>
        <v>SALE1502</v>
      </c>
      <c r="S1504" s="30">
        <v>45548</v>
      </c>
      <c r="T1504" t="str">
        <f t="shared" si="95"/>
        <v>13-09-2024</v>
      </c>
      <c r="X1504" s="33">
        <v>4</v>
      </c>
      <c r="Y1504" s="33">
        <v>566.09</v>
      </c>
      <c r="Z1504" s="2">
        <f t="shared" si="92"/>
        <v>566.09</v>
      </c>
    </row>
    <row r="1505" spans="1:26">
      <c r="A1505" s="2" t="s">
        <v>3329</v>
      </c>
      <c r="B1505" s="25">
        <v>45772</v>
      </c>
      <c r="C1505" s="2" t="s">
        <v>827</v>
      </c>
      <c r="D1505" s="2" t="s">
        <v>1590</v>
      </c>
      <c r="E1505" s="2" t="s">
        <v>1789</v>
      </c>
      <c r="F1505" s="2">
        <v>1</v>
      </c>
      <c r="G1505" s="2">
        <v>251.99</v>
      </c>
      <c r="H1505" s="2">
        <v>0.09</v>
      </c>
      <c r="I1505" s="2" t="s">
        <v>1824</v>
      </c>
      <c r="J1505" s="2">
        <v>229.3109</v>
      </c>
      <c r="K1505" s="2">
        <f>IF(I1505="", AVERAGEIF(Table6[Payment_Type],Table6[[#This Row],[Payment_Type]],Table6[Total_Amount]), J1505)</f>
        <v>229.3109</v>
      </c>
      <c r="O1505" s="28" t="s">
        <v>3329</v>
      </c>
      <c r="P1505" t="str">
        <f t="shared" si="93"/>
        <v>Sale1503</v>
      </c>
      <c r="Q1505" t="str">
        <f t="shared" si="94"/>
        <v>SALE1503</v>
      </c>
      <c r="S1505" s="31">
        <v>45772</v>
      </c>
      <c r="T1505" t="str">
        <f t="shared" si="95"/>
        <v>25-04-2025</v>
      </c>
      <c r="X1505" s="34">
        <v>1</v>
      </c>
      <c r="Y1505" s="34">
        <v>251.99</v>
      </c>
      <c r="Z1505" s="2">
        <f t="shared" si="92"/>
        <v>251.99</v>
      </c>
    </row>
    <row r="1506" spans="1:26">
      <c r="A1506" s="2" t="s">
        <v>3330</v>
      </c>
      <c r="B1506" s="25">
        <v>45361</v>
      </c>
      <c r="C1506" s="2" t="s">
        <v>716</v>
      </c>
      <c r="D1506" s="2" t="s">
        <v>1582</v>
      </c>
      <c r="E1506" s="2" t="s">
        <v>1813</v>
      </c>
      <c r="F1506" s="2">
        <v>1</v>
      </c>
      <c r="G1506" s="2">
        <v>259.2</v>
      </c>
      <c r="H1506" s="2">
        <v>0.27</v>
      </c>
      <c r="I1506" s="2" t="s">
        <v>1829</v>
      </c>
      <c r="J1506" s="2">
        <v>189.21600000000001</v>
      </c>
      <c r="K1506" s="2">
        <f>IF(I1506="", AVERAGEIF(Table6[Payment_Type],Table6[[#This Row],[Payment_Type]],Table6[Total_Amount]), J1506)</f>
        <v>189.21600000000001</v>
      </c>
      <c r="O1506" s="27" t="s">
        <v>3330</v>
      </c>
      <c r="P1506" t="str">
        <f t="shared" si="93"/>
        <v>Sale1504</v>
      </c>
      <c r="Q1506" t="str">
        <f t="shared" si="94"/>
        <v>SALE1504</v>
      </c>
      <c r="S1506" s="30">
        <v>45361</v>
      </c>
      <c r="T1506" t="str">
        <f t="shared" si="95"/>
        <v>10-03-2024</v>
      </c>
      <c r="X1506" s="33">
        <v>1</v>
      </c>
      <c r="Y1506" s="33">
        <v>259.2</v>
      </c>
      <c r="Z1506" s="2">
        <f t="shared" si="92"/>
        <v>259.2</v>
      </c>
    </row>
    <row r="1507" spans="1:26">
      <c r="A1507" s="2" t="s">
        <v>3331</v>
      </c>
      <c r="B1507" s="25">
        <v>45235</v>
      </c>
      <c r="C1507" s="2" t="s">
        <v>1380</v>
      </c>
      <c r="D1507" s="2" t="s">
        <v>1666</v>
      </c>
      <c r="E1507" s="2" t="s">
        <v>1801</v>
      </c>
      <c r="F1507" s="2">
        <v>1</v>
      </c>
      <c r="G1507" s="2">
        <v>935.66</v>
      </c>
      <c r="H1507" s="2">
        <v>0.26</v>
      </c>
      <c r="I1507" s="2" t="s">
        <v>1826</v>
      </c>
      <c r="J1507" s="2">
        <v>692.38839999999993</v>
      </c>
      <c r="K1507" s="2">
        <f>IF(I1507="", AVERAGEIF(Table6[Payment_Type],Table6[[#This Row],[Payment_Type]],Table6[Total_Amount]), J1507)</f>
        <v>692.38839999999993</v>
      </c>
      <c r="O1507" s="28" t="s">
        <v>3331</v>
      </c>
      <c r="P1507" t="str">
        <f t="shared" si="93"/>
        <v>Sale1505</v>
      </c>
      <c r="Q1507" t="str">
        <f t="shared" si="94"/>
        <v>SALE1505</v>
      </c>
      <c r="S1507" s="31">
        <v>45235</v>
      </c>
      <c r="T1507" t="str">
        <f t="shared" si="95"/>
        <v>05-11-2023</v>
      </c>
      <c r="X1507" s="34">
        <v>1</v>
      </c>
      <c r="Y1507" s="34">
        <v>935.66</v>
      </c>
      <c r="Z1507" s="2">
        <f t="shared" si="92"/>
        <v>935.66</v>
      </c>
    </row>
    <row r="1508" spans="1:26">
      <c r="A1508" s="2" t="s">
        <v>3332</v>
      </c>
      <c r="B1508" s="25">
        <v>45864</v>
      </c>
      <c r="C1508" s="2" t="s">
        <v>1446</v>
      </c>
      <c r="D1508" s="2" t="s">
        <v>1618</v>
      </c>
      <c r="E1508" s="2" t="s">
        <v>1782</v>
      </c>
      <c r="F1508" s="2">
        <v>4</v>
      </c>
      <c r="G1508" s="2">
        <v>480.75</v>
      </c>
      <c r="H1508" s="2">
        <v>0.02</v>
      </c>
      <c r="I1508" s="2" t="s">
        <v>1824</v>
      </c>
      <c r="J1508" s="2">
        <v>1884.54</v>
      </c>
      <c r="K1508" s="2">
        <f>IF(I1508="", AVERAGEIF(Table6[Payment_Type],Table6[[#This Row],[Payment_Type]],Table6[Total_Amount]), J1508)</f>
        <v>1884.54</v>
      </c>
      <c r="O1508" s="27" t="s">
        <v>3332</v>
      </c>
      <c r="P1508" t="str">
        <f t="shared" si="93"/>
        <v>Sale1506</v>
      </c>
      <c r="Q1508" t="str">
        <f t="shared" si="94"/>
        <v>SALE1506</v>
      </c>
      <c r="S1508" s="30">
        <v>45864</v>
      </c>
      <c r="T1508" t="str">
        <f t="shared" si="95"/>
        <v>26-07-2025</v>
      </c>
      <c r="X1508" s="33">
        <v>4</v>
      </c>
      <c r="Y1508" s="33">
        <v>480.75</v>
      </c>
      <c r="Z1508" s="2">
        <f t="shared" si="92"/>
        <v>480.75</v>
      </c>
    </row>
    <row r="1509" spans="1:26">
      <c r="A1509" s="2" t="s">
        <v>3333</v>
      </c>
      <c r="B1509" s="25">
        <v>45681</v>
      </c>
      <c r="C1509" s="2" t="s">
        <v>1154</v>
      </c>
      <c r="D1509" s="2" t="s">
        <v>1710</v>
      </c>
      <c r="E1509" s="2" t="s">
        <v>1801</v>
      </c>
      <c r="F1509" s="2">
        <v>2</v>
      </c>
      <c r="G1509" s="2">
        <v>457.83</v>
      </c>
      <c r="H1509" s="2">
        <v>0.01</v>
      </c>
      <c r="I1509" s="2" t="s">
        <v>1829</v>
      </c>
      <c r="J1509" s="2">
        <v>906.50339999999994</v>
      </c>
      <c r="K1509" s="2">
        <f>IF(I1509="", AVERAGEIF(Table6[Payment_Type],Table6[[#This Row],[Payment_Type]],Table6[Total_Amount]), J1509)</f>
        <v>906.50339999999994</v>
      </c>
      <c r="O1509" s="28" t="s">
        <v>3333</v>
      </c>
      <c r="P1509" t="str">
        <f t="shared" si="93"/>
        <v>Sale1507</v>
      </c>
      <c r="Q1509" t="str">
        <f t="shared" si="94"/>
        <v>SALE1507</v>
      </c>
      <c r="S1509" s="31">
        <v>45681</v>
      </c>
      <c r="T1509" t="str">
        <f t="shared" si="95"/>
        <v>24-01-2025</v>
      </c>
      <c r="X1509" s="34">
        <v>2</v>
      </c>
      <c r="Y1509" s="34">
        <v>457.83</v>
      </c>
      <c r="Z1509" s="2">
        <f t="shared" si="92"/>
        <v>457.83</v>
      </c>
    </row>
    <row r="1510" spans="1:26">
      <c r="A1510" s="2" t="s">
        <v>3334</v>
      </c>
      <c r="B1510" s="25">
        <v>45905</v>
      </c>
      <c r="C1510" s="2" t="s">
        <v>547</v>
      </c>
      <c r="D1510" s="2" t="s">
        <v>1644</v>
      </c>
      <c r="E1510" s="2" t="s">
        <v>1799</v>
      </c>
      <c r="F1510" s="2">
        <v>1</v>
      </c>
      <c r="G1510" s="2">
        <v>994.63</v>
      </c>
      <c r="H1510" s="2">
        <v>0.28000000000000003</v>
      </c>
      <c r="I1510" s="2" t="s">
        <v>1824</v>
      </c>
      <c r="J1510" s="2">
        <v>716.1336</v>
      </c>
      <c r="K1510" s="2">
        <f>IF(I1510="", AVERAGEIF(Table6[Payment_Type],Table6[[#This Row],[Payment_Type]],Table6[Total_Amount]), J1510)</f>
        <v>716.1336</v>
      </c>
      <c r="O1510" s="27" t="s">
        <v>3334</v>
      </c>
      <c r="P1510" t="str">
        <f t="shared" si="93"/>
        <v>Sale1508</v>
      </c>
      <c r="Q1510" t="str">
        <f t="shared" si="94"/>
        <v>SALE1508</v>
      </c>
      <c r="S1510" s="30">
        <v>45905</v>
      </c>
      <c r="T1510" t="str">
        <f t="shared" si="95"/>
        <v>05-09-2025</v>
      </c>
      <c r="X1510" s="33">
        <v>1</v>
      </c>
      <c r="Y1510" s="33">
        <v>994.63</v>
      </c>
      <c r="Z1510" s="2">
        <f t="shared" si="92"/>
        <v>994.63</v>
      </c>
    </row>
    <row r="1511" spans="1:26">
      <c r="A1511" s="2" t="s">
        <v>3335</v>
      </c>
      <c r="B1511" s="25">
        <v>45765</v>
      </c>
      <c r="C1511" s="2" t="s">
        <v>785</v>
      </c>
      <c r="D1511" s="2" t="s">
        <v>1728</v>
      </c>
      <c r="E1511" s="2" t="s">
        <v>1752</v>
      </c>
      <c r="F1511" s="2">
        <v>3</v>
      </c>
      <c r="G1511" s="2">
        <v>65.569999999999993</v>
      </c>
      <c r="H1511" s="2">
        <v>0.3</v>
      </c>
      <c r="I1511" s="2" t="s">
        <v>1829</v>
      </c>
      <c r="J1511" s="2">
        <v>137.697</v>
      </c>
      <c r="K1511" s="2">
        <f>IF(I1511="", AVERAGEIF(Table6[Payment_Type],Table6[[#This Row],[Payment_Type]],Table6[Total_Amount]), J1511)</f>
        <v>137.697</v>
      </c>
      <c r="O1511" s="28" t="s">
        <v>3335</v>
      </c>
      <c r="P1511" t="str">
        <f t="shared" si="93"/>
        <v>Sale1509</v>
      </c>
      <c r="Q1511" t="str">
        <f t="shared" si="94"/>
        <v>SALE1509</v>
      </c>
      <c r="S1511" s="31">
        <v>45765</v>
      </c>
      <c r="T1511" t="str">
        <f t="shared" si="95"/>
        <v>18-04-2025</v>
      </c>
      <c r="X1511" s="34">
        <v>3</v>
      </c>
      <c r="Y1511" s="34">
        <v>65.569999999999993</v>
      </c>
      <c r="Z1511" s="2">
        <f t="shared" si="92"/>
        <v>65.569999999999993</v>
      </c>
    </row>
    <row r="1512" spans="1:26">
      <c r="A1512" s="2" t="s">
        <v>3336</v>
      </c>
      <c r="B1512" s="25">
        <v>45821</v>
      </c>
      <c r="C1512" s="2" t="s">
        <v>535</v>
      </c>
      <c r="D1512" s="2" t="s">
        <v>1664</v>
      </c>
      <c r="E1512" s="2" t="s">
        <v>1807</v>
      </c>
      <c r="F1512" s="2">
        <v>3</v>
      </c>
      <c r="G1512" s="2">
        <v>622.98</v>
      </c>
      <c r="H1512" s="2">
        <v>0.28000000000000003</v>
      </c>
      <c r="I1512" s="2" t="s">
        <v>1826</v>
      </c>
      <c r="J1512" s="2">
        <v>1345.6368</v>
      </c>
      <c r="K1512" s="2">
        <f>IF(I1512="", AVERAGEIF(Table6[Payment_Type],Table6[[#This Row],[Payment_Type]],Table6[Total_Amount]), J1512)</f>
        <v>1345.6368</v>
      </c>
      <c r="O1512" s="27" t="s">
        <v>3336</v>
      </c>
      <c r="P1512" t="str">
        <f t="shared" si="93"/>
        <v>Sale1510</v>
      </c>
      <c r="Q1512" t="str">
        <f t="shared" si="94"/>
        <v>SALE1510</v>
      </c>
      <c r="S1512" s="30">
        <v>45821</v>
      </c>
      <c r="T1512" t="str">
        <f t="shared" si="95"/>
        <v>13-06-2025</v>
      </c>
      <c r="X1512" s="33">
        <v>3</v>
      </c>
      <c r="Y1512" s="33">
        <v>622.98</v>
      </c>
      <c r="Z1512" s="2">
        <f t="shared" si="92"/>
        <v>622.98</v>
      </c>
    </row>
    <row r="1513" spans="1:26">
      <c r="A1513" s="2" t="s">
        <v>3337</v>
      </c>
      <c r="B1513" s="25">
        <v>45691</v>
      </c>
      <c r="C1513" s="2" t="s">
        <v>800</v>
      </c>
      <c r="D1513" s="2" t="s">
        <v>1658</v>
      </c>
      <c r="E1513" s="2" t="s">
        <v>1797</v>
      </c>
      <c r="F1513" s="2">
        <v>1</v>
      </c>
      <c r="G1513" s="2">
        <v>170.68</v>
      </c>
      <c r="H1513" s="2">
        <v>0.13</v>
      </c>
      <c r="I1513" s="2" t="s">
        <v>1826</v>
      </c>
      <c r="J1513" s="2">
        <v>148.49160000000001</v>
      </c>
      <c r="K1513" s="2">
        <f>IF(I1513="", AVERAGEIF(Table6[Payment_Type],Table6[[#This Row],[Payment_Type]],Table6[Total_Amount]), J1513)</f>
        <v>148.49160000000001</v>
      </c>
      <c r="O1513" s="28" t="s">
        <v>3337</v>
      </c>
      <c r="P1513" t="str">
        <f t="shared" si="93"/>
        <v>Sale1511</v>
      </c>
      <c r="Q1513" t="str">
        <f t="shared" si="94"/>
        <v>SALE1511</v>
      </c>
      <c r="S1513" s="31">
        <v>45691</v>
      </c>
      <c r="T1513" t="str">
        <f t="shared" si="95"/>
        <v>03-02-2025</v>
      </c>
      <c r="X1513" s="34">
        <v>1</v>
      </c>
      <c r="Y1513" s="34">
        <v>170.68</v>
      </c>
      <c r="Z1513" s="2">
        <f t="shared" si="92"/>
        <v>170.68</v>
      </c>
    </row>
    <row r="1514" spans="1:26">
      <c r="A1514" s="2" t="s">
        <v>3338</v>
      </c>
      <c r="B1514" s="25">
        <v>45860</v>
      </c>
      <c r="C1514" s="2" t="s">
        <v>344</v>
      </c>
      <c r="D1514" s="2" t="s">
        <v>1560</v>
      </c>
      <c r="E1514" s="2" t="s">
        <v>1782</v>
      </c>
      <c r="F1514" s="2">
        <v>4</v>
      </c>
      <c r="G1514" s="2">
        <v>797.83</v>
      </c>
      <c r="H1514" s="2">
        <v>0.08</v>
      </c>
      <c r="I1514" s="2" t="s">
        <v>1824</v>
      </c>
      <c r="J1514" s="2">
        <v>2936.0144</v>
      </c>
      <c r="K1514" s="2">
        <f>IF(I1514="", AVERAGEIF(Table6[Payment_Type],Table6[[#This Row],[Payment_Type]],Table6[Total_Amount]), J1514)</f>
        <v>2936.0144</v>
      </c>
      <c r="O1514" s="27" t="s">
        <v>3338</v>
      </c>
      <c r="P1514" t="str">
        <f t="shared" si="93"/>
        <v>Sale1512</v>
      </c>
      <c r="Q1514" t="str">
        <f t="shared" si="94"/>
        <v>SALE1512</v>
      </c>
      <c r="S1514" s="30">
        <v>45860</v>
      </c>
      <c r="T1514" t="str">
        <f t="shared" si="95"/>
        <v>22-07-2025</v>
      </c>
      <c r="X1514" s="33">
        <v>4</v>
      </c>
      <c r="Y1514" s="33">
        <v>797.83</v>
      </c>
      <c r="Z1514" s="2">
        <f t="shared" si="92"/>
        <v>797.83</v>
      </c>
    </row>
    <row r="1515" spans="1:26">
      <c r="A1515" s="2" t="s">
        <v>3339</v>
      </c>
      <c r="B1515" s="25">
        <v>45922</v>
      </c>
      <c r="C1515" s="2" t="s">
        <v>350</v>
      </c>
      <c r="D1515" s="2" t="s">
        <v>1549</v>
      </c>
      <c r="E1515" s="2" t="s">
        <v>1804</v>
      </c>
      <c r="F1515" s="2">
        <v>1</v>
      </c>
      <c r="G1515" s="2">
        <v>372.75</v>
      </c>
      <c r="H1515" s="2">
        <v>0.12</v>
      </c>
      <c r="I1515" s="2" t="s">
        <v>1824</v>
      </c>
      <c r="J1515" s="2">
        <v>328.02</v>
      </c>
      <c r="K1515" s="2">
        <f>IF(I1515="", AVERAGEIF(Table6[Payment_Type],Table6[[#This Row],[Payment_Type]],Table6[Total_Amount]), J1515)</f>
        <v>328.02</v>
      </c>
      <c r="O1515" s="28" t="s">
        <v>3339</v>
      </c>
      <c r="P1515" t="str">
        <f t="shared" si="93"/>
        <v>Sale1513</v>
      </c>
      <c r="Q1515" t="str">
        <f t="shared" si="94"/>
        <v>SALE1513</v>
      </c>
      <c r="S1515" s="31">
        <v>45922</v>
      </c>
      <c r="T1515" t="str">
        <f t="shared" si="95"/>
        <v>22-09-2025</v>
      </c>
      <c r="X1515" s="34">
        <v>1</v>
      </c>
      <c r="Y1515" s="34">
        <v>372.75</v>
      </c>
      <c r="Z1515" s="2">
        <f t="shared" si="92"/>
        <v>372.75</v>
      </c>
    </row>
    <row r="1516" spans="1:26">
      <c r="A1516" s="2" t="s">
        <v>3340</v>
      </c>
      <c r="B1516" s="25">
        <v>45477</v>
      </c>
      <c r="C1516" s="2" t="s">
        <v>1235</v>
      </c>
      <c r="D1516" s="2" t="s">
        <v>1670</v>
      </c>
      <c r="E1516" s="2" t="s">
        <v>1769</v>
      </c>
      <c r="F1516" s="2">
        <v>1</v>
      </c>
      <c r="G1516" s="2">
        <v>994.18</v>
      </c>
      <c r="H1516" s="2">
        <v>0.05</v>
      </c>
      <c r="I1516" s="2" t="s">
        <v>1826</v>
      </c>
      <c r="J1516" s="2">
        <v>944.47099999999989</v>
      </c>
      <c r="K1516" s="2">
        <f>IF(I1516="", AVERAGEIF(Table6[Payment_Type],Table6[[#This Row],[Payment_Type]],Table6[Total_Amount]), J1516)</f>
        <v>944.47099999999989</v>
      </c>
      <c r="O1516" s="27" t="s">
        <v>3340</v>
      </c>
      <c r="P1516" t="str">
        <f t="shared" si="93"/>
        <v>Sale1514</v>
      </c>
      <c r="Q1516" t="str">
        <f t="shared" si="94"/>
        <v>SALE1514</v>
      </c>
      <c r="S1516" s="30">
        <v>45477</v>
      </c>
      <c r="T1516" t="str">
        <f t="shared" si="95"/>
        <v>04-07-2024</v>
      </c>
      <c r="X1516" s="33">
        <v>1</v>
      </c>
      <c r="Y1516" s="33">
        <v>994.18</v>
      </c>
      <c r="Z1516" s="2">
        <f t="shared" si="92"/>
        <v>994.18</v>
      </c>
    </row>
    <row r="1517" spans="1:26">
      <c r="A1517" s="2" t="s">
        <v>3341</v>
      </c>
      <c r="B1517" s="25">
        <v>45504</v>
      </c>
      <c r="C1517" s="2" t="s">
        <v>1310</v>
      </c>
      <c r="D1517" s="2" t="s">
        <v>1588</v>
      </c>
      <c r="E1517" s="2" t="s">
        <v>1797</v>
      </c>
      <c r="F1517" s="2">
        <v>1</v>
      </c>
      <c r="G1517" s="2">
        <v>136.12</v>
      </c>
      <c r="H1517" s="2">
        <v>7.0000000000000007E-2</v>
      </c>
      <c r="I1517" s="2" t="s">
        <v>1824</v>
      </c>
      <c r="J1517" s="2">
        <v>126.5916</v>
      </c>
      <c r="K1517" s="2">
        <f>IF(I1517="", AVERAGEIF(Table6[Payment_Type],Table6[[#This Row],[Payment_Type]],Table6[Total_Amount]), J1517)</f>
        <v>126.5916</v>
      </c>
      <c r="O1517" s="28" t="s">
        <v>3341</v>
      </c>
      <c r="P1517" t="str">
        <f t="shared" si="93"/>
        <v>Sale1515</v>
      </c>
      <c r="Q1517" t="str">
        <f t="shared" si="94"/>
        <v>SALE1515</v>
      </c>
      <c r="S1517" s="31">
        <v>45504</v>
      </c>
      <c r="T1517" t="str">
        <f t="shared" si="95"/>
        <v>31-07-2024</v>
      </c>
      <c r="X1517" s="34">
        <v>1</v>
      </c>
      <c r="Y1517" s="34">
        <v>136.12</v>
      </c>
      <c r="Z1517" s="2">
        <f t="shared" si="92"/>
        <v>136.12</v>
      </c>
    </row>
    <row r="1518" spans="1:26">
      <c r="A1518" s="2" t="s">
        <v>3342</v>
      </c>
      <c r="B1518" s="25">
        <v>45862</v>
      </c>
      <c r="C1518" s="2" t="s">
        <v>124</v>
      </c>
      <c r="D1518" s="2" t="s">
        <v>1652</v>
      </c>
      <c r="E1518" s="2" t="s">
        <v>1810</v>
      </c>
      <c r="F1518" s="2">
        <v>3</v>
      </c>
      <c r="G1518" s="2">
        <v>634.45000000000005</v>
      </c>
      <c r="H1518" s="2">
        <v>0.17</v>
      </c>
      <c r="I1518" s="2" t="s">
        <v>1826</v>
      </c>
      <c r="J1518" s="2">
        <v>1579.7805000000001</v>
      </c>
      <c r="K1518" s="2">
        <f>IF(I1518="", AVERAGEIF(Table6[Payment_Type],Table6[[#This Row],[Payment_Type]],Table6[Total_Amount]), J1518)</f>
        <v>1579.7805000000001</v>
      </c>
      <c r="O1518" s="27" t="s">
        <v>3342</v>
      </c>
      <c r="P1518" t="str">
        <f t="shared" si="93"/>
        <v>Sale1516</v>
      </c>
      <c r="Q1518" t="str">
        <f t="shared" si="94"/>
        <v>SALE1516</v>
      </c>
      <c r="S1518" s="30">
        <v>45862</v>
      </c>
      <c r="T1518" t="str">
        <f t="shared" si="95"/>
        <v>24-07-2025</v>
      </c>
      <c r="X1518" s="33">
        <v>3</v>
      </c>
      <c r="Y1518" s="33">
        <v>634.45000000000005</v>
      </c>
      <c r="Z1518" s="2">
        <f t="shared" si="92"/>
        <v>634.45000000000005</v>
      </c>
    </row>
    <row r="1519" spans="1:26">
      <c r="A1519" s="2" t="s">
        <v>3343</v>
      </c>
      <c r="B1519" s="25">
        <v>45579</v>
      </c>
      <c r="C1519" s="2" t="s">
        <v>1035</v>
      </c>
      <c r="D1519" s="2" t="s">
        <v>1676</v>
      </c>
      <c r="E1519" s="2" t="s">
        <v>1752</v>
      </c>
      <c r="F1519" s="2">
        <v>4</v>
      </c>
      <c r="G1519" s="2">
        <v>179.62</v>
      </c>
      <c r="H1519" s="2">
        <v>0.05</v>
      </c>
      <c r="I1519" s="2" t="s">
        <v>1824</v>
      </c>
      <c r="J1519" s="2">
        <v>682.55600000000004</v>
      </c>
      <c r="K1519" s="2">
        <f>IF(I1519="", AVERAGEIF(Table6[Payment_Type],Table6[[#This Row],[Payment_Type]],Table6[Total_Amount]), J1519)</f>
        <v>682.55600000000004</v>
      </c>
      <c r="O1519" s="28" t="s">
        <v>3343</v>
      </c>
      <c r="P1519" t="str">
        <f t="shared" si="93"/>
        <v>Sale1517</v>
      </c>
      <c r="Q1519" t="str">
        <f t="shared" si="94"/>
        <v>SALE1517</v>
      </c>
      <c r="S1519" s="31">
        <v>45579</v>
      </c>
      <c r="T1519" t="str">
        <f t="shared" si="95"/>
        <v>14-10-2024</v>
      </c>
      <c r="X1519" s="34">
        <v>4</v>
      </c>
      <c r="Y1519" s="34">
        <v>179.62</v>
      </c>
      <c r="Z1519" s="2">
        <f t="shared" si="92"/>
        <v>179.62</v>
      </c>
    </row>
    <row r="1520" spans="1:26">
      <c r="A1520" s="2" t="s">
        <v>3344</v>
      </c>
      <c r="B1520" s="25">
        <v>45658</v>
      </c>
      <c r="C1520" s="2" t="s">
        <v>932</v>
      </c>
      <c r="D1520" s="2" t="s">
        <v>1588</v>
      </c>
      <c r="E1520" s="2" t="s">
        <v>1810</v>
      </c>
      <c r="F1520" s="2">
        <v>4</v>
      </c>
      <c r="G1520" s="2">
        <v>558.83000000000004</v>
      </c>
      <c r="H1520" s="2">
        <v>0.16</v>
      </c>
      <c r="I1520" s="2" t="s">
        <v>1826</v>
      </c>
      <c r="J1520" s="2">
        <v>1877.6687999999999</v>
      </c>
      <c r="K1520" s="2">
        <f>IF(I1520="", AVERAGEIF(Table6[Payment_Type],Table6[[#This Row],[Payment_Type]],Table6[Total_Amount]), J1520)</f>
        <v>1877.6687999999999</v>
      </c>
      <c r="O1520" s="27" t="s">
        <v>3344</v>
      </c>
      <c r="P1520" t="str">
        <f t="shared" si="93"/>
        <v>Sale1518</v>
      </c>
      <c r="Q1520" t="str">
        <f t="shared" si="94"/>
        <v>SALE1518</v>
      </c>
      <c r="S1520" s="30">
        <v>45658</v>
      </c>
      <c r="T1520" t="str">
        <f t="shared" si="95"/>
        <v>01-01-2025</v>
      </c>
      <c r="X1520" s="33">
        <v>4</v>
      </c>
      <c r="Y1520" s="33">
        <v>558.83000000000004</v>
      </c>
      <c r="Z1520" s="2">
        <f t="shared" si="92"/>
        <v>558.83000000000004</v>
      </c>
    </row>
    <row r="1521" spans="1:26">
      <c r="A1521" s="2" t="s">
        <v>3345</v>
      </c>
      <c r="B1521" s="25">
        <v>45664</v>
      </c>
      <c r="C1521" s="2" t="s">
        <v>568</v>
      </c>
      <c r="D1521" s="2" t="s">
        <v>1736</v>
      </c>
      <c r="E1521" s="2" t="s">
        <v>1776</v>
      </c>
      <c r="F1521" s="2">
        <v>2</v>
      </c>
      <c r="G1521" s="2">
        <v>859.74</v>
      </c>
      <c r="H1521" s="2">
        <v>0.25</v>
      </c>
      <c r="I1521" s="2" t="s">
        <v>1829</v>
      </c>
      <c r="J1521" s="2">
        <v>1289.6099999999999</v>
      </c>
      <c r="K1521" s="2">
        <f>IF(I1521="", AVERAGEIF(Table6[Payment_Type],Table6[[#This Row],[Payment_Type]],Table6[Total_Amount]), J1521)</f>
        <v>1289.6099999999999</v>
      </c>
      <c r="O1521" s="28" t="s">
        <v>3345</v>
      </c>
      <c r="P1521" t="str">
        <f t="shared" si="93"/>
        <v>Sale1519</v>
      </c>
      <c r="Q1521" t="str">
        <f t="shared" si="94"/>
        <v>SALE1519</v>
      </c>
      <c r="S1521" s="31">
        <v>45664</v>
      </c>
      <c r="T1521" t="str">
        <f t="shared" si="95"/>
        <v>07-01-2025</v>
      </c>
      <c r="X1521" s="34">
        <v>2</v>
      </c>
      <c r="Y1521" s="34">
        <v>859.74</v>
      </c>
      <c r="Z1521" s="2">
        <f t="shared" si="92"/>
        <v>859.74</v>
      </c>
    </row>
    <row r="1522" spans="1:26">
      <c r="A1522" s="2" t="s">
        <v>3346</v>
      </c>
      <c r="B1522" s="25">
        <v>45936</v>
      </c>
      <c r="C1522" s="2" t="s">
        <v>375</v>
      </c>
      <c r="D1522" s="2" t="s">
        <v>1678</v>
      </c>
      <c r="E1522" s="2" t="s">
        <v>1804</v>
      </c>
      <c r="F1522" s="2">
        <v>3</v>
      </c>
      <c r="G1522" s="2">
        <v>578.47</v>
      </c>
      <c r="H1522" s="2">
        <v>0.06</v>
      </c>
      <c r="I1522" s="2" t="s">
        <v>1829</v>
      </c>
      <c r="J1522" s="2">
        <v>1631.2854</v>
      </c>
      <c r="K1522" s="2">
        <f>IF(I1522="", AVERAGEIF(Table6[Payment_Type],Table6[[#This Row],[Payment_Type]],Table6[Total_Amount]), J1522)</f>
        <v>1631.2854</v>
      </c>
      <c r="O1522" s="27" t="s">
        <v>3346</v>
      </c>
      <c r="P1522" t="str">
        <f t="shared" si="93"/>
        <v>Sale1520</v>
      </c>
      <c r="Q1522" t="str">
        <f t="shared" si="94"/>
        <v>SALE1520</v>
      </c>
      <c r="S1522" s="30">
        <v>45936</v>
      </c>
      <c r="T1522" t="str">
        <f t="shared" si="95"/>
        <v>06-10-2025</v>
      </c>
      <c r="X1522" s="33">
        <v>3</v>
      </c>
      <c r="Y1522" s="33">
        <v>578.47</v>
      </c>
      <c r="Z1522" s="2">
        <f t="shared" si="92"/>
        <v>578.47</v>
      </c>
    </row>
    <row r="1523" spans="1:26">
      <c r="A1523" s="2" t="s">
        <v>3347</v>
      </c>
      <c r="B1523" s="25">
        <v>45344</v>
      </c>
      <c r="C1523" s="2" t="s">
        <v>208</v>
      </c>
      <c r="D1523" s="2" t="s">
        <v>1590</v>
      </c>
      <c r="E1523" s="2" t="s">
        <v>1794</v>
      </c>
      <c r="F1523" s="2">
        <v>1</v>
      </c>
      <c r="G1523" s="2">
        <v>440.48</v>
      </c>
      <c r="H1523" s="2">
        <v>0.11</v>
      </c>
      <c r="I1523" s="2" t="s">
        <v>1829</v>
      </c>
      <c r="J1523" s="2">
        <v>392.02720000000011</v>
      </c>
      <c r="K1523" s="2">
        <f>IF(I1523="", AVERAGEIF(Table6[Payment_Type],Table6[[#This Row],[Payment_Type]],Table6[Total_Amount]), J1523)</f>
        <v>392.02720000000011</v>
      </c>
      <c r="O1523" s="28" t="s">
        <v>3347</v>
      </c>
      <c r="P1523" t="str">
        <f t="shared" si="93"/>
        <v>Sale1521</v>
      </c>
      <c r="Q1523" t="str">
        <f t="shared" si="94"/>
        <v>SALE1521</v>
      </c>
      <c r="S1523" s="31">
        <v>45344</v>
      </c>
      <c r="T1523" t="str">
        <f t="shared" si="95"/>
        <v>22-02-2024</v>
      </c>
      <c r="X1523" s="34">
        <v>1</v>
      </c>
      <c r="Y1523" s="34">
        <v>440.48</v>
      </c>
      <c r="Z1523" s="2">
        <f t="shared" si="92"/>
        <v>440.48</v>
      </c>
    </row>
    <row r="1524" spans="1:26">
      <c r="A1524" s="2" t="s">
        <v>3348</v>
      </c>
      <c r="B1524" s="25">
        <v>45329</v>
      </c>
      <c r="C1524" s="2" t="s">
        <v>75</v>
      </c>
      <c r="D1524" s="2" t="s">
        <v>1580</v>
      </c>
      <c r="E1524" s="2" t="s">
        <v>1813</v>
      </c>
      <c r="F1524" s="2">
        <v>2</v>
      </c>
      <c r="G1524" s="2">
        <v>303.67</v>
      </c>
      <c r="H1524" s="2">
        <v>0.05</v>
      </c>
      <c r="I1524" s="2" t="s">
        <v>1826</v>
      </c>
      <c r="J1524" s="2">
        <v>576.97299999999996</v>
      </c>
      <c r="K1524" s="2">
        <f>IF(I1524="", AVERAGEIF(Table6[Payment_Type],Table6[[#This Row],[Payment_Type]],Table6[Total_Amount]), J1524)</f>
        <v>576.97299999999996</v>
      </c>
      <c r="O1524" s="27" t="s">
        <v>3348</v>
      </c>
      <c r="P1524" t="str">
        <f t="shared" si="93"/>
        <v>Sale1522</v>
      </c>
      <c r="Q1524" t="str">
        <f t="shared" si="94"/>
        <v>SALE1522</v>
      </c>
      <c r="S1524" s="30">
        <v>45329</v>
      </c>
      <c r="T1524" t="str">
        <f t="shared" si="95"/>
        <v>07-02-2024</v>
      </c>
      <c r="X1524" s="33">
        <v>2</v>
      </c>
      <c r="Y1524" s="33">
        <v>303.67</v>
      </c>
      <c r="Z1524" s="2">
        <f t="shared" si="92"/>
        <v>303.67</v>
      </c>
    </row>
    <row r="1525" spans="1:26">
      <c r="A1525" s="2" t="s">
        <v>3349</v>
      </c>
      <c r="B1525" s="25">
        <v>45895</v>
      </c>
      <c r="C1525" s="2" t="s">
        <v>1056</v>
      </c>
      <c r="D1525" s="2" t="s">
        <v>1696</v>
      </c>
      <c r="E1525" s="2" t="s">
        <v>1799</v>
      </c>
      <c r="F1525" s="2">
        <v>2</v>
      </c>
      <c r="G1525" s="2">
        <v>611.21</v>
      </c>
      <c r="H1525" s="2">
        <v>0.22</v>
      </c>
      <c r="I1525" s="2" t="s">
        <v>1829</v>
      </c>
      <c r="J1525" s="2">
        <v>953.48760000000004</v>
      </c>
      <c r="K1525" s="2">
        <f>IF(I1525="", AVERAGEIF(Table6[Payment_Type],Table6[[#This Row],[Payment_Type]],Table6[Total_Amount]), J1525)</f>
        <v>953.48760000000004</v>
      </c>
      <c r="O1525" s="28" t="s">
        <v>3349</v>
      </c>
      <c r="P1525" t="str">
        <f t="shared" si="93"/>
        <v>Sale1523</v>
      </c>
      <c r="Q1525" t="str">
        <f t="shared" si="94"/>
        <v>SALE1523</v>
      </c>
      <c r="S1525" s="31">
        <v>45895</v>
      </c>
      <c r="T1525" t="str">
        <f t="shared" si="95"/>
        <v>26-08-2025</v>
      </c>
      <c r="X1525" s="34">
        <v>2</v>
      </c>
      <c r="Y1525" s="34">
        <v>611.21</v>
      </c>
      <c r="Z1525" s="2">
        <f t="shared" si="92"/>
        <v>611.21</v>
      </c>
    </row>
    <row r="1526" spans="1:26">
      <c r="A1526" s="2" t="s">
        <v>3350</v>
      </c>
      <c r="B1526" s="25">
        <v>45239</v>
      </c>
      <c r="C1526" s="2" t="s">
        <v>660</v>
      </c>
      <c r="D1526" s="2" t="s">
        <v>1626</v>
      </c>
      <c r="E1526" s="2" t="s">
        <v>1801</v>
      </c>
      <c r="F1526" s="2">
        <v>2</v>
      </c>
      <c r="G1526" s="2">
        <v>768.08</v>
      </c>
      <c r="H1526" s="2">
        <v>0.26</v>
      </c>
      <c r="I1526" s="2" t="s">
        <v>1826</v>
      </c>
      <c r="J1526" s="2">
        <v>1136.7583999999999</v>
      </c>
      <c r="K1526" s="2">
        <f>IF(I1526="", AVERAGEIF(Table6[Payment_Type],Table6[[#This Row],[Payment_Type]],Table6[Total_Amount]), J1526)</f>
        <v>1136.7583999999999</v>
      </c>
      <c r="O1526" s="27" t="s">
        <v>3350</v>
      </c>
      <c r="P1526" t="str">
        <f t="shared" si="93"/>
        <v>Sale1524</v>
      </c>
      <c r="Q1526" t="str">
        <f t="shared" si="94"/>
        <v>SALE1524</v>
      </c>
      <c r="S1526" s="30">
        <v>45239</v>
      </c>
      <c r="T1526" t="str">
        <f t="shared" si="95"/>
        <v>09-11-2023</v>
      </c>
      <c r="X1526" s="33">
        <v>2</v>
      </c>
      <c r="Y1526" s="33">
        <v>768.08</v>
      </c>
      <c r="Z1526" s="2">
        <f t="shared" si="92"/>
        <v>768.08</v>
      </c>
    </row>
    <row r="1527" spans="1:26">
      <c r="A1527" s="2" t="s">
        <v>3351</v>
      </c>
      <c r="B1527" s="25">
        <v>45296</v>
      </c>
      <c r="C1527" s="2" t="s">
        <v>937</v>
      </c>
      <c r="D1527" s="2" t="s">
        <v>1594</v>
      </c>
      <c r="E1527" s="2" t="s">
        <v>1810</v>
      </c>
      <c r="F1527" s="2">
        <v>1</v>
      </c>
      <c r="G1527" s="2">
        <v>616.82000000000005</v>
      </c>
      <c r="H1527" s="2">
        <v>0.24</v>
      </c>
      <c r="I1527" s="2" t="s">
        <v>1824</v>
      </c>
      <c r="J1527" s="2">
        <v>468.78320000000002</v>
      </c>
      <c r="K1527" s="2">
        <f>IF(I1527="", AVERAGEIF(Table6[Payment_Type],Table6[[#This Row],[Payment_Type]],Table6[Total_Amount]), J1527)</f>
        <v>468.78320000000002</v>
      </c>
      <c r="O1527" s="28" t="s">
        <v>3351</v>
      </c>
      <c r="P1527" t="str">
        <f t="shared" si="93"/>
        <v>Sale1525</v>
      </c>
      <c r="Q1527" t="str">
        <f t="shared" si="94"/>
        <v>SALE1525</v>
      </c>
      <c r="S1527" s="31">
        <v>45296</v>
      </c>
      <c r="T1527" t="str">
        <f t="shared" si="95"/>
        <v>05-01-2024</v>
      </c>
      <c r="X1527" s="34">
        <v>1</v>
      </c>
      <c r="Y1527" s="34">
        <v>616.82000000000005</v>
      </c>
      <c r="Z1527" s="2">
        <f t="shared" si="92"/>
        <v>616.82000000000005</v>
      </c>
    </row>
    <row r="1528" spans="1:26">
      <c r="A1528" s="2" t="s">
        <v>3352</v>
      </c>
      <c r="B1528" s="25">
        <v>45672</v>
      </c>
      <c r="C1528" s="2" t="s">
        <v>604</v>
      </c>
      <c r="D1528" s="2" t="s">
        <v>1628</v>
      </c>
      <c r="E1528" s="2" t="s">
        <v>1810</v>
      </c>
      <c r="F1528" s="2">
        <v>1</v>
      </c>
      <c r="G1528" s="2">
        <v>470.34</v>
      </c>
      <c r="H1528" s="2">
        <v>0.18</v>
      </c>
      <c r="I1528" s="2" t="s">
        <v>1829</v>
      </c>
      <c r="J1528" s="2">
        <v>385.67880000000002</v>
      </c>
      <c r="K1528" s="2">
        <f>IF(I1528="", AVERAGEIF(Table6[Payment_Type],Table6[[#This Row],[Payment_Type]],Table6[Total_Amount]), J1528)</f>
        <v>385.67880000000002</v>
      </c>
      <c r="O1528" s="27" t="s">
        <v>3352</v>
      </c>
      <c r="P1528" t="str">
        <f t="shared" si="93"/>
        <v>Sale1526</v>
      </c>
      <c r="Q1528" t="str">
        <f t="shared" si="94"/>
        <v>SALE1526</v>
      </c>
      <c r="S1528" s="30">
        <v>45672</v>
      </c>
      <c r="T1528" t="str">
        <f t="shared" si="95"/>
        <v>15-01-2025</v>
      </c>
      <c r="X1528" s="33">
        <v>1</v>
      </c>
      <c r="Y1528" s="33">
        <v>470.34</v>
      </c>
      <c r="Z1528" s="2">
        <f t="shared" si="92"/>
        <v>470.34</v>
      </c>
    </row>
    <row r="1529" spans="1:26">
      <c r="A1529" s="2" t="s">
        <v>3353</v>
      </c>
      <c r="B1529" s="25">
        <v>45499</v>
      </c>
      <c r="C1529" s="2" t="s">
        <v>711</v>
      </c>
      <c r="D1529" s="2" t="s">
        <v>1654</v>
      </c>
      <c r="E1529" s="2" t="s">
        <v>1782</v>
      </c>
      <c r="F1529" s="2">
        <v>2</v>
      </c>
      <c r="G1529" s="2">
        <v>616.36</v>
      </c>
      <c r="H1529" s="2">
        <v>0.12</v>
      </c>
      <c r="I1529" s="2" t="s">
        <v>1826</v>
      </c>
      <c r="J1529" s="2">
        <v>1084.7936</v>
      </c>
      <c r="K1529" s="2">
        <f>IF(I1529="", AVERAGEIF(Table6[Payment_Type],Table6[[#This Row],[Payment_Type]],Table6[Total_Amount]), J1529)</f>
        <v>1084.7936</v>
      </c>
      <c r="O1529" s="28" t="s">
        <v>3353</v>
      </c>
      <c r="P1529" t="str">
        <f t="shared" si="93"/>
        <v>Sale1527</v>
      </c>
      <c r="Q1529" t="str">
        <f t="shared" si="94"/>
        <v>SALE1527</v>
      </c>
      <c r="S1529" s="31">
        <v>45499</v>
      </c>
      <c r="T1529" t="str">
        <f t="shared" si="95"/>
        <v>26-07-2024</v>
      </c>
      <c r="X1529" s="34">
        <v>2</v>
      </c>
      <c r="Y1529" s="34">
        <v>616.36</v>
      </c>
      <c r="Z1529" s="2">
        <f t="shared" si="92"/>
        <v>616.36</v>
      </c>
    </row>
    <row r="1530" spans="1:26">
      <c r="A1530" s="2" t="s">
        <v>3354</v>
      </c>
      <c r="B1530" s="25">
        <v>45434</v>
      </c>
      <c r="C1530" s="2" t="s">
        <v>298</v>
      </c>
      <c r="D1530" s="2" t="s">
        <v>1551</v>
      </c>
      <c r="E1530" s="2" t="s">
        <v>1786</v>
      </c>
      <c r="F1530" s="2">
        <v>3</v>
      </c>
      <c r="G1530" s="2">
        <v>657.24</v>
      </c>
      <c r="H1530" s="2">
        <v>0.18</v>
      </c>
      <c r="I1530" s="2" t="s">
        <v>1826</v>
      </c>
      <c r="J1530" s="2">
        <v>1616.8104000000001</v>
      </c>
      <c r="K1530" s="2">
        <f>IF(I1530="", AVERAGEIF(Table6[Payment_Type],Table6[[#This Row],[Payment_Type]],Table6[Total_Amount]), J1530)</f>
        <v>1616.8104000000001</v>
      </c>
      <c r="O1530" s="27" t="s">
        <v>3354</v>
      </c>
      <c r="P1530" t="str">
        <f t="shared" si="93"/>
        <v>Sale1528</v>
      </c>
      <c r="Q1530" t="str">
        <f t="shared" si="94"/>
        <v>SALE1528</v>
      </c>
      <c r="S1530" s="30">
        <v>45434</v>
      </c>
      <c r="T1530" t="str">
        <f t="shared" si="95"/>
        <v>22-05-2024</v>
      </c>
      <c r="X1530" s="33">
        <v>3</v>
      </c>
      <c r="Y1530" s="33">
        <v>657.24</v>
      </c>
      <c r="Z1530" s="2">
        <f t="shared" si="92"/>
        <v>657.24</v>
      </c>
    </row>
    <row r="1531" spans="1:26">
      <c r="A1531" s="2" t="s">
        <v>3355</v>
      </c>
      <c r="B1531" s="25">
        <v>45893</v>
      </c>
      <c r="C1531" s="2" t="s">
        <v>137</v>
      </c>
      <c r="D1531" s="2" t="s">
        <v>1630</v>
      </c>
      <c r="E1531" s="2" t="s">
        <v>1813</v>
      </c>
      <c r="F1531" s="2">
        <v>2</v>
      </c>
      <c r="G1531" s="2">
        <v>392.45</v>
      </c>
      <c r="H1531" s="2">
        <v>0.04</v>
      </c>
      <c r="I1531" s="2" t="s">
        <v>1826</v>
      </c>
      <c r="J1531" s="2">
        <v>753.50399999999991</v>
      </c>
      <c r="K1531" s="2">
        <f>IF(I1531="", AVERAGEIF(Table6[Payment_Type],Table6[[#This Row],[Payment_Type]],Table6[Total_Amount]), J1531)</f>
        <v>753.50399999999991</v>
      </c>
      <c r="O1531" s="28" t="s">
        <v>3355</v>
      </c>
      <c r="P1531" t="str">
        <f t="shared" si="93"/>
        <v>Sale1529</v>
      </c>
      <c r="Q1531" t="str">
        <f t="shared" si="94"/>
        <v>SALE1529</v>
      </c>
      <c r="S1531" s="31">
        <v>45893</v>
      </c>
      <c r="T1531" t="str">
        <f t="shared" si="95"/>
        <v>24-08-2025</v>
      </c>
      <c r="X1531" s="34">
        <v>2</v>
      </c>
      <c r="Y1531" s="34">
        <v>392.45</v>
      </c>
      <c r="Z1531" s="2">
        <f t="shared" si="92"/>
        <v>392.45</v>
      </c>
    </row>
    <row r="1532" spans="1:26">
      <c r="A1532" s="2" t="s">
        <v>3356</v>
      </c>
      <c r="B1532" s="25">
        <v>45346</v>
      </c>
      <c r="C1532" s="2" t="s">
        <v>785</v>
      </c>
      <c r="D1532" s="2" t="s">
        <v>1628</v>
      </c>
      <c r="E1532" s="2" t="s">
        <v>1799</v>
      </c>
      <c r="F1532" s="2">
        <v>3</v>
      </c>
      <c r="G1532" s="2">
        <v>62.03</v>
      </c>
      <c r="H1532" s="2">
        <v>0.01</v>
      </c>
      <c r="I1532" s="2" t="s">
        <v>1829</v>
      </c>
      <c r="J1532" s="2">
        <v>184.22909999999999</v>
      </c>
      <c r="K1532" s="2">
        <f>IF(I1532="", AVERAGEIF(Table6[Payment_Type],Table6[[#This Row],[Payment_Type]],Table6[Total_Amount]), J1532)</f>
        <v>184.22909999999999</v>
      </c>
      <c r="O1532" s="27" t="s">
        <v>3356</v>
      </c>
      <c r="P1532" t="str">
        <f t="shared" si="93"/>
        <v>Sale1530</v>
      </c>
      <c r="Q1532" t="str">
        <f t="shared" si="94"/>
        <v>SALE1530</v>
      </c>
      <c r="S1532" s="30">
        <v>45346</v>
      </c>
      <c r="T1532" t="str">
        <f t="shared" si="95"/>
        <v>24-02-2024</v>
      </c>
      <c r="X1532" s="33">
        <v>3</v>
      </c>
      <c r="Y1532" s="33">
        <v>62.03</v>
      </c>
      <c r="Z1532" s="2">
        <f t="shared" si="92"/>
        <v>62.03</v>
      </c>
    </row>
    <row r="1533" spans="1:26">
      <c r="A1533" s="2" t="s">
        <v>3357</v>
      </c>
      <c r="B1533" s="25">
        <v>45613</v>
      </c>
      <c r="C1533" s="2" t="s">
        <v>332</v>
      </c>
      <c r="D1533" s="2" t="s">
        <v>1740</v>
      </c>
      <c r="E1533" s="2" t="s">
        <v>1766</v>
      </c>
      <c r="F1533" s="2">
        <v>4</v>
      </c>
      <c r="G1533" s="2">
        <v>933.73</v>
      </c>
      <c r="H1533" s="2">
        <v>0.25</v>
      </c>
      <c r="I1533" s="2" t="s">
        <v>1826</v>
      </c>
      <c r="J1533" s="2">
        <v>2801.19</v>
      </c>
      <c r="K1533" s="2">
        <f>IF(I1533="", AVERAGEIF(Table6[Payment_Type],Table6[[#This Row],[Payment_Type]],Table6[Total_Amount]), J1533)</f>
        <v>2801.19</v>
      </c>
      <c r="O1533" s="28" t="s">
        <v>3357</v>
      </c>
      <c r="P1533" t="str">
        <f t="shared" si="93"/>
        <v>Sale1531</v>
      </c>
      <c r="Q1533" t="str">
        <f t="shared" si="94"/>
        <v>SALE1531</v>
      </c>
      <c r="S1533" s="31">
        <v>45613</v>
      </c>
      <c r="T1533" t="str">
        <f t="shared" si="95"/>
        <v>17-11-2024</v>
      </c>
      <c r="X1533" s="34">
        <v>4</v>
      </c>
      <c r="Y1533" s="34">
        <v>933.73</v>
      </c>
      <c r="Z1533" s="2">
        <f t="shared" si="92"/>
        <v>933.73</v>
      </c>
    </row>
    <row r="1534" spans="1:26">
      <c r="A1534" s="2" t="s">
        <v>3358</v>
      </c>
      <c r="B1534" s="25">
        <v>45928</v>
      </c>
      <c r="C1534" s="2" t="s">
        <v>520</v>
      </c>
      <c r="D1534" s="2" t="s">
        <v>1718</v>
      </c>
      <c r="E1534" s="2" t="s">
        <v>1804</v>
      </c>
      <c r="F1534" s="2">
        <v>3</v>
      </c>
      <c r="G1534" s="2">
        <v>615.30999999999995</v>
      </c>
      <c r="H1534" s="2">
        <v>0.14000000000000001</v>
      </c>
      <c r="I1534" s="2" t="s">
        <v>1826</v>
      </c>
      <c r="J1534" s="2">
        <v>1587.4998000000001</v>
      </c>
      <c r="K1534" s="2">
        <f>IF(I1534="", AVERAGEIF(Table6[Payment_Type],Table6[[#This Row],[Payment_Type]],Table6[Total_Amount]), J1534)</f>
        <v>1587.4998000000001</v>
      </c>
      <c r="O1534" s="27" t="s">
        <v>3358</v>
      </c>
      <c r="P1534" t="str">
        <f t="shared" si="93"/>
        <v>Sale1532</v>
      </c>
      <c r="Q1534" t="str">
        <f t="shared" si="94"/>
        <v>SALE1532</v>
      </c>
      <c r="S1534" s="30">
        <v>45928</v>
      </c>
      <c r="T1534" t="str">
        <f t="shared" si="95"/>
        <v>28-09-2025</v>
      </c>
      <c r="X1534" s="33">
        <v>3</v>
      </c>
      <c r="Y1534" s="33">
        <v>615.30999999999995</v>
      </c>
      <c r="Z1534" s="2">
        <f t="shared" si="92"/>
        <v>615.30999999999995</v>
      </c>
    </row>
    <row r="1535" spans="1:26">
      <c r="A1535" s="2" t="s">
        <v>3359</v>
      </c>
      <c r="B1535" s="25">
        <v>45619</v>
      </c>
      <c r="C1535" s="2" t="s">
        <v>1166</v>
      </c>
      <c r="D1535" s="2" t="s">
        <v>1666</v>
      </c>
      <c r="E1535" s="2" t="s">
        <v>1810</v>
      </c>
      <c r="F1535" s="2">
        <v>4</v>
      </c>
      <c r="G1535" s="2">
        <v>790.38</v>
      </c>
      <c r="H1535" s="2">
        <v>0.22</v>
      </c>
      <c r="I1535" s="2" t="s">
        <v>1829</v>
      </c>
      <c r="J1535" s="2">
        <v>2465.9856</v>
      </c>
      <c r="K1535" s="2">
        <f>IF(I1535="", AVERAGEIF(Table6[Payment_Type],Table6[[#This Row],[Payment_Type]],Table6[Total_Amount]), J1535)</f>
        <v>2465.9856</v>
      </c>
      <c r="O1535" s="28" t="s">
        <v>3359</v>
      </c>
      <c r="P1535" t="str">
        <f t="shared" si="93"/>
        <v>Sale1533</v>
      </c>
      <c r="Q1535" t="str">
        <f t="shared" si="94"/>
        <v>SALE1533</v>
      </c>
      <c r="S1535" s="31">
        <v>45619</v>
      </c>
      <c r="T1535" t="str">
        <f t="shared" si="95"/>
        <v>23-11-2024</v>
      </c>
      <c r="X1535" s="34">
        <v>4</v>
      </c>
      <c r="Y1535" s="34">
        <v>790.38</v>
      </c>
      <c r="Z1535" s="2">
        <f t="shared" si="92"/>
        <v>790.38</v>
      </c>
    </row>
    <row r="1536" spans="1:26">
      <c r="A1536" s="2" t="s">
        <v>3360</v>
      </c>
      <c r="B1536" s="25">
        <v>45533</v>
      </c>
      <c r="C1536" s="2" t="s">
        <v>857</v>
      </c>
      <c r="D1536" s="2" t="s">
        <v>1666</v>
      </c>
      <c r="E1536" s="2" t="s">
        <v>1807</v>
      </c>
      <c r="F1536" s="2">
        <v>2</v>
      </c>
      <c r="G1536" s="2">
        <v>102.85</v>
      </c>
      <c r="H1536" s="2">
        <v>0.08</v>
      </c>
      <c r="I1536" s="2" t="s">
        <v>1826</v>
      </c>
      <c r="J1536" s="2">
        <v>189.244</v>
      </c>
      <c r="K1536" s="2">
        <f>IF(I1536="", AVERAGEIF(Table6[Payment_Type],Table6[[#This Row],[Payment_Type]],Table6[Total_Amount]), J1536)</f>
        <v>189.244</v>
      </c>
      <c r="O1536" s="27" t="s">
        <v>3360</v>
      </c>
      <c r="P1536" t="str">
        <f t="shared" si="93"/>
        <v>Sale1534</v>
      </c>
      <c r="Q1536" t="str">
        <f t="shared" si="94"/>
        <v>SALE1534</v>
      </c>
      <c r="S1536" s="30">
        <v>45533</v>
      </c>
      <c r="T1536" t="str">
        <f t="shared" si="95"/>
        <v>29-08-2024</v>
      </c>
      <c r="X1536" s="33">
        <v>2</v>
      </c>
      <c r="Y1536" s="33">
        <v>102.85</v>
      </c>
      <c r="Z1536" s="2">
        <f t="shared" si="92"/>
        <v>102.85</v>
      </c>
    </row>
    <row r="1537" spans="1:26">
      <c r="A1537" s="2" t="s">
        <v>3361</v>
      </c>
      <c r="B1537" s="25">
        <v>45781</v>
      </c>
      <c r="C1537" s="2" t="s">
        <v>153</v>
      </c>
      <c r="D1537" s="2" t="s">
        <v>1570</v>
      </c>
      <c r="E1537" s="2" t="s">
        <v>1804</v>
      </c>
      <c r="F1537" s="2">
        <v>3</v>
      </c>
      <c r="G1537" s="2">
        <v>866.78</v>
      </c>
      <c r="H1537" s="2">
        <v>0.27</v>
      </c>
      <c r="I1537" s="2" t="s">
        <v>1826</v>
      </c>
      <c r="J1537" s="2">
        <v>1898.2482</v>
      </c>
      <c r="K1537" s="2">
        <f>IF(I1537="", AVERAGEIF(Table6[Payment_Type],Table6[[#This Row],[Payment_Type]],Table6[Total_Amount]), J1537)</f>
        <v>1898.2482</v>
      </c>
      <c r="O1537" s="28" t="s">
        <v>3361</v>
      </c>
      <c r="P1537" t="str">
        <f t="shared" si="93"/>
        <v>Sale1535</v>
      </c>
      <c r="Q1537" t="str">
        <f t="shared" si="94"/>
        <v>SALE1535</v>
      </c>
      <c r="S1537" s="31">
        <v>45781</v>
      </c>
      <c r="T1537" t="str">
        <f t="shared" si="95"/>
        <v>04-05-2025</v>
      </c>
      <c r="X1537" s="34">
        <v>3</v>
      </c>
      <c r="Y1537" s="34">
        <v>866.78</v>
      </c>
      <c r="Z1537" s="2">
        <f t="shared" si="92"/>
        <v>866.78</v>
      </c>
    </row>
    <row r="1538" spans="1:26">
      <c r="A1538" s="2" t="s">
        <v>3362</v>
      </c>
      <c r="B1538" s="25">
        <v>45378</v>
      </c>
      <c r="C1538" s="2" t="s">
        <v>678</v>
      </c>
      <c r="D1538" s="2" t="s">
        <v>1704</v>
      </c>
      <c r="E1538" s="2" t="s">
        <v>1804</v>
      </c>
      <c r="F1538" s="2">
        <v>3</v>
      </c>
      <c r="G1538" s="2">
        <v>392.84</v>
      </c>
      <c r="H1538" s="2">
        <v>0.27</v>
      </c>
      <c r="I1538" s="2" t="s">
        <v>1826</v>
      </c>
      <c r="J1538" s="2">
        <v>860.31959999999992</v>
      </c>
      <c r="K1538" s="2">
        <f>IF(I1538="", AVERAGEIF(Table6[Payment_Type],Table6[[#This Row],[Payment_Type]],Table6[Total_Amount]), J1538)</f>
        <v>860.31959999999992</v>
      </c>
      <c r="O1538" s="27" t="s">
        <v>3362</v>
      </c>
      <c r="P1538" t="str">
        <f t="shared" si="93"/>
        <v>Sale1536</v>
      </c>
      <c r="Q1538" t="str">
        <f t="shared" si="94"/>
        <v>SALE1536</v>
      </c>
      <c r="S1538" s="30">
        <v>45378</v>
      </c>
      <c r="T1538" t="str">
        <f t="shared" si="95"/>
        <v>27-03-2024</v>
      </c>
      <c r="X1538" s="33">
        <v>3</v>
      </c>
      <c r="Y1538" s="33">
        <v>392.84</v>
      </c>
      <c r="Z1538" s="2">
        <f t="shared" ref="Z1538:Z1601" si="96">IF(ISBLANK(Y1538), AVERAGE($Y$2:$Y$2001), Y1538)</f>
        <v>392.84</v>
      </c>
    </row>
    <row r="1539" spans="1:26">
      <c r="A1539" s="2" t="s">
        <v>3363</v>
      </c>
      <c r="B1539" s="25">
        <v>45688</v>
      </c>
      <c r="C1539" s="2" t="s">
        <v>1017</v>
      </c>
      <c r="D1539" s="2" t="s">
        <v>1565</v>
      </c>
      <c r="E1539" s="2" t="s">
        <v>1773</v>
      </c>
      <c r="F1539" s="2">
        <v>2</v>
      </c>
      <c r="G1539" s="2">
        <v>753.1</v>
      </c>
      <c r="H1539" s="2">
        <v>0.19</v>
      </c>
      <c r="I1539" s="2" t="s">
        <v>1826</v>
      </c>
      <c r="J1539" s="2">
        <v>1220.0219999999999</v>
      </c>
      <c r="K1539" s="2">
        <f>IF(I1539="", AVERAGEIF(Table6[Payment_Type],Table6[[#This Row],[Payment_Type]],Table6[Total_Amount]), J1539)</f>
        <v>1220.0219999999999</v>
      </c>
      <c r="O1539" s="28" t="s">
        <v>3363</v>
      </c>
      <c r="P1539" t="str">
        <f t="shared" ref="P1539:P1602" si="97">PROPER(O1539)</f>
        <v>Sale1537</v>
      </c>
      <c r="Q1539" t="str">
        <f t="shared" ref="Q1539:Q1602" si="98">UPPER(O1539)</f>
        <v>SALE1537</v>
      </c>
      <c r="S1539" s="31">
        <v>45688</v>
      </c>
      <c r="T1539" t="str">
        <f t="shared" ref="T1539:T1602" si="99">TEXT(S1539, "DD-MM-YYYY" )</f>
        <v>31-01-2025</v>
      </c>
      <c r="X1539" s="34">
        <v>2</v>
      </c>
      <c r="Y1539" s="34">
        <v>753.1</v>
      </c>
      <c r="Z1539" s="2">
        <f t="shared" si="96"/>
        <v>753.1</v>
      </c>
    </row>
    <row r="1540" spans="1:26">
      <c r="A1540" s="2" t="s">
        <v>3364</v>
      </c>
      <c r="B1540" s="25">
        <v>45927</v>
      </c>
      <c r="C1540" s="2" t="s">
        <v>40</v>
      </c>
      <c r="D1540" s="2" t="s">
        <v>1656</v>
      </c>
      <c r="E1540" s="2" t="s">
        <v>1807</v>
      </c>
      <c r="F1540" s="2">
        <v>2</v>
      </c>
      <c r="G1540" s="2">
        <v>700.91</v>
      </c>
      <c r="H1540" s="2">
        <v>0.1</v>
      </c>
      <c r="I1540" s="2" t="s">
        <v>1826</v>
      </c>
      <c r="J1540" s="2">
        <v>1261.6379999999999</v>
      </c>
      <c r="K1540" s="2">
        <f>IF(I1540="", AVERAGEIF(Table6[Payment_Type],Table6[[#This Row],[Payment_Type]],Table6[Total_Amount]), J1540)</f>
        <v>1261.6379999999999</v>
      </c>
      <c r="O1540" s="27" t="s">
        <v>3364</v>
      </c>
      <c r="P1540" t="str">
        <f t="shared" si="97"/>
        <v>Sale1538</v>
      </c>
      <c r="Q1540" t="str">
        <f t="shared" si="98"/>
        <v>SALE1538</v>
      </c>
      <c r="S1540" s="30">
        <v>45927</v>
      </c>
      <c r="T1540" t="str">
        <f t="shared" si="99"/>
        <v>27-09-2025</v>
      </c>
      <c r="X1540" s="33">
        <v>2</v>
      </c>
      <c r="Y1540" s="33">
        <v>700.91</v>
      </c>
      <c r="Z1540" s="2">
        <f t="shared" si="96"/>
        <v>700.91</v>
      </c>
    </row>
    <row r="1541" spans="1:26">
      <c r="A1541" s="2" t="s">
        <v>3365</v>
      </c>
      <c r="B1541" s="25">
        <v>45775</v>
      </c>
      <c r="C1541" s="2" t="s">
        <v>264</v>
      </c>
      <c r="D1541" s="2" t="s">
        <v>1578</v>
      </c>
      <c r="E1541" s="2" t="s">
        <v>1794</v>
      </c>
      <c r="F1541" s="2">
        <v>4</v>
      </c>
      <c r="G1541" s="2">
        <v>935.98</v>
      </c>
      <c r="H1541" s="2">
        <v>0.11</v>
      </c>
      <c r="I1541" s="2" t="s">
        <v>1826</v>
      </c>
      <c r="J1541" s="2">
        <v>3332.0888</v>
      </c>
      <c r="K1541" s="2">
        <f>IF(I1541="", AVERAGEIF(Table6[Payment_Type],Table6[[#This Row],[Payment_Type]],Table6[Total_Amount]), J1541)</f>
        <v>3332.0888</v>
      </c>
      <c r="O1541" s="28" t="s">
        <v>3365</v>
      </c>
      <c r="P1541" t="str">
        <f t="shared" si="97"/>
        <v>Sale1539</v>
      </c>
      <c r="Q1541" t="str">
        <f t="shared" si="98"/>
        <v>SALE1539</v>
      </c>
      <c r="S1541" s="31">
        <v>45775</v>
      </c>
      <c r="T1541" t="str">
        <f t="shared" si="99"/>
        <v>28-04-2025</v>
      </c>
      <c r="X1541" s="34">
        <v>4</v>
      </c>
      <c r="Y1541" s="34">
        <v>935.98</v>
      </c>
      <c r="Z1541" s="2">
        <f t="shared" si="96"/>
        <v>935.98</v>
      </c>
    </row>
    <row r="1542" spans="1:26">
      <c r="A1542" s="2" t="s">
        <v>3366</v>
      </c>
      <c r="B1542" s="25">
        <v>45849</v>
      </c>
      <c r="C1542" s="2" t="s">
        <v>1492</v>
      </c>
      <c r="D1542" s="2" t="s">
        <v>1700</v>
      </c>
      <c r="E1542" s="2" t="s">
        <v>1804</v>
      </c>
      <c r="F1542" s="2">
        <v>1</v>
      </c>
      <c r="G1542" s="2">
        <v>539.9</v>
      </c>
      <c r="H1542" s="2">
        <v>7.0000000000000007E-2</v>
      </c>
      <c r="I1542" s="2" t="s">
        <v>1824</v>
      </c>
      <c r="J1542" s="2">
        <v>502.10700000000003</v>
      </c>
      <c r="K1542" s="2">
        <f>IF(I1542="", AVERAGEIF(Table6[Payment_Type],Table6[[#This Row],[Payment_Type]],Table6[Total_Amount]), J1542)</f>
        <v>502.10700000000003</v>
      </c>
      <c r="O1542" s="27" t="s">
        <v>3366</v>
      </c>
      <c r="P1542" t="str">
        <f t="shared" si="97"/>
        <v>Sale1540</v>
      </c>
      <c r="Q1542" t="str">
        <f t="shared" si="98"/>
        <v>SALE1540</v>
      </c>
      <c r="S1542" s="30">
        <v>45849</v>
      </c>
      <c r="T1542" t="str">
        <f t="shared" si="99"/>
        <v>11-07-2025</v>
      </c>
      <c r="X1542" s="33">
        <v>1</v>
      </c>
      <c r="Y1542" s="33">
        <v>539.9</v>
      </c>
      <c r="Z1542" s="2">
        <f t="shared" si="96"/>
        <v>539.9</v>
      </c>
    </row>
    <row r="1543" spans="1:26">
      <c r="A1543" s="2" t="s">
        <v>3367</v>
      </c>
      <c r="B1543" s="25">
        <v>45573</v>
      </c>
      <c r="C1543" s="2" t="s">
        <v>568</v>
      </c>
      <c r="D1543" s="2" t="s">
        <v>1628</v>
      </c>
      <c r="E1543" s="2" t="s">
        <v>1776</v>
      </c>
      <c r="F1543" s="2">
        <v>1</v>
      </c>
      <c r="G1543" s="2">
        <v>312.81</v>
      </c>
      <c r="H1543" s="2">
        <v>0.14000000000000001</v>
      </c>
      <c r="I1543" s="2" t="s">
        <v>1826</v>
      </c>
      <c r="J1543" s="2">
        <v>269.01659999999998</v>
      </c>
      <c r="K1543" s="2">
        <f>IF(I1543="", AVERAGEIF(Table6[Payment_Type],Table6[[#This Row],[Payment_Type]],Table6[Total_Amount]), J1543)</f>
        <v>269.01659999999998</v>
      </c>
      <c r="O1543" s="28" t="s">
        <v>3367</v>
      </c>
      <c r="P1543" t="str">
        <f t="shared" si="97"/>
        <v>Sale1541</v>
      </c>
      <c r="Q1543" t="str">
        <f t="shared" si="98"/>
        <v>SALE1541</v>
      </c>
      <c r="S1543" s="31">
        <v>45573</v>
      </c>
      <c r="T1543" t="str">
        <f t="shared" si="99"/>
        <v>08-10-2024</v>
      </c>
      <c r="X1543" s="34">
        <v>1</v>
      </c>
      <c r="Y1543" s="34">
        <v>312.81</v>
      </c>
      <c r="Z1543" s="2">
        <f t="shared" si="96"/>
        <v>312.81</v>
      </c>
    </row>
    <row r="1544" spans="1:26">
      <c r="A1544" s="2" t="s">
        <v>3368</v>
      </c>
      <c r="B1544" s="25">
        <v>45356</v>
      </c>
      <c r="C1544" s="2" t="s">
        <v>797</v>
      </c>
      <c r="D1544" s="2" t="s">
        <v>1644</v>
      </c>
      <c r="E1544" s="2" t="s">
        <v>1779</v>
      </c>
      <c r="F1544" s="2">
        <v>3</v>
      </c>
      <c r="G1544" s="2">
        <v>855.96</v>
      </c>
      <c r="H1544" s="2">
        <v>0.28999999999999998</v>
      </c>
      <c r="I1544" s="2" t="s">
        <v>1829</v>
      </c>
      <c r="J1544" s="2">
        <v>1823.1948</v>
      </c>
      <c r="K1544" s="2">
        <f>IF(I1544="", AVERAGEIF(Table6[Payment_Type],Table6[[#This Row],[Payment_Type]],Table6[Total_Amount]), J1544)</f>
        <v>1823.1948</v>
      </c>
      <c r="O1544" s="27" t="s">
        <v>3368</v>
      </c>
      <c r="P1544" t="str">
        <f t="shared" si="97"/>
        <v>Sale1542</v>
      </c>
      <c r="Q1544" t="str">
        <f t="shared" si="98"/>
        <v>SALE1542</v>
      </c>
      <c r="S1544" s="30">
        <v>45356</v>
      </c>
      <c r="T1544" t="str">
        <f t="shared" si="99"/>
        <v>05-03-2024</v>
      </c>
      <c r="X1544" s="33">
        <v>3</v>
      </c>
      <c r="Y1544" s="33">
        <v>855.96</v>
      </c>
      <c r="Z1544" s="2">
        <f t="shared" si="96"/>
        <v>855.96</v>
      </c>
    </row>
    <row r="1545" spans="1:26">
      <c r="A1545" s="2" t="s">
        <v>3369</v>
      </c>
      <c r="B1545" s="25">
        <v>45326</v>
      </c>
      <c r="C1545" s="2" t="s">
        <v>1112</v>
      </c>
      <c r="D1545" s="2" t="s">
        <v>1546</v>
      </c>
      <c r="E1545" s="2" t="s">
        <v>1792</v>
      </c>
      <c r="F1545" s="2">
        <v>3</v>
      </c>
      <c r="G1545" s="2">
        <v>305</v>
      </c>
      <c r="H1545" s="2">
        <v>0.01</v>
      </c>
      <c r="I1545" s="2" t="s">
        <v>1829</v>
      </c>
      <c r="J1545" s="2">
        <v>905.85</v>
      </c>
      <c r="K1545" s="2">
        <f>IF(I1545="", AVERAGEIF(Table6[Payment_Type],Table6[[#This Row],[Payment_Type]],Table6[Total_Amount]), J1545)</f>
        <v>905.85</v>
      </c>
      <c r="O1545" s="28" t="s">
        <v>3369</v>
      </c>
      <c r="P1545" t="str">
        <f t="shared" si="97"/>
        <v>Sale1543</v>
      </c>
      <c r="Q1545" t="str">
        <f t="shared" si="98"/>
        <v>SALE1543</v>
      </c>
      <c r="S1545" s="31">
        <v>45326</v>
      </c>
      <c r="T1545" t="str">
        <f t="shared" si="99"/>
        <v>04-02-2024</v>
      </c>
      <c r="X1545" s="34">
        <v>3</v>
      </c>
      <c r="Y1545" s="34">
        <v>305</v>
      </c>
      <c r="Z1545" s="2">
        <f t="shared" si="96"/>
        <v>305</v>
      </c>
    </row>
    <row r="1546" spans="1:26">
      <c r="A1546" s="2" t="s">
        <v>3370</v>
      </c>
      <c r="B1546" s="25">
        <v>45361</v>
      </c>
      <c r="C1546" s="2" t="s">
        <v>1443</v>
      </c>
      <c r="D1546" s="2" t="s">
        <v>1746</v>
      </c>
      <c r="E1546" s="2" t="s">
        <v>1794</v>
      </c>
      <c r="F1546" s="2">
        <v>3</v>
      </c>
      <c r="G1546" s="2">
        <v>831.15</v>
      </c>
      <c r="H1546" s="2">
        <v>0.19</v>
      </c>
      <c r="I1546" s="2" t="s">
        <v>1824</v>
      </c>
      <c r="J1546" s="2">
        <v>2019.6945000000001</v>
      </c>
      <c r="K1546" s="2">
        <f>IF(I1546="", AVERAGEIF(Table6[Payment_Type],Table6[[#This Row],[Payment_Type]],Table6[Total_Amount]), J1546)</f>
        <v>2019.6945000000001</v>
      </c>
      <c r="O1546" s="27" t="s">
        <v>3370</v>
      </c>
      <c r="P1546" t="str">
        <f t="shared" si="97"/>
        <v>Sale1544</v>
      </c>
      <c r="Q1546" t="str">
        <f t="shared" si="98"/>
        <v>SALE1544</v>
      </c>
      <c r="S1546" s="30">
        <v>45361</v>
      </c>
      <c r="T1546" t="str">
        <f t="shared" si="99"/>
        <v>10-03-2024</v>
      </c>
      <c r="X1546" s="33">
        <v>3</v>
      </c>
      <c r="Y1546" s="33">
        <v>831.15</v>
      </c>
      <c r="Z1546" s="2">
        <f t="shared" si="96"/>
        <v>831.15</v>
      </c>
    </row>
    <row r="1547" spans="1:26">
      <c r="A1547" s="2" t="s">
        <v>3371</v>
      </c>
      <c r="B1547" s="25">
        <v>45926</v>
      </c>
      <c r="C1547" s="2" t="s">
        <v>675</v>
      </c>
      <c r="D1547" s="2" t="s">
        <v>1740</v>
      </c>
      <c r="E1547" s="2" t="s">
        <v>1766</v>
      </c>
      <c r="F1547" s="2">
        <v>2</v>
      </c>
      <c r="G1547" s="2">
        <v>644.97</v>
      </c>
      <c r="H1547" s="2">
        <v>0.24</v>
      </c>
      <c r="I1547" s="2" t="s">
        <v>1829</v>
      </c>
      <c r="J1547" s="2">
        <v>980.35440000000006</v>
      </c>
      <c r="K1547" s="2">
        <f>IF(I1547="", AVERAGEIF(Table6[Payment_Type],Table6[[#This Row],[Payment_Type]],Table6[Total_Amount]), J1547)</f>
        <v>980.35440000000006</v>
      </c>
      <c r="O1547" s="28" t="s">
        <v>3371</v>
      </c>
      <c r="P1547" t="str">
        <f t="shared" si="97"/>
        <v>Sale1545</v>
      </c>
      <c r="Q1547" t="str">
        <f t="shared" si="98"/>
        <v>SALE1545</v>
      </c>
      <c r="S1547" s="31">
        <v>45926</v>
      </c>
      <c r="T1547" t="str">
        <f t="shared" si="99"/>
        <v>26-09-2025</v>
      </c>
      <c r="X1547" s="34">
        <v>2</v>
      </c>
      <c r="Y1547" s="34">
        <v>644.97</v>
      </c>
      <c r="Z1547" s="2">
        <f t="shared" si="96"/>
        <v>644.97</v>
      </c>
    </row>
    <row r="1548" spans="1:26">
      <c r="A1548" s="2" t="s">
        <v>3372</v>
      </c>
      <c r="B1548" s="25">
        <v>45839</v>
      </c>
      <c r="C1548" s="2" t="s">
        <v>341</v>
      </c>
      <c r="D1548" s="2" t="s">
        <v>1724</v>
      </c>
      <c r="E1548" s="2" t="s">
        <v>1757</v>
      </c>
      <c r="F1548" s="2">
        <v>1</v>
      </c>
      <c r="G1548" s="2">
        <v>149.56</v>
      </c>
      <c r="H1548" s="2">
        <v>0.09</v>
      </c>
      <c r="I1548" s="2" t="s">
        <v>1824</v>
      </c>
      <c r="J1548" s="2">
        <v>136.09960000000001</v>
      </c>
      <c r="K1548" s="2">
        <f>IF(I1548="", AVERAGEIF(Table6[Payment_Type],Table6[[#This Row],[Payment_Type]],Table6[Total_Amount]), J1548)</f>
        <v>136.09960000000001</v>
      </c>
      <c r="O1548" s="27" t="s">
        <v>3372</v>
      </c>
      <c r="P1548" t="str">
        <f t="shared" si="97"/>
        <v>Sale1546</v>
      </c>
      <c r="Q1548" t="str">
        <f t="shared" si="98"/>
        <v>SALE1546</v>
      </c>
      <c r="S1548" s="30">
        <v>45839</v>
      </c>
      <c r="T1548" t="str">
        <f t="shared" si="99"/>
        <v>01-07-2025</v>
      </c>
      <c r="X1548" s="33">
        <v>1</v>
      </c>
      <c r="Y1548" s="33">
        <v>149.56</v>
      </c>
      <c r="Z1548" s="2">
        <f t="shared" si="96"/>
        <v>149.56</v>
      </c>
    </row>
    <row r="1549" spans="1:26">
      <c r="A1549" s="2" t="s">
        <v>3373</v>
      </c>
      <c r="B1549" s="25">
        <v>45434</v>
      </c>
      <c r="C1549" s="2" t="s">
        <v>705</v>
      </c>
      <c r="D1549" s="2" t="s">
        <v>1634</v>
      </c>
      <c r="E1549" s="2" t="s">
        <v>1813</v>
      </c>
      <c r="F1549" s="2">
        <v>1</v>
      </c>
      <c r="G1549" s="2">
        <v>661.77</v>
      </c>
      <c r="H1549" s="2">
        <v>0.03</v>
      </c>
      <c r="I1549" s="2" t="s">
        <v>1826</v>
      </c>
      <c r="J1549" s="2">
        <v>641.91689999999994</v>
      </c>
      <c r="K1549" s="2">
        <f>IF(I1549="", AVERAGEIF(Table6[Payment_Type],Table6[[#This Row],[Payment_Type]],Table6[Total_Amount]), J1549)</f>
        <v>641.91689999999994</v>
      </c>
      <c r="O1549" s="28" t="s">
        <v>3373</v>
      </c>
      <c r="P1549" t="str">
        <f t="shared" si="97"/>
        <v>Sale1547</v>
      </c>
      <c r="Q1549" t="str">
        <f t="shared" si="98"/>
        <v>SALE1547</v>
      </c>
      <c r="S1549" s="31">
        <v>45434</v>
      </c>
      <c r="T1549" t="str">
        <f t="shared" si="99"/>
        <v>22-05-2024</v>
      </c>
      <c r="X1549" s="34">
        <v>1</v>
      </c>
      <c r="Y1549" s="34">
        <v>661.77</v>
      </c>
      <c r="Z1549" s="2">
        <f t="shared" si="96"/>
        <v>661.77</v>
      </c>
    </row>
    <row r="1550" spans="1:26">
      <c r="A1550" s="2" t="s">
        <v>3374</v>
      </c>
      <c r="B1550" s="25">
        <v>45819</v>
      </c>
      <c r="C1550" s="2" t="s">
        <v>381</v>
      </c>
      <c r="D1550" s="2" t="s">
        <v>1736</v>
      </c>
      <c r="E1550" s="2" t="s">
        <v>1779</v>
      </c>
      <c r="F1550" s="2">
        <v>3</v>
      </c>
      <c r="G1550" s="2">
        <v>99.67</v>
      </c>
      <c r="H1550" s="2">
        <v>0.17</v>
      </c>
      <c r="I1550" s="2" t="s">
        <v>1824</v>
      </c>
      <c r="J1550" s="2">
        <v>248.17830000000001</v>
      </c>
      <c r="K1550" s="2">
        <f>IF(I1550="", AVERAGEIF(Table6[Payment_Type],Table6[[#This Row],[Payment_Type]],Table6[Total_Amount]), J1550)</f>
        <v>248.17830000000001</v>
      </c>
      <c r="O1550" s="27" t="s">
        <v>3374</v>
      </c>
      <c r="P1550" t="str">
        <f t="shared" si="97"/>
        <v>Sale1548</v>
      </c>
      <c r="Q1550" t="str">
        <f t="shared" si="98"/>
        <v>SALE1548</v>
      </c>
      <c r="S1550" s="30">
        <v>45819</v>
      </c>
      <c r="T1550" t="str">
        <f t="shared" si="99"/>
        <v>11-06-2025</v>
      </c>
      <c r="X1550" s="33">
        <v>3</v>
      </c>
      <c r="Y1550" s="33">
        <v>99.67</v>
      </c>
      <c r="Z1550" s="2">
        <f t="shared" si="96"/>
        <v>99.67</v>
      </c>
    </row>
    <row r="1551" spans="1:26">
      <c r="A1551" s="2" t="s">
        <v>3375</v>
      </c>
      <c r="B1551" s="25">
        <v>45553</v>
      </c>
      <c r="C1551" s="2" t="s">
        <v>716</v>
      </c>
      <c r="D1551" s="2" t="s">
        <v>1672</v>
      </c>
      <c r="E1551" s="2" t="s">
        <v>1757</v>
      </c>
      <c r="F1551" s="2">
        <v>3</v>
      </c>
      <c r="G1551" s="2">
        <v>103.66</v>
      </c>
      <c r="H1551" s="2">
        <v>0.26</v>
      </c>
      <c r="I1551" s="2" t="s">
        <v>1829</v>
      </c>
      <c r="J1551" s="2">
        <v>230.12520000000001</v>
      </c>
      <c r="K1551" s="2">
        <f>IF(I1551="", AVERAGEIF(Table6[Payment_Type],Table6[[#This Row],[Payment_Type]],Table6[Total_Amount]), J1551)</f>
        <v>230.12520000000001</v>
      </c>
      <c r="O1551" s="28" t="s">
        <v>3375</v>
      </c>
      <c r="P1551" t="str">
        <f t="shared" si="97"/>
        <v>Sale1549</v>
      </c>
      <c r="Q1551" t="str">
        <f t="shared" si="98"/>
        <v>SALE1549</v>
      </c>
      <c r="S1551" s="31">
        <v>45553</v>
      </c>
      <c r="T1551" t="str">
        <f t="shared" si="99"/>
        <v>18-09-2024</v>
      </c>
      <c r="X1551" s="34">
        <v>3</v>
      </c>
      <c r="Y1551" s="34">
        <v>103.66</v>
      </c>
      <c r="Z1551" s="2">
        <f t="shared" si="96"/>
        <v>103.66</v>
      </c>
    </row>
    <row r="1552" spans="1:26">
      <c r="A1552" s="2" t="s">
        <v>3376</v>
      </c>
      <c r="B1552" s="25">
        <v>45258</v>
      </c>
      <c r="C1552" s="2" t="s">
        <v>1352</v>
      </c>
      <c r="D1552" s="2" t="s">
        <v>1628</v>
      </c>
      <c r="E1552" s="2" t="s">
        <v>1761</v>
      </c>
      <c r="F1552" s="2">
        <v>4</v>
      </c>
      <c r="G1552" s="2">
        <v>54.4</v>
      </c>
      <c r="H1552" s="2">
        <v>0.22</v>
      </c>
      <c r="I1552" s="2" t="s">
        <v>1824</v>
      </c>
      <c r="J1552" s="2">
        <v>169.72800000000001</v>
      </c>
      <c r="K1552" s="2">
        <f>IF(I1552="", AVERAGEIF(Table6[Payment_Type],Table6[[#This Row],[Payment_Type]],Table6[Total_Amount]), J1552)</f>
        <v>169.72800000000001</v>
      </c>
      <c r="O1552" s="27" t="s">
        <v>3376</v>
      </c>
      <c r="P1552" t="str">
        <f t="shared" si="97"/>
        <v>Sale1550</v>
      </c>
      <c r="Q1552" t="str">
        <f t="shared" si="98"/>
        <v>SALE1550</v>
      </c>
      <c r="S1552" s="30">
        <v>45258</v>
      </c>
      <c r="T1552" t="str">
        <f t="shared" si="99"/>
        <v>28-11-2023</v>
      </c>
      <c r="X1552" s="33">
        <v>4</v>
      </c>
      <c r="Y1552" s="33">
        <v>54.4</v>
      </c>
      <c r="Z1552" s="2">
        <f t="shared" si="96"/>
        <v>54.4</v>
      </c>
    </row>
    <row r="1553" spans="1:26">
      <c r="A1553" s="2" t="s">
        <v>3377</v>
      </c>
      <c r="B1553" s="25">
        <v>45435</v>
      </c>
      <c r="C1553" s="2" t="s">
        <v>1507</v>
      </c>
      <c r="D1553" s="2" t="s">
        <v>1716</v>
      </c>
      <c r="E1553" s="2" t="s">
        <v>1799</v>
      </c>
      <c r="F1553" s="2">
        <v>1</v>
      </c>
      <c r="G1553" s="2">
        <v>46.66</v>
      </c>
      <c r="H1553" s="2">
        <v>0.2</v>
      </c>
      <c r="I1553" s="2" t="s">
        <v>1824</v>
      </c>
      <c r="J1553" s="2">
        <v>37.328000000000003</v>
      </c>
      <c r="K1553" s="2">
        <f>IF(I1553="", AVERAGEIF(Table6[Payment_Type],Table6[[#This Row],[Payment_Type]],Table6[Total_Amount]), J1553)</f>
        <v>37.328000000000003</v>
      </c>
      <c r="O1553" s="28" t="s">
        <v>3377</v>
      </c>
      <c r="P1553" t="str">
        <f t="shared" si="97"/>
        <v>Sale1551</v>
      </c>
      <c r="Q1553" t="str">
        <f t="shared" si="98"/>
        <v>SALE1551</v>
      </c>
      <c r="S1553" s="31">
        <v>45435</v>
      </c>
      <c r="T1553" t="str">
        <f t="shared" si="99"/>
        <v>23-05-2024</v>
      </c>
      <c r="X1553" s="34">
        <v>1</v>
      </c>
      <c r="Y1553" s="34">
        <v>46.66</v>
      </c>
      <c r="Z1553" s="2">
        <f t="shared" si="96"/>
        <v>46.66</v>
      </c>
    </row>
    <row r="1554" spans="1:26">
      <c r="A1554" s="2" t="s">
        <v>3378</v>
      </c>
      <c r="B1554" s="25">
        <v>45447</v>
      </c>
      <c r="C1554" s="2" t="s">
        <v>40</v>
      </c>
      <c r="D1554" s="2" t="s">
        <v>1694</v>
      </c>
      <c r="E1554" s="2" t="s">
        <v>1792</v>
      </c>
      <c r="F1554" s="2">
        <v>4</v>
      </c>
      <c r="G1554" s="2">
        <v>871.2</v>
      </c>
      <c r="H1554" s="2">
        <v>0.28999999999999998</v>
      </c>
      <c r="I1554" s="2" t="s">
        <v>1824</v>
      </c>
      <c r="J1554" s="2">
        <v>2474.2080000000001</v>
      </c>
      <c r="K1554" s="2">
        <f>IF(I1554="", AVERAGEIF(Table6[Payment_Type],Table6[[#This Row],[Payment_Type]],Table6[Total_Amount]), J1554)</f>
        <v>2474.2080000000001</v>
      </c>
      <c r="O1554" s="27" t="s">
        <v>3378</v>
      </c>
      <c r="P1554" t="str">
        <f t="shared" si="97"/>
        <v>Sale1552</v>
      </c>
      <c r="Q1554" t="str">
        <f t="shared" si="98"/>
        <v>SALE1552</v>
      </c>
      <c r="S1554" s="30">
        <v>45447</v>
      </c>
      <c r="T1554" t="str">
        <f t="shared" si="99"/>
        <v>04-06-2024</v>
      </c>
      <c r="X1554" s="33">
        <v>4</v>
      </c>
      <c r="Y1554" s="33">
        <v>871.2</v>
      </c>
      <c r="Z1554" s="2">
        <f t="shared" si="96"/>
        <v>871.2</v>
      </c>
    </row>
    <row r="1555" spans="1:26">
      <c r="A1555" s="2" t="s">
        <v>3379</v>
      </c>
      <c r="B1555" s="25">
        <v>45724</v>
      </c>
      <c r="C1555" s="2" t="s">
        <v>1184</v>
      </c>
      <c r="D1555" s="2" t="s">
        <v>1584</v>
      </c>
      <c r="E1555" s="2" t="s">
        <v>1799</v>
      </c>
      <c r="F1555" s="2">
        <v>4</v>
      </c>
      <c r="G1555" s="2">
        <v>317.11</v>
      </c>
      <c r="H1555" s="2">
        <v>0.16</v>
      </c>
      <c r="I1555" s="2" t="s">
        <v>1826</v>
      </c>
      <c r="J1555" s="2">
        <v>1065.4896000000001</v>
      </c>
      <c r="K1555" s="2">
        <f>IF(I1555="", AVERAGEIF(Table6[Payment_Type],Table6[[#This Row],[Payment_Type]],Table6[Total_Amount]), J1555)</f>
        <v>1065.4896000000001</v>
      </c>
      <c r="O1555" s="28" t="s">
        <v>3379</v>
      </c>
      <c r="P1555" t="str">
        <f t="shared" si="97"/>
        <v>Sale1553</v>
      </c>
      <c r="Q1555" t="str">
        <f t="shared" si="98"/>
        <v>SALE1553</v>
      </c>
      <c r="S1555" s="31">
        <v>45724</v>
      </c>
      <c r="T1555" t="str">
        <f t="shared" si="99"/>
        <v>08-03-2025</v>
      </c>
      <c r="X1555" s="34">
        <v>4</v>
      </c>
      <c r="Y1555" s="34">
        <v>317.11</v>
      </c>
      <c r="Z1555" s="2">
        <f t="shared" si="96"/>
        <v>317.11</v>
      </c>
    </row>
    <row r="1556" spans="1:26">
      <c r="A1556" s="2" t="s">
        <v>3380</v>
      </c>
      <c r="B1556" s="25">
        <v>45338</v>
      </c>
      <c r="C1556" s="2" t="s">
        <v>824</v>
      </c>
      <c r="D1556" s="2" t="s">
        <v>1598</v>
      </c>
      <c r="E1556" s="2" t="s">
        <v>1797</v>
      </c>
      <c r="F1556" s="2">
        <v>2</v>
      </c>
      <c r="G1556" s="2">
        <v>388.34</v>
      </c>
      <c r="H1556" s="2">
        <v>0.09</v>
      </c>
      <c r="I1556" s="2" t="s">
        <v>1826</v>
      </c>
      <c r="J1556" s="2">
        <v>706.77879999999993</v>
      </c>
      <c r="K1556" s="2">
        <f>IF(I1556="", AVERAGEIF(Table6[Payment_Type],Table6[[#This Row],[Payment_Type]],Table6[Total_Amount]), J1556)</f>
        <v>706.77879999999993</v>
      </c>
      <c r="O1556" s="27" t="s">
        <v>3380</v>
      </c>
      <c r="P1556" t="str">
        <f t="shared" si="97"/>
        <v>Sale1554</v>
      </c>
      <c r="Q1556" t="str">
        <f t="shared" si="98"/>
        <v>SALE1554</v>
      </c>
      <c r="S1556" s="30">
        <v>45338</v>
      </c>
      <c r="T1556" t="str">
        <f t="shared" si="99"/>
        <v>16-02-2024</v>
      </c>
      <c r="X1556" s="33">
        <v>2</v>
      </c>
      <c r="Y1556" s="33">
        <v>388.34</v>
      </c>
      <c r="Z1556" s="2">
        <f t="shared" si="96"/>
        <v>388.34</v>
      </c>
    </row>
    <row r="1557" spans="1:26">
      <c r="A1557" s="2" t="s">
        <v>3381</v>
      </c>
      <c r="B1557" s="25">
        <v>45252</v>
      </c>
      <c r="C1557" s="2" t="s">
        <v>1005</v>
      </c>
      <c r="D1557" s="2" t="s">
        <v>1608</v>
      </c>
      <c r="E1557" s="2" t="s">
        <v>1776</v>
      </c>
      <c r="F1557" s="2">
        <v>4</v>
      </c>
      <c r="G1557" s="2">
        <v>998.2</v>
      </c>
      <c r="H1557" s="2">
        <v>0.15</v>
      </c>
      <c r="I1557" s="2" t="s">
        <v>1824</v>
      </c>
      <c r="J1557" s="2">
        <v>3393.88</v>
      </c>
      <c r="K1557" s="2">
        <f>IF(I1557="", AVERAGEIF(Table6[Payment_Type],Table6[[#This Row],[Payment_Type]],Table6[Total_Amount]), J1557)</f>
        <v>3393.88</v>
      </c>
      <c r="O1557" s="28" t="s">
        <v>3381</v>
      </c>
      <c r="P1557" t="str">
        <f t="shared" si="97"/>
        <v>Sale1555</v>
      </c>
      <c r="Q1557" t="str">
        <f t="shared" si="98"/>
        <v>SALE1555</v>
      </c>
      <c r="S1557" s="31">
        <v>45252</v>
      </c>
      <c r="T1557" t="str">
        <f t="shared" si="99"/>
        <v>22-11-2023</v>
      </c>
      <c r="X1557" s="34">
        <v>4</v>
      </c>
      <c r="Y1557" s="34">
        <v>998.2</v>
      </c>
      <c r="Z1557" s="2">
        <f t="shared" si="96"/>
        <v>998.2</v>
      </c>
    </row>
    <row r="1558" spans="1:26">
      <c r="A1558" s="2" t="s">
        <v>3382</v>
      </c>
      <c r="B1558" s="25">
        <v>45606</v>
      </c>
      <c r="C1558" s="2" t="s">
        <v>1516</v>
      </c>
      <c r="D1558" s="2" t="s">
        <v>1620</v>
      </c>
      <c r="E1558" s="2" t="s">
        <v>1752</v>
      </c>
      <c r="F1558" s="2">
        <v>1</v>
      </c>
      <c r="G1558" s="2">
        <v>887.38</v>
      </c>
      <c r="H1558" s="2">
        <v>0.01</v>
      </c>
      <c r="I1558" s="2" t="s">
        <v>1829</v>
      </c>
      <c r="J1558" s="2">
        <v>878.50620000000004</v>
      </c>
      <c r="K1558" s="2">
        <f>IF(I1558="", AVERAGEIF(Table6[Payment_Type],Table6[[#This Row],[Payment_Type]],Table6[Total_Amount]), J1558)</f>
        <v>878.50620000000004</v>
      </c>
      <c r="O1558" s="27" t="s">
        <v>3382</v>
      </c>
      <c r="P1558" t="str">
        <f t="shared" si="97"/>
        <v>Sale1556</v>
      </c>
      <c r="Q1558" t="str">
        <f t="shared" si="98"/>
        <v>SALE1556</v>
      </c>
      <c r="S1558" s="30">
        <v>45606</v>
      </c>
      <c r="T1558" t="str">
        <f t="shared" si="99"/>
        <v>10-11-2024</v>
      </c>
      <c r="X1558" s="33">
        <v>1</v>
      </c>
      <c r="Y1558" s="33">
        <v>887.38</v>
      </c>
      <c r="Z1558" s="2">
        <f t="shared" si="96"/>
        <v>887.38</v>
      </c>
    </row>
    <row r="1559" spans="1:26">
      <c r="A1559" s="2" t="s">
        <v>3383</v>
      </c>
      <c r="B1559" s="25">
        <v>45524</v>
      </c>
      <c r="C1559" s="2" t="s">
        <v>984</v>
      </c>
      <c r="D1559" s="2" t="s">
        <v>1622</v>
      </c>
      <c r="E1559" s="2" t="s">
        <v>1794</v>
      </c>
      <c r="F1559" s="2">
        <v>4</v>
      </c>
      <c r="G1559" s="2">
        <v>332.97</v>
      </c>
      <c r="H1559" s="2">
        <v>0.28000000000000003</v>
      </c>
      <c r="I1559" s="2" t="s">
        <v>1824</v>
      </c>
      <c r="J1559" s="2">
        <v>958.95360000000005</v>
      </c>
      <c r="K1559" s="2">
        <f>IF(I1559="", AVERAGEIF(Table6[Payment_Type],Table6[[#This Row],[Payment_Type]],Table6[Total_Amount]), J1559)</f>
        <v>958.95360000000005</v>
      </c>
      <c r="O1559" s="28" t="s">
        <v>3383</v>
      </c>
      <c r="P1559" t="str">
        <f t="shared" si="97"/>
        <v>Sale1557</v>
      </c>
      <c r="Q1559" t="str">
        <f t="shared" si="98"/>
        <v>SALE1557</v>
      </c>
      <c r="S1559" s="31">
        <v>45524</v>
      </c>
      <c r="T1559" t="str">
        <f t="shared" si="99"/>
        <v>20-08-2024</v>
      </c>
      <c r="X1559" s="34">
        <v>4</v>
      </c>
      <c r="Y1559" s="34">
        <v>332.97</v>
      </c>
      <c r="Z1559" s="2">
        <f t="shared" si="96"/>
        <v>332.97</v>
      </c>
    </row>
    <row r="1560" spans="1:26">
      <c r="A1560" s="2" t="s">
        <v>3384</v>
      </c>
      <c r="B1560" s="25">
        <v>45934</v>
      </c>
      <c r="C1560" s="2" t="s">
        <v>93</v>
      </c>
      <c r="D1560" s="2" t="s">
        <v>1640</v>
      </c>
      <c r="E1560" s="2" t="s">
        <v>1752</v>
      </c>
      <c r="F1560" s="2">
        <v>2</v>
      </c>
      <c r="G1560" s="2">
        <v>157.91</v>
      </c>
      <c r="H1560" s="2">
        <v>0.09</v>
      </c>
      <c r="I1560" s="2" t="s">
        <v>1829</v>
      </c>
      <c r="J1560" s="2">
        <v>287.39620000000002</v>
      </c>
      <c r="K1560" s="2">
        <f>IF(I1560="", AVERAGEIF(Table6[Payment_Type],Table6[[#This Row],[Payment_Type]],Table6[Total_Amount]), J1560)</f>
        <v>287.39620000000002</v>
      </c>
      <c r="O1560" s="27" t="s">
        <v>3384</v>
      </c>
      <c r="P1560" t="str">
        <f t="shared" si="97"/>
        <v>Sale1558</v>
      </c>
      <c r="Q1560" t="str">
        <f t="shared" si="98"/>
        <v>SALE1558</v>
      </c>
      <c r="S1560" s="30">
        <v>45934</v>
      </c>
      <c r="T1560" t="str">
        <f t="shared" si="99"/>
        <v>04-10-2025</v>
      </c>
      <c r="X1560" s="33">
        <v>2</v>
      </c>
      <c r="Y1560" s="33">
        <v>157.91</v>
      </c>
      <c r="Z1560" s="2">
        <f t="shared" si="96"/>
        <v>157.91</v>
      </c>
    </row>
    <row r="1561" spans="1:26">
      <c r="A1561" s="2" t="s">
        <v>3385</v>
      </c>
      <c r="B1561" s="25">
        <v>45539</v>
      </c>
      <c r="C1561" s="2" t="s">
        <v>1115</v>
      </c>
      <c r="D1561" s="2" t="s">
        <v>1572</v>
      </c>
      <c r="E1561" s="2" t="s">
        <v>1810</v>
      </c>
      <c r="F1561" s="2">
        <v>1</v>
      </c>
      <c r="G1561" s="2">
        <v>548.15</v>
      </c>
      <c r="H1561" s="2">
        <v>0.11</v>
      </c>
      <c r="I1561" s="2" t="s">
        <v>1824</v>
      </c>
      <c r="J1561" s="2">
        <v>487.8535</v>
      </c>
      <c r="K1561" s="2">
        <f>IF(I1561="", AVERAGEIF(Table6[Payment_Type],Table6[[#This Row],[Payment_Type]],Table6[Total_Amount]), J1561)</f>
        <v>487.8535</v>
      </c>
      <c r="O1561" s="28" t="s">
        <v>3385</v>
      </c>
      <c r="P1561" t="str">
        <f t="shared" si="97"/>
        <v>Sale1559</v>
      </c>
      <c r="Q1561" t="str">
        <f t="shared" si="98"/>
        <v>SALE1559</v>
      </c>
      <c r="S1561" s="31">
        <v>45539</v>
      </c>
      <c r="T1561" t="str">
        <f t="shared" si="99"/>
        <v>04-09-2024</v>
      </c>
      <c r="X1561" s="34">
        <v>1</v>
      </c>
      <c r="Y1561" s="34">
        <v>548.15</v>
      </c>
      <c r="Z1561" s="2">
        <f t="shared" si="96"/>
        <v>548.15</v>
      </c>
    </row>
    <row r="1562" spans="1:26">
      <c r="A1562" s="2" t="s">
        <v>3386</v>
      </c>
      <c r="B1562" s="25">
        <v>45555</v>
      </c>
      <c r="C1562" s="2" t="s">
        <v>681</v>
      </c>
      <c r="D1562" s="2" t="s">
        <v>1644</v>
      </c>
      <c r="E1562" s="2" t="s">
        <v>1801</v>
      </c>
      <c r="F1562" s="2">
        <v>1</v>
      </c>
      <c r="G1562" s="2">
        <v>135.13</v>
      </c>
      <c r="H1562" s="2">
        <v>0.04</v>
      </c>
      <c r="I1562" s="2" t="s">
        <v>1824</v>
      </c>
      <c r="J1562" s="2">
        <v>129.72479999999999</v>
      </c>
      <c r="K1562" s="2">
        <f>IF(I1562="", AVERAGEIF(Table6[Payment_Type],Table6[[#This Row],[Payment_Type]],Table6[Total_Amount]), J1562)</f>
        <v>129.72479999999999</v>
      </c>
      <c r="O1562" s="27" t="s">
        <v>3386</v>
      </c>
      <c r="P1562" t="str">
        <f t="shared" si="97"/>
        <v>Sale1560</v>
      </c>
      <c r="Q1562" t="str">
        <f t="shared" si="98"/>
        <v>SALE1560</v>
      </c>
      <c r="S1562" s="30">
        <v>45555</v>
      </c>
      <c r="T1562" t="str">
        <f t="shared" si="99"/>
        <v>20-09-2024</v>
      </c>
      <c r="X1562" s="33">
        <v>1</v>
      </c>
      <c r="Y1562" s="33">
        <v>135.13</v>
      </c>
      <c r="Z1562" s="2">
        <f t="shared" si="96"/>
        <v>135.13</v>
      </c>
    </row>
    <row r="1563" spans="1:26">
      <c r="A1563" s="2" t="s">
        <v>3387</v>
      </c>
      <c r="B1563" s="25">
        <v>45281</v>
      </c>
      <c r="C1563" s="2" t="s">
        <v>711</v>
      </c>
      <c r="D1563" s="2" t="s">
        <v>1660</v>
      </c>
      <c r="E1563" s="2" t="s">
        <v>1766</v>
      </c>
      <c r="F1563" s="2">
        <v>3</v>
      </c>
      <c r="G1563" s="2">
        <v>579.26</v>
      </c>
      <c r="H1563" s="2">
        <v>0.19</v>
      </c>
      <c r="I1563" s="2" t="s">
        <v>1824</v>
      </c>
      <c r="J1563" s="2">
        <v>1407.6017999999999</v>
      </c>
      <c r="K1563" s="2">
        <f>IF(I1563="", AVERAGEIF(Table6[Payment_Type],Table6[[#This Row],[Payment_Type]],Table6[Total_Amount]), J1563)</f>
        <v>1407.6017999999999</v>
      </c>
      <c r="O1563" s="28" t="s">
        <v>3387</v>
      </c>
      <c r="P1563" t="str">
        <f t="shared" si="97"/>
        <v>Sale1561</v>
      </c>
      <c r="Q1563" t="str">
        <f t="shared" si="98"/>
        <v>SALE1561</v>
      </c>
      <c r="S1563" s="31">
        <v>45281</v>
      </c>
      <c r="T1563" t="str">
        <f t="shared" si="99"/>
        <v>21-12-2023</v>
      </c>
      <c r="X1563" s="34">
        <v>3</v>
      </c>
      <c r="Y1563" s="34">
        <v>579.26</v>
      </c>
      <c r="Z1563" s="2">
        <f t="shared" si="96"/>
        <v>579.26</v>
      </c>
    </row>
    <row r="1564" spans="1:26">
      <c r="A1564" s="2" t="s">
        <v>3388</v>
      </c>
      <c r="B1564" s="25">
        <v>45582</v>
      </c>
      <c r="C1564" s="2" t="s">
        <v>1214</v>
      </c>
      <c r="D1564" s="2" t="s">
        <v>1582</v>
      </c>
      <c r="E1564" s="2" t="s">
        <v>1752</v>
      </c>
      <c r="F1564" s="2">
        <v>1</v>
      </c>
      <c r="G1564" s="2">
        <v>465.63</v>
      </c>
      <c r="H1564" s="2">
        <v>0.25</v>
      </c>
      <c r="I1564" s="2" t="s">
        <v>1824</v>
      </c>
      <c r="J1564" s="2">
        <v>349.22250000000003</v>
      </c>
      <c r="K1564" s="2">
        <f>IF(I1564="", AVERAGEIF(Table6[Payment_Type],Table6[[#This Row],[Payment_Type]],Table6[Total_Amount]), J1564)</f>
        <v>349.22250000000003</v>
      </c>
      <c r="O1564" s="27" t="s">
        <v>3388</v>
      </c>
      <c r="P1564" t="str">
        <f t="shared" si="97"/>
        <v>Sale1562</v>
      </c>
      <c r="Q1564" t="str">
        <f t="shared" si="98"/>
        <v>SALE1562</v>
      </c>
      <c r="S1564" s="30">
        <v>45582</v>
      </c>
      <c r="T1564" t="str">
        <f t="shared" si="99"/>
        <v>17-10-2024</v>
      </c>
      <c r="X1564" s="33">
        <v>1</v>
      </c>
      <c r="Y1564" s="33">
        <v>465.63</v>
      </c>
      <c r="Z1564" s="2">
        <f t="shared" si="96"/>
        <v>465.63</v>
      </c>
    </row>
    <row r="1565" spans="1:26">
      <c r="A1565" s="2" t="s">
        <v>3389</v>
      </c>
      <c r="B1565" s="25">
        <v>45372</v>
      </c>
      <c r="C1565" s="2" t="s">
        <v>181</v>
      </c>
      <c r="D1565" s="2" t="s">
        <v>1700</v>
      </c>
      <c r="E1565" s="2" t="s">
        <v>1804</v>
      </c>
      <c r="F1565" s="2">
        <v>2</v>
      </c>
      <c r="G1565" s="2">
        <v>675.61</v>
      </c>
      <c r="H1565" s="2">
        <v>0.08</v>
      </c>
      <c r="I1565" s="2" t="s">
        <v>1829</v>
      </c>
      <c r="J1565" s="2">
        <v>1243.1224</v>
      </c>
      <c r="K1565" s="2">
        <f>IF(I1565="", AVERAGEIF(Table6[Payment_Type],Table6[[#This Row],[Payment_Type]],Table6[Total_Amount]), J1565)</f>
        <v>1243.1224</v>
      </c>
      <c r="O1565" s="28" t="s">
        <v>3389</v>
      </c>
      <c r="P1565" t="str">
        <f t="shared" si="97"/>
        <v>Sale1563</v>
      </c>
      <c r="Q1565" t="str">
        <f t="shared" si="98"/>
        <v>SALE1563</v>
      </c>
      <c r="S1565" s="31">
        <v>45372</v>
      </c>
      <c r="T1565" t="str">
        <f t="shared" si="99"/>
        <v>21-03-2024</v>
      </c>
      <c r="X1565" s="34">
        <v>2</v>
      </c>
      <c r="Y1565" s="34">
        <v>675.61</v>
      </c>
      <c r="Z1565" s="2">
        <f t="shared" si="96"/>
        <v>675.61</v>
      </c>
    </row>
    <row r="1566" spans="1:26">
      <c r="A1566" s="2" t="s">
        <v>3390</v>
      </c>
      <c r="B1566" s="25">
        <v>45458</v>
      </c>
      <c r="C1566" s="2" t="s">
        <v>1292</v>
      </c>
      <c r="D1566" s="2" t="s">
        <v>1614</v>
      </c>
      <c r="E1566" s="2" t="s">
        <v>1776</v>
      </c>
      <c r="F1566" s="2">
        <v>1</v>
      </c>
      <c r="G1566" s="2">
        <v>718.99</v>
      </c>
      <c r="H1566" s="2">
        <v>0.08</v>
      </c>
      <c r="I1566" s="2" t="s">
        <v>1826</v>
      </c>
      <c r="J1566" s="2">
        <v>661.47080000000005</v>
      </c>
      <c r="K1566" s="2">
        <f>IF(I1566="", AVERAGEIF(Table6[Payment_Type],Table6[[#This Row],[Payment_Type]],Table6[Total_Amount]), J1566)</f>
        <v>661.47080000000005</v>
      </c>
      <c r="O1566" s="27" t="s">
        <v>3390</v>
      </c>
      <c r="P1566" t="str">
        <f t="shared" si="97"/>
        <v>Sale1564</v>
      </c>
      <c r="Q1566" t="str">
        <f t="shared" si="98"/>
        <v>SALE1564</v>
      </c>
      <c r="S1566" s="30">
        <v>45458</v>
      </c>
      <c r="T1566" t="str">
        <f t="shared" si="99"/>
        <v>15-06-2024</v>
      </c>
      <c r="X1566" s="33">
        <v>1</v>
      </c>
      <c r="Y1566" s="33">
        <v>718.99</v>
      </c>
      <c r="Z1566" s="2">
        <f t="shared" si="96"/>
        <v>718.99</v>
      </c>
    </row>
    <row r="1567" spans="1:26">
      <c r="A1567" s="2" t="s">
        <v>3391</v>
      </c>
      <c r="B1567" s="25">
        <v>45943</v>
      </c>
      <c r="C1567" s="2" t="s">
        <v>1175</v>
      </c>
      <c r="D1567" s="2" t="s">
        <v>1576</v>
      </c>
      <c r="E1567" s="2" t="s">
        <v>1789</v>
      </c>
      <c r="F1567" s="2">
        <v>2</v>
      </c>
      <c r="G1567" s="2">
        <v>675.65</v>
      </c>
      <c r="H1567" s="2">
        <v>0.2</v>
      </c>
      <c r="I1567" s="2" t="s">
        <v>1829</v>
      </c>
      <c r="J1567" s="2">
        <v>1081.04</v>
      </c>
      <c r="K1567" s="2">
        <f>IF(I1567="", AVERAGEIF(Table6[Payment_Type],Table6[[#This Row],[Payment_Type]],Table6[Total_Amount]), J1567)</f>
        <v>1081.04</v>
      </c>
      <c r="O1567" s="28" t="s">
        <v>3391</v>
      </c>
      <c r="P1567" t="str">
        <f t="shared" si="97"/>
        <v>Sale1565</v>
      </c>
      <c r="Q1567" t="str">
        <f t="shared" si="98"/>
        <v>SALE1565</v>
      </c>
      <c r="S1567" s="31">
        <v>45943</v>
      </c>
      <c r="T1567" t="str">
        <f t="shared" si="99"/>
        <v>13-10-2025</v>
      </c>
      <c r="X1567" s="34">
        <v>2</v>
      </c>
      <c r="Y1567" s="34">
        <v>675.65</v>
      </c>
      <c r="Z1567" s="2">
        <f t="shared" si="96"/>
        <v>675.65</v>
      </c>
    </row>
    <row r="1568" spans="1:26">
      <c r="A1568" s="2" t="s">
        <v>3392</v>
      </c>
      <c r="B1568" s="25">
        <v>45374</v>
      </c>
      <c r="C1568" s="2" t="s">
        <v>1056</v>
      </c>
      <c r="D1568" s="2" t="s">
        <v>1738</v>
      </c>
      <c r="E1568" s="2" t="s">
        <v>1801</v>
      </c>
      <c r="F1568" s="2">
        <v>4</v>
      </c>
      <c r="G1568" s="2">
        <v>284.24</v>
      </c>
      <c r="H1568" s="2">
        <v>0.1</v>
      </c>
      <c r="I1568" s="2" t="s">
        <v>1824</v>
      </c>
      <c r="J1568" s="2">
        <v>1023.264</v>
      </c>
      <c r="K1568" s="2">
        <f>IF(I1568="", AVERAGEIF(Table6[Payment_Type],Table6[[#This Row],[Payment_Type]],Table6[Total_Amount]), J1568)</f>
        <v>1023.264</v>
      </c>
      <c r="O1568" s="27" t="s">
        <v>3392</v>
      </c>
      <c r="P1568" t="str">
        <f t="shared" si="97"/>
        <v>Sale1566</v>
      </c>
      <c r="Q1568" t="str">
        <f t="shared" si="98"/>
        <v>SALE1566</v>
      </c>
      <c r="S1568" s="30">
        <v>45374</v>
      </c>
      <c r="T1568" t="str">
        <f t="shared" si="99"/>
        <v>23-03-2024</v>
      </c>
      <c r="X1568" s="33">
        <v>4</v>
      </c>
      <c r="Y1568" s="33">
        <v>284.24</v>
      </c>
      <c r="Z1568" s="2">
        <f t="shared" si="96"/>
        <v>284.24</v>
      </c>
    </row>
    <row r="1569" spans="1:26">
      <c r="A1569" s="2" t="s">
        <v>3393</v>
      </c>
      <c r="B1569" s="25">
        <v>45374</v>
      </c>
      <c r="C1569" s="2" t="s">
        <v>693</v>
      </c>
      <c r="D1569" s="2" t="s">
        <v>1546</v>
      </c>
      <c r="E1569" s="2" t="s">
        <v>1766</v>
      </c>
      <c r="F1569" s="2">
        <v>1</v>
      </c>
      <c r="G1569" s="2">
        <v>94.26</v>
      </c>
      <c r="H1569" s="2">
        <v>0.18</v>
      </c>
      <c r="I1569" s="2" t="s">
        <v>1826</v>
      </c>
      <c r="J1569" s="2">
        <v>77.293200000000013</v>
      </c>
      <c r="K1569" s="2">
        <f>IF(I1569="", AVERAGEIF(Table6[Payment_Type],Table6[[#This Row],[Payment_Type]],Table6[Total_Amount]), J1569)</f>
        <v>77.293200000000013</v>
      </c>
      <c r="O1569" s="28" t="s">
        <v>3393</v>
      </c>
      <c r="P1569" t="str">
        <f t="shared" si="97"/>
        <v>Sale1567</v>
      </c>
      <c r="Q1569" t="str">
        <f t="shared" si="98"/>
        <v>SALE1567</v>
      </c>
      <c r="S1569" s="31">
        <v>45374</v>
      </c>
      <c r="T1569" t="str">
        <f t="shared" si="99"/>
        <v>23-03-2024</v>
      </c>
      <c r="X1569" s="34">
        <v>1</v>
      </c>
      <c r="Y1569" s="34">
        <v>94.26</v>
      </c>
      <c r="Z1569" s="2">
        <f t="shared" si="96"/>
        <v>94.26</v>
      </c>
    </row>
    <row r="1570" spans="1:26">
      <c r="A1570" s="2" t="s">
        <v>3394</v>
      </c>
      <c r="B1570" s="25">
        <v>45789</v>
      </c>
      <c r="C1570" s="2" t="s">
        <v>1292</v>
      </c>
      <c r="D1570" s="2" t="s">
        <v>1557</v>
      </c>
      <c r="E1570" s="2" t="s">
        <v>1789</v>
      </c>
      <c r="F1570" s="2">
        <v>4</v>
      </c>
      <c r="G1570" s="2">
        <v>458.58</v>
      </c>
      <c r="H1570" s="2">
        <v>0.28999999999999998</v>
      </c>
      <c r="I1570" s="2" t="s">
        <v>1829</v>
      </c>
      <c r="J1570" s="2">
        <v>1302.3671999999999</v>
      </c>
      <c r="K1570" s="2">
        <f>IF(I1570="", AVERAGEIF(Table6[Payment_Type],Table6[[#This Row],[Payment_Type]],Table6[Total_Amount]), J1570)</f>
        <v>1302.3671999999999</v>
      </c>
      <c r="O1570" s="27" t="s">
        <v>3394</v>
      </c>
      <c r="P1570" t="str">
        <f t="shared" si="97"/>
        <v>Sale1568</v>
      </c>
      <c r="Q1570" t="str">
        <f t="shared" si="98"/>
        <v>SALE1568</v>
      </c>
      <c r="S1570" s="30">
        <v>45789</v>
      </c>
      <c r="T1570" t="str">
        <f t="shared" si="99"/>
        <v>12-05-2025</v>
      </c>
      <c r="X1570" s="33">
        <v>4</v>
      </c>
      <c r="Y1570" s="33">
        <v>458.58</v>
      </c>
      <c r="Z1570" s="2">
        <f t="shared" si="96"/>
        <v>458.58</v>
      </c>
    </row>
    <row r="1571" spans="1:26">
      <c r="A1571" s="2" t="s">
        <v>3395</v>
      </c>
      <c r="B1571" s="25">
        <v>45452</v>
      </c>
      <c r="C1571" s="2" t="s">
        <v>396</v>
      </c>
      <c r="D1571" s="2" t="s">
        <v>1678</v>
      </c>
      <c r="E1571" s="2" t="s">
        <v>1789</v>
      </c>
      <c r="F1571" s="2">
        <v>4</v>
      </c>
      <c r="G1571" s="2">
        <v>704.49</v>
      </c>
      <c r="H1571" s="2">
        <v>0.05</v>
      </c>
      <c r="I1571" s="2" t="s">
        <v>1829</v>
      </c>
      <c r="J1571" s="2">
        <v>2677.0619999999999</v>
      </c>
      <c r="K1571" s="2">
        <f>IF(I1571="", AVERAGEIF(Table6[Payment_Type],Table6[[#This Row],[Payment_Type]],Table6[Total_Amount]), J1571)</f>
        <v>2677.0619999999999</v>
      </c>
      <c r="O1571" s="28" t="s">
        <v>3395</v>
      </c>
      <c r="P1571" t="str">
        <f t="shared" si="97"/>
        <v>Sale1569</v>
      </c>
      <c r="Q1571" t="str">
        <f t="shared" si="98"/>
        <v>SALE1569</v>
      </c>
      <c r="S1571" s="31">
        <v>45452</v>
      </c>
      <c r="T1571" t="str">
        <f t="shared" si="99"/>
        <v>09-06-2024</v>
      </c>
      <c r="X1571" s="34">
        <v>4</v>
      </c>
      <c r="Y1571" s="34">
        <v>704.49</v>
      </c>
      <c r="Z1571" s="2">
        <f t="shared" si="96"/>
        <v>704.49</v>
      </c>
    </row>
    <row r="1572" spans="1:26">
      <c r="A1572" s="2" t="s">
        <v>3396</v>
      </c>
      <c r="B1572" s="25">
        <v>45284</v>
      </c>
      <c r="C1572" s="2" t="s">
        <v>130</v>
      </c>
      <c r="D1572" s="2" t="s">
        <v>1602</v>
      </c>
      <c r="E1572" s="2" t="s">
        <v>1813</v>
      </c>
      <c r="F1572" s="2">
        <v>4</v>
      </c>
      <c r="G1572" s="2">
        <v>822.32</v>
      </c>
      <c r="H1572" s="2">
        <v>0.26</v>
      </c>
      <c r="I1572" s="2" t="s">
        <v>1826</v>
      </c>
      <c r="J1572" s="2">
        <v>2434.0672</v>
      </c>
      <c r="K1572" s="2">
        <f>IF(I1572="", AVERAGEIF(Table6[Payment_Type],Table6[[#This Row],[Payment_Type]],Table6[Total_Amount]), J1572)</f>
        <v>2434.0672</v>
      </c>
      <c r="O1572" s="27" t="s">
        <v>3396</v>
      </c>
      <c r="P1572" t="str">
        <f t="shared" si="97"/>
        <v>Sale1570</v>
      </c>
      <c r="Q1572" t="str">
        <f t="shared" si="98"/>
        <v>SALE1570</v>
      </c>
      <c r="S1572" s="30">
        <v>45284</v>
      </c>
      <c r="T1572" t="str">
        <f t="shared" si="99"/>
        <v>24-12-2023</v>
      </c>
      <c r="X1572" s="33">
        <v>4</v>
      </c>
      <c r="Y1572" s="33">
        <v>822.32</v>
      </c>
      <c r="Z1572" s="2">
        <f t="shared" si="96"/>
        <v>822.32</v>
      </c>
    </row>
    <row r="1573" spans="1:26">
      <c r="A1573" s="2" t="s">
        <v>3397</v>
      </c>
      <c r="B1573" s="25">
        <v>45325</v>
      </c>
      <c r="C1573" s="2" t="s">
        <v>785</v>
      </c>
      <c r="D1573" s="2" t="s">
        <v>1551</v>
      </c>
      <c r="E1573" s="2" t="s">
        <v>1797</v>
      </c>
      <c r="F1573" s="2">
        <v>4</v>
      </c>
      <c r="G1573" s="2">
        <v>785.41</v>
      </c>
      <c r="H1573" s="2">
        <v>0.13</v>
      </c>
      <c r="I1573" s="2" t="s">
        <v>1829</v>
      </c>
      <c r="J1573" s="2">
        <v>2733.2267999999999</v>
      </c>
      <c r="K1573" s="2">
        <f>IF(I1573="", AVERAGEIF(Table6[Payment_Type],Table6[[#This Row],[Payment_Type]],Table6[Total_Amount]), J1573)</f>
        <v>2733.2267999999999</v>
      </c>
      <c r="O1573" s="28" t="s">
        <v>3397</v>
      </c>
      <c r="P1573" t="str">
        <f t="shared" si="97"/>
        <v>Sale1571</v>
      </c>
      <c r="Q1573" t="str">
        <f t="shared" si="98"/>
        <v>SALE1571</v>
      </c>
      <c r="S1573" s="31">
        <v>45325</v>
      </c>
      <c r="T1573" t="str">
        <f t="shared" si="99"/>
        <v>03-02-2024</v>
      </c>
      <c r="X1573" s="34">
        <v>4</v>
      </c>
      <c r="Y1573" s="34">
        <v>785.41</v>
      </c>
      <c r="Z1573" s="2">
        <f t="shared" si="96"/>
        <v>785.41</v>
      </c>
    </row>
    <row r="1574" spans="1:26">
      <c r="A1574" s="2" t="s">
        <v>3398</v>
      </c>
      <c r="B1574" s="25">
        <v>45465</v>
      </c>
      <c r="C1574" s="2" t="s">
        <v>127</v>
      </c>
      <c r="D1574" s="2" t="s">
        <v>1626</v>
      </c>
      <c r="E1574" s="2" t="s">
        <v>1799</v>
      </c>
      <c r="F1574" s="2">
        <v>1</v>
      </c>
      <c r="G1574" s="2">
        <v>405.8</v>
      </c>
      <c r="H1574" s="2">
        <v>0.11</v>
      </c>
      <c r="I1574" s="2" t="s">
        <v>1826</v>
      </c>
      <c r="J1574" s="2">
        <v>361.16199999999998</v>
      </c>
      <c r="K1574" s="2">
        <f>IF(I1574="", AVERAGEIF(Table6[Payment_Type],Table6[[#This Row],[Payment_Type]],Table6[Total_Amount]), J1574)</f>
        <v>361.16199999999998</v>
      </c>
      <c r="O1574" s="27" t="s">
        <v>3398</v>
      </c>
      <c r="P1574" t="str">
        <f t="shared" si="97"/>
        <v>Sale1572</v>
      </c>
      <c r="Q1574" t="str">
        <f t="shared" si="98"/>
        <v>SALE1572</v>
      </c>
      <c r="S1574" s="30">
        <v>45465</v>
      </c>
      <c r="T1574" t="str">
        <f t="shared" si="99"/>
        <v>22-06-2024</v>
      </c>
      <c r="X1574" s="33">
        <v>1</v>
      </c>
      <c r="Y1574" s="33">
        <v>405.8</v>
      </c>
      <c r="Z1574" s="2">
        <f t="shared" si="96"/>
        <v>405.8</v>
      </c>
    </row>
    <row r="1575" spans="1:26">
      <c r="A1575" s="2" t="s">
        <v>3399</v>
      </c>
      <c r="B1575" s="25">
        <v>45612</v>
      </c>
      <c r="C1575" s="2" t="s">
        <v>1343</v>
      </c>
      <c r="D1575" s="2" t="s">
        <v>1730</v>
      </c>
      <c r="E1575" s="2" t="s">
        <v>1786</v>
      </c>
      <c r="F1575" s="2">
        <v>2</v>
      </c>
      <c r="G1575" s="2">
        <v>976.83</v>
      </c>
      <c r="H1575" s="2">
        <v>0.1</v>
      </c>
      <c r="I1575" s="2" t="s">
        <v>1826</v>
      </c>
      <c r="J1575" s="2">
        <v>1758.2940000000001</v>
      </c>
      <c r="K1575" s="2">
        <f>IF(I1575="", AVERAGEIF(Table6[Payment_Type],Table6[[#This Row],[Payment_Type]],Table6[Total_Amount]), J1575)</f>
        <v>1758.2940000000001</v>
      </c>
      <c r="O1575" s="28" t="s">
        <v>3399</v>
      </c>
      <c r="P1575" t="str">
        <f t="shared" si="97"/>
        <v>Sale1573</v>
      </c>
      <c r="Q1575" t="str">
        <f t="shared" si="98"/>
        <v>SALE1573</v>
      </c>
      <c r="S1575" s="31">
        <v>45612</v>
      </c>
      <c r="T1575" t="str">
        <f t="shared" si="99"/>
        <v>16-11-2024</v>
      </c>
      <c r="X1575" s="34">
        <v>2</v>
      </c>
      <c r="Y1575" s="34">
        <v>976.83</v>
      </c>
      <c r="Z1575" s="2">
        <f t="shared" si="96"/>
        <v>976.83</v>
      </c>
    </row>
    <row r="1576" spans="1:26">
      <c r="A1576" s="2" t="s">
        <v>3400</v>
      </c>
      <c r="B1576" s="25">
        <v>45472</v>
      </c>
      <c r="C1576" s="2" t="s">
        <v>869</v>
      </c>
      <c r="D1576" s="2" t="s">
        <v>1676</v>
      </c>
      <c r="E1576" s="2" t="s">
        <v>1761</v>
      </c>
      <c r="F1576" s="2">
        <v>1</v>
      </c>
      <c r="G1576" s="2">
        <v>644.15</v>
      </c>
      <c r="H1576" s="2">
        <v>0.06</v>
      </c>
      <c r="I1576" s="2" t="s">
        <v>1824</v>
      </c>
      <c r="J1576" s="2">
        <v>605.50099999999998</v>
      </c>
      <c r="K1576" s="2">
        <f>IF(I1576="", AVERAGEIF(Table6[Payment_Type],Table6[[#This Row],[Payment_Type]],Table6[Total_Amount]), J1576)</f>
        <v>605.50099999999998</v>
      </c>
      <c r="O1576" s="27" t="s">
        <v>3400</v>
      </c>
      <c r="P1576" t="str">
        <f t="shared" si="97"/>
        <v>Sale1574</v>
      </c>
      <c r="Q1576" t="str">
        <f t="shared" si="98"/>
        <v>SALE1574</v>
      </c>
      <c r="S1576" s="30">
        <v>45472</v>
      </c>
      <c r="T1576" t="str">
        <f t="shared" si="99"/>
        <v>29-06-2024</v>
      </c>
      <c r="X1576" s="33">
        <v>1</v>
      </c>
      <c r="Y1576" s="33">
        <v>644.15</v>
      </c>
      <c r="Z1576" s="2">
        <f t="shared" si="96"/>
        <v>644.15</v>
      </c>
    </row>
    <row r="1577" spans="1:26">
      <c r="A1577" s="2" t="s">
        <v>3401</v>
      </c>
      <c r="B1577" s="25">
        <v>45897</v>
      </c>
      <c r="C1577" s="2" t="s">
        <v>1059</v>
      </c>
      <c r="D1577" s="2" t="s">
        <v>1682</v>
      </c>
      <c r="E1577" s="2" t="s">
        <v>1797</v>
      </c>
      <c r="F1577" s="2">
        <v>1</v>
      </c>
      <c r="G1577" s="2">
        <v>470.55</v>
      </c>
      <c r="H1577" s="2">
        <v>0.23</v>
      </c>
      <c r="I1577" s="2" t="s">
        <v>1826</v>
      </c>
      <c r="J1577" s="2">
        <v>362.32350000000002</v>
      </c>
      <c r="K1577" s="2">
        <f>IF(I1577="", AVERAGEIF(Table6[Payment_Type],Table6[[#This Row],[Payment_Type]],Table6[Total_Amount]), J1577)</f>
        <v>362.32350000000002</v>
      </c>
      <c r="O1577" s="28" t="s">
        <v>3401</v>
      </c>
      <c r="P1577" t="str">
        <f t="shared" si="97"/>
        <v>Sale1575</v>
      </c>
      <c r="Q1577" t="str">
        <f t="shared" si="98"/>
        <v>SALE1575</v>
      </c>
      <c r="S1577" s="31">
        <v>45897</v>
      </c>
      <c r="T1577" t="str">
        <f t="shared" si="99"/>
        <v>28-08-2025</v>
      </c>
      <c r="X1577" s="34">
        <v>1</v>
      </c>
      <c r="Y1577" s="34">
        <v>470.55</v>
      </c>
      <c r="Z1577" s="2">
        <f t="shared" si="96"/>
        <v>470.55</v>
      </c>
    </row>
    <row r="1578" spans="1:26">
      <c r="A1578" s="2" t="s">
        <v>3402</v>
      </c>
      <c r="B1578" s="25">
        <v>45241</v>
      </c>
      <c r="C1578" s="2" t="s">
        <v>1472</v>
      </c>
      <c r="D1578" s="2" t="s">
        <v>1560</v>
      </c>
      <c r="E1578" s="2" t="s">
        <v>1776</v>
      </c>
      <c r="F1578" s="2">
        <v>3</v>
      </c>
      <c r="G1578" s="2">
        <v>598.82000000000005</v>
      </c>
      <c r="H1578" s="2">
        <v>0.19</v>
      </c>
      <c r="I1578" s="2" t="s">
        <v>1829</v>
      </c>
      <c r="J1578" s="2">
        <v>1455.1325999999999</v>
      </c>
      <c r="K1578" s="2">
        <f>IF(I1578="", AVERAGEIF(Table6[Payment_Type],Table6[[#This Row],[Payment_Type]],Table6[Total_Amount]), J1578)</f>
        <v>1455.1325999999999</v>
      </c>
      <c r="O1578" s="27" t="s">
        <v>3402</v>
      </c>
      <c r="P1578" t="str">
        <f t="shared" si="97"/>
        <v>Sale1576</v>
      </c>
      <c r="Q1578" t="str">
        <f t="shared" si="98"/>
        <v>SALE1576</v>
      </c>
      <c r="S1578" s="30">
        <v>45241</v>
      </c>
      <c r="T1578" t="str">
        <f t="shared" si="99"/>
        <v>11-11-2023</v>
      </c>
      <c r="X1578" s="33">
        <v>3</v>
      </c>
      <c r="Y1578" s="33">
        <v>598.82000000000005</v>
      </c>
      <c r="Z1578" s="2">
        <f t="shared" si="96"/>
        <v>598.82000000000005</v>
      </c>
    </row>
    <row r="1579" spans="1:26">
      <c r="A1579" s="2" t="s">
        <v>3403</v>
      </c>
      <c r="B1579" s="25">
        <v>45851</v>
      </c>
      <c r="C1579" s="2" t="s">
        <v>360</v>
      </c>
      <c r="D1579" s="2" t="s">
        <v>1588</v>
      </c>
      <c r="E1579" s="2" t="s">
        <v>1794</v>
      </c>
      <c r="F1579" s="2">
        <v>4</v>
      </c>
      <c r="G1579" s="2">
        <v>659.17</v>
      </c>
      <c r="H1579" s="2">
        <v>0.12</v>
      </c>
      <c r="I1579" s="2" t="s">
        <v>1824</v>
      </c>
      <c r="J1579" s="2">
        <v>2320.2784000000001</v>
      </c>
      <c r="K1579" s="2">
        <f>IF(I1579="", AVERAGEIF(Table6[Payment_Type],Table6[[#This Row],[Payment_Type]],Table6[Total_Amount]), J1579)</f>
        <v>2320.2784000000001</v>
      </c>
      <c r="O1579" s="28" t="s">
        <v>3403</v>
      </c>
      <c r="P1579" t="str">
        <f t="shared" si="97"/>
        <v>Sale1577</v>
      </c>
      <c r="Q1579" t="str">
        <f t="shared" si="98"/>
        <v>SALE1577</v>
      </c>
      <c r="S1579" s="31">
        <v>45851</v>
      </c>
      <c r="T1579" t="str">
        <f t="shared" si="99"/>
        <v>13-07-2025</v>
      </c>
      <c r="X1579" s="34">
        <v>4</v>
      </c>
      <c r="Y1579" s="34">
        <v>659.17</v>
      </c>
      <c r="Z1579" s="2">
        <f t="shared" si="96"/>
        <v>659.17</v>
      </c>
    </row>
    <row r="1580" spans="1:26">
      <c r="A1580" s="2" t="s">
        <v>3404</v>
      </c>
      <c r="B1580" s="25">
        <v>45572</v>
      </c>
      <c r="C1580" s="2" t="s">
        <v>369</v>
      </c>
      <c r="D1580" s="2" t="s">
        <v>1640</v>
      </c>
      <c r="E1580" s="2" t="s">
        <v>1757</v>
      </c>
      <c r="F1580" s="2">
        <v>2</v>
      </c>
      <c r="G1580" s="2">
        <v>216.02</v>
      </c>
      <c r="H1580" s="2">
        <v>0.25</v>
      </c>
      <c r="I1580" s="2" t="s">
        <v>1824</v>
      </c>
      <c r="J1580" s="2">
        <v>324.02999999999997</v>
      </c>
      <c r="K1580" s="2">
        <f>IF(I1580="", AVERAGEIF(Table6[Payment_Type],Table6[[#This Row],[Payment_Type]],Table6[Total_Amount]), J1580)</f>
        <v>324.02999999999997</v>
      </c>
      <c r="O1580" s="27" t="s">
        <v>3404</v>
      </c>
      <c r="P1580" t="str">
        <f t="shared" si="97"/>
        <v>Sale1578</v>
      </c>
      <c r="Q1580" t="str">
        <f t="shared" si="98"/>
        <v>SALE1578</v>
      </c>
      <c r="S1580" s="30">
        <v>45572</v>
      </c>
      <c r="T1580" t="str">
        <f t="shared" si="99"/>
        <v>07-10-2024</v>
      </c>
      <c r="X1580" s="33">
        <v>2</v>
      </c>
      <c r="Y1580" s="33">
        <v>216.02</v>
      </c>
      <c r="Z1580" s="2">
        <f t="shared" si="96"/>
        <v>216.02</v>
      </c>
    </row>
    <row r="1581" spans="1:26">
      <c r="A1581" s="2" t="s">
        <v>3405</v>
      </c>
      <c r="B1581" s="25">
        <v>45774</v>
      </c>
      <c r="C1581" s="2" t="s">
        <v>124</v>
      </c>
      <c r="D1581" s="2" t="s">
        <v>1610</v>
      </c>
      <c r="E1581" s="2" t="s">
        <v>1789</v>
      </c>
      <c r="F1581" s="2">
        <v>2</v>
      </c>
      <c r="G1581" s="2">
        <v>613.47</v>
      </c>
      <c r="H1581" s="2">
        <v>0.02</v>
      </c>
      <c r="I1581" s="2" t="s">
        <v>1826</v>
      </c>
      <c r="J1581" s="2">
        <v>1202.4012</v>
      </c>
      <c r="K1581" s="2">
        <f>IF(I1581="", AVERAGEIF(Table6[Payment_Type],Table6[[#This Row],[Payment_Type]],Table6[Total_Amount]), J1581)</f>
        <v>1202.4012</v>
      </c>
      <c r="O1581" s="28" t="s">
        <v>3405</v>
      </c>
      <c r="P1581" t="str">
        <f t="shared" si="97"/>
        <v>Sale1579</v>
      </c>
      <c r="Q1581" t="str">
        <f t="shared" si="98"/>
        <v>SALE1579</v>
      </c>
      <c r="S1581" s="31">
        <v>45774</v>
      </c>
      <c r="T1581" t="str">
        <f t="shared" si="99"/>
        <v>27-04-2025</v>
      </c>
      <c r="X1581" s="34">
        <v>2</v>
      </c>
      <c r="Y1581" s="34">
        <v>613.47</v>
      </c>
      <c r="Z1581" s="2">
        <f t="shared" si="96"/>
        <v>613.47</v>
      </c>
    </row>
    <row r="1582" spans="1:26">
      <c r="A1582" s="2" t="s">
        <v>3406</v>
      </c>
      <c r="B1582" s="25">
        <v>45921</v>
      </c>
      <c r="C1582" s="2" t="s">
        <v>350</v>
      </c>
      <c r="D1582" s="2" t="s">
        <v>1664</v>
      </c>
      <c r="E1582" s="2" t="s">
        <v>1794</v>
      </c>
      <c r="F1582" s="2">
        <v>2</v>
      </c>
      <c r="G1582" s="2">
        <v>485.17</v>
      </c>
      <c r="H1582" s="2">
        <v>0.11</v>
      </c>
      <c r="I1582" s="2" t="s">
        <v>1826</v>
      </c>
      <c r="J1582" s="2">
        <v>863.60260000000005</v>
      </c>
      <c r="K1582" s="2">
        <f>IF(I1582="", AVERAGEIF(Table6[Payment_Type],Table6[[#This Row],[Payment_Type]],Table6[Total_Amount]), J1582)</f>
        <v>863.60260000000005</v>
      </c>
      <c r="O1582" s="27" t="s">
        <v>3406</v>
      </c>
      <c r="P1582" t="str">
        <f t="shared" si="97"/>
        <v>Sale1580</v>
      </c>
      <c r="Q1582" t="str">
        <f t="shared" si="98"/>
        <v>SALE1580</v>
      </c>
      <c r="S1582" s="30">
        <v>45921</v>
      </c>
      <c r="T1582" t="str">
        <f t="shared" si="99"/>
        <v>21-09-2025</v>
      </c>
      <c r="X1582" s="33">
        <v>2</v>
      </c>
      <c r="Y1582" s="33">
        <v>485.17</v>
      </c>
      <c r="Z1582" s="2">
        <f t="shared" si="96"/>
        <v>485.17</v>
      </c>
    </row>
    <row r="1583" spans="1:26">
      <c r="A1583" s="2" t="s">
        <v>3407</v>
      </c>
      <c r="B1583" s="25">
        <v>45268</v>
      </c>
      <c r="C1583" s="2" t="s">
        <v>969</v>
      </c>
      <c r="D1583" s="2" t="s">
        <v>1640</v>
      </c>
      <c r="E1583" s="2" t="s">
        <v>1789</v>
      </c>
      <c r="F1583" s="2">
        <v>1</v>
      </c>
      <c r="G1583" s="2">
        <v>209.7</v>
      </c>
      <c r="H1583" s="2">
        <v>0.2</v>
      </c>
      <c r="I1583" s="2" t="s">
        <v>1826</v>
      </c>
      <c r="J1583" s="2">
        <v>167.76</v>
      </c>
      <c r="K1583" s="2">
        <f>IF(I1583="", AVERAGEIF(Table6[Payment_Type],Table6[[#This Row],[Payment_Type]],Table6[Total_Amount]), J1583)</f>
        <v>167.76</v>
      </c>
      <c r="O1583" s="28" t="s">
        <v>3407</v>
      </c>
      <c r="P1583" t="str">
        <f t="shared" si="97"/>
        <v>Sale1581</v>
      </c>
      <c r="Q1583" t="str">
        <f t="shared" si="98"/>
        <v>SALE1581</v>
      </c>
      <c r="S1583" s="31">
        <v>45268</v>
      </c>
      <c r="T1583" t="str">
        <f t="shared" si="99"/>
        <v>08-12-2023</v>
      </c>
      <c r="X1583" s="34">
        <v>1</v>
      </c>
      <c r="Y1583" s="34">
        <v>209.7</v>
      </c>
      <c r="Z1583" s="2">
        <f t="shared" si="96"/>
        <v>209.7</v>
      </c>
    </row>
    <row r="1584" spans="1:26">
      <c r="A1584" s="2" t="s">
        <v>3408</v>
      </c>
      <c r="B1584" s="25">
        <v>45402</v>
      </c>
      <c r="C1584" s="2" t="s">
        <v>1026</v>
      </c>
      <c r="D1584" s="2" t="s">
        <v>1732</v>
      </c>
      <c r="E1584" s="2" t="s">
        <v>1752</v>
      </c>
      <c r="F1584" s="2">
        <v>1</v>
      </c>
      <c r="G1584" s="2">
        <v>681.47</v>
      </c>
      <c r="H1584" s="2">
        <v>0.15</v>
      </c>
      <c r="I1584" s="2" t="s">
        <v>1824</v>
      </c>
      <c r="J1584" s="2">
        <v>579.24950000000001</v>
      </c>
      <c r="K1584" s="2">
        <f>IF(I1584="", AVERAGEIF(Table6[Payment_Type],Table6[[#This Row],[Payment_Type]],Table6[Total_Amount]), J1584)</f>
        <v>579.24950000000001</v>
      </c>
      <c r="O1584" s="27" t="s">
        <v>3408</v>
      </c>
      <c r="P1584" t="str">
        <f t="shared" si="97"/>
        <v>Sale1582</v>
      </c>
      <c r="Q1584" t="str">
        <f t="shared" si="98"/>
        <v>SALE1582</v>
      </c>
      <c r="S1584" s="30">
        <v>45402</v>
      </c>
      <c r="T1584" t="str">
        <f t="shared" si="99"/>
        <v>20-04-2024</v>
      </c>
      <c r="X1584" s="33">
        <v>1</v>
      </c>
      <c r="Y1584" s="33">
        <v>681.47</v>
      </c>
      <c r="Z1584" s="2">
        <f t="shared" si="96"/>
        <v>681.47</v>
      </c>
    </row>
    <row r="1585" spans="1:26">
      <c r="A1585" s="2" t="s">
        <v>3409</v>
      </c>
      <c r="B1585" s="25">
        <v>45667</v>
      </c>
      <c r="C1585" s="2" t="s">
        <v>1362</v>
      </c>
      <c r="D1585" s="2" t="s">
        <v>1700</v>
      </c>
      <c r="E1585" s="2" t="s">
        <v>1807</v>
      </c>
      <c r="F1585" s="2">
        <v>2</v>
      </c>
      <c r="G1585" s="2">
        <v>877.21</v>
      </c>
      <c r="H1585" s="2">
        <v>0.1</v>
      </c>
      <c r="I1585" s="2" t="s">
        <v>1824</v>
      </c>
      <c r="J1585" s="2">
        <v>1578.9780000000001</v>
      </c>
      <c r="K1585" s="2">
        <f>IF(I1585="", AVERAGEIF(Table6[Payment_Type],Table6[[#This Row],[Payment_Type]],Table6[Total_Amount]), J1585)</f>
        <v>1578.9780000000001</v>
      </c>
      <c r="O1585" s="28" t="s">
        <v>3409</v>
      </c>
      <c r="P1585" t="str">
        <f t="shared" si="97"/>
        <v>Sale1583</v>
      </c>
      <c r="Q1585" t="str">
        <f t="shared" si="98"/>
        <v>SALE1583</v>
      </c>
      <c r="S1585" s="31">
        <v>45667</v>
      </c>
      <c r="T1585" t="str">
        <f t="shared" si="99"/>
        <v>10-01-2025</v>
      </c>
      <c r="X1585" s="34">
        <v>2</v>
      </c>
      <c r="Y1585" s="34">
        <v>877.21</v>
      </c>
      <c r="Z1585" s="2">
        <f t="shared" si="96"/>
        <v>877.21</v>
      </c>
    </row>
    <row r="1586" spans="1:26">
      <c r="A1586" s="2" t="s">
        <v>3410</v>
      </c>
      <c r="B1586" s="25">
        <v>45902</v>
      </c>
      <c r="C1586" s="2" t="s">
        <v>1002</v>
      </c>
      <c r="D1586" s="2" t="s">
        <v>1704</v>
      </c>
      <c r="E1586" s="2" t="s">
        <v>1773</v>
      </c>
      <c r="F1586" s="2">
        <v>2</v>
      </c>
      <c r="G1586" s="2">
        <v>479.77</v>
      </c>
      <c r="H1586" s="2">
        <v>0.21</v>
      </c>
      <c r="I1586" s="2" t="s">
        <v>1826</v>
      </c>
      <c r="J1586" s="2">
        <v>758.03660000000002</v>
      </c>
      <c r="K1586" s="2">
        <f>IF(I1586="", AVERAGEIF(Table6[Payment_Type],Table6[[#This Row],[Payment_Type]],Table6[Total_Amount]), J1586)</f>
        <v>758.03660000000002</v>
      </c>
      <c r="O1586" s="27" t="s">
        <v>3410</v>
      </c>
      <c r="P1586" t="str">
        <f t="shared" si="97"/>
        <v>Sale1584</v>
      </c>
      <c r="Q1586" t="str">
        <f t="shared" si="98"/>
        <v>SALE1584</v>
      </c>
      <c r="S1586" s="30">
        <v>45902</v>
      </c>
      <c r="T1586" t="str">
        <f t="shared" si="99"/>
        <v>02-09-2025</v>
      </c>
      <c r="X1586" s="33">
        <v>2</v>
      </c>
      <c r="Y1586" s="33">
        <v>479.77</v>
      </c>
      <c r="Z1586" s="2">
        <f t="shared" si="96"/>
        <v>479.77</v>
      </c>
    </row>
    <row r="1587" spans="1:26">
      <c r="A1587" s="2" t="s">
        <v>3411</v>
      </c>
      <c r="B1587" s="25">
        <v>45589</v>
      </c>
      <c r="C1587" s="2" t="s">
        <v>1014</v>
      </c>
      <c r="D1587" s="2" t="s">
        <v>1714</v>
      </c>
      <c r="E1587" s="2" t="s">
        <v>1801</v>
      </c>
      <c r="F1587" s="2">
        <v>1</v>
      </c>
      <c r="G1587" s="2">
        <v>140.72</v>
      </c>
      <c r="H1587" s="2">
        <v>0</v>
      </c>
      <c r="I1587" s="2" t="s">
        <v>1829</v>
      </c>
      <c r="J1587" s="2">
        <v>140.72</v>
      </c>
      <c r="K1587" s="2">
        <f>IF(I1587="", AVERAGEIF(Table6[Payment_Type],Table6[[#This Row],[Payment_Type]],Table6[Total_Amount]), J1587)</f>
        <v>140.72</v>
      </c>
      <c r="O1587" s="28" t="s">
        <v>3411</v>
      </c>
      <c r="P1587" t="str">
        <f t="shared" si="97"/>
        <v>Sale1585</v>
      </c>
      <c r="Q1587" t="str">
        <f t="shared" si="98"/>
        <v>SALE1585</v>
      </c>
      <c r="S1587" s="31">
        <v>45589</v>
      </c>
      <c r="T1587" t="str">
        <f t="shared" si="99"/>
        <v>24-10-2024</v>
      </c>
      <c r="X1587" s="34">
        <v>1</v>
      </c>
      <c r="Y1587" s="34">
        <v>140.72</v>
      </c>
      <c r="Z1587" s="2">
        <f t="shared" si="96"/>
        <v>140.72</v>
      </c>
    </row>
    <row r="1588" spans="1:26">
      <c r="A1588" s="2" t="s">
        <v>3412</v>
      </c>
      <c r="B1588" s="25">
        <v>45668</v>
      </c>
      <c r="C1588" s="2" t="s">
        <v>114</v>
      </c>
      <c r="D1588" s="2" t="s">
        <v>1586</v>
      </c>
      <c r="E1588" s="2" t="s">
        <v>1776</v>
      </c>
      <c r="F1588" s="2">
        <v>2</v>
      </c>
      <c r="G1588" s="2">
        <v>764.25</v>
      </c>
      <c r="H1588" s="2">
        <v>0.23</v>
      </c>
      <c r="I1588" s="2" t="s">
        <v>1826</v>
      </c>
      <c r="J1588" s="2">
        <v>1176.9449999999999</v>
      </c>
      <c r="K1588" s="2">
        <f>IF(I1588="", AVERAGEIF(Table6[Payment_Type],Table6[[#This Row],[Payment_Type]],Table6[Total_Amount]), J1588)</f>
        <v>1176.9449999999999</v>
      </c>
      <c r="O1588" s="27" t="s">
        <v>3412</v>
      </c>
      <c r="P1588" t="str">
        <f t="shared" si="97"/>
        <v>Sale1586</v>
      </c>
      <c r="Q1588" t="str">
        <f t="shared" si="98"/>
        <v>SALE1586</v>
      </c>
      <c r="S1588" s="30">
        <v>45668</v>
      </c>
      <c r="T1588" t="str">
        <f t="shared" si="99"/>
        <v>11-01-2025</v>
      </c>
      <c r="X1588" s="33">
        <v>2</v>
      </c>
      <c r="Y1588" s="33">
        <v>764.25</v>
      </c>
      <c r="Z1588" s="2">
        <f t="shared" si="96"/>
        <v>764.25</v>
      </c>
    </row>
    <row r="1589" spans="1:26">
      <c r="A1589" s="2" t="s">
        <v>3413</v>
      </c>
      <c r="B1589" s="25">
        <v>45300</v>
      </c>
      <c r="C1589" s="2" t="s">
        <v>719</v>
      </c>
      <c r="D1589" s="2" t="s">
        <v>1714</v>
      </c>
      <c r="E1589" s="2" t="s">
        <v>1773</v>
      </c>
      <c r="F1589" s="2">
        <v>3</v>
      </c>
      <c r="G1589" s="2">
        <v>107.8</v>
      </c>
      <c r="H1589" s="2">
        <v>0.28999999999999998</v>
      </c>
      <c r="I1589" s="2" t="s">
        <v>1826</v>
      </c>
      <c r="J1589" s="2">
        <v>229.614</v>
      </c>
      <c r="K1589" s="2">
        <f>IF(I1589="", AVERAGEIF(Table6[Payment_Type],Table6[[#This Row],[Payment_Type]],Table6[Total_Amount]), J1589)</f>
        <v>229.614</v>
      </c>
      <c r="O1589" s="28" t="s">
        <v>3413</v>
      </c>
      <c r="P1589" t="str">
        <f t="shared" si="97"/>
        <v>Sale1587</v>
      </c>
      <c r="Q1589" t="str">
        <f t="shared" si="98"/>
        <v>SALE1587</v>
      </c>
      <c r="S1589" s="31">
        <v>45300</v>
      </c>
      <c r="T1589" t="str">
        <f t="shared" si="99"/>
        <v>09-01-2024</v>
      </c>
      <c r="X1589" s="34">
        <v>3</v>
      </c>
      <c r="Y1589" s="34">
        <v>107.8</v>
      </c>
      <c r="Z1589" s="2">
        <f t="shared" si="96"/>
        <v>107.8</v>
      </c>
    </row>
    <row r="1590" spans="1:26">
      <c r="A1590" s="2" t="s">
        <v>3414</v>
      </c>
      <c r="B1590" s="25">
        <v>45757</v>
      </c>
      <c r="C1590" s="2" t="s">
        <v>496</v>
      </c>
      <c r="D1590" s="2" t="s">
        <v>1592</v>
      </c>
      <c r="E1590" s="2" t="s">
        <v>1782</v>
      </c>
      <c r="F1590" s="2">
        <v>4</v>
      </c>
      <c r="G1590" s="2">
        <v>565.37</v>
      </c>
      <c r="H1590" s="2">
        <v>7.0000000000000007E-2</v>
      </c>
      <c r="I1590" s="2" t="s">
        <v>1826</v>
      </c>
      <c r="J1590" s="2">
        <v>2103.1763999999998</v>
      </c>
      <c r="K1590" s="2">
        <f>IF(I1590="", AVERAGEIF(Table6[Payment_Type],Table6[[#This Row],[Payment_Type]],Table6[Total_Amount]), J1590)</f>
        <v>2103.1763999999998</v>
      </c>
      <c r="O1590" s="27" t="s">
        <v>3414</v>
      </c>
      <c r="P1590" t="str">
        <f t="shared" si="97"/>
        <v>Sale1588</v>
      </c>
      <c r="Q1590" t="str">
        <f t="shared" si="98"/>
        <v>SALE1588</v>
      </c>
      <c r="S1590" s="30">
        <v>45757</v>
      </c>
      <c r="T1590" t="str">
        <f t="shared" si="99"/>
        <v>10-04-2025</v>
      </c>
      <c r="X1590" s="33">
        <v>4</v>
      </c>
      <c r="Y1590" s="33">
        <v>565.37</v>
      </c>
      <c r="Z1590" s="2">
        <f t="shared" si="96"/>
        <v>565.37</v>
      </c>
    </row>
    <row r="1591" spans="1:26">
      <c r="A1591" s="2" t="s">
        <v>3415</v>
      </c>
      <c r="B1591" s="25">
        <v>45235</v>
      </c>
      <c r="C1591" s="2" t="s">
        <v>137</v>
      </c>
      <c r="D1591" s="2" t="s">
        <v>1620</v>
      </c>
      <c r="E1591" s="2" t="s">
        <v>1769</v>
      </c>
      <c r="F1591" s="2">
        <v>3</v>
      </c>
      <c r="G1591" s="2">
        <v>811.45</v>
      </c>
      <c r="H1591" s="2">
        <v>0.26</v>
      </c>
      <c r="I1591" s="2" t="s">
        <v>1824</v>
      </c>
      <c r="J1591" s="2">
        <v>1801.4190000000001</v>
      </c>
      <c r="K1591" s="2">
        <f>IF(I1591="", AVERAGEIF(Table6[Payment_Type],Table6[[#This Row],[Payment_Type]],Table6[Total_Amount]), J1591)</f>
        <v>1801.4190000000001</v>
      </c>
      <c r="O1591" s="28" t="s">
        <v>3415</v>
      </c>
      <c r="P1591" t="str">
        <f t="shared" si="97"/>
        <v>Sale1589</v>
      </c>
      <c r="Q1591" t="str">
        <f t="shared" si="98"/>
        <v>SALE1589</v>
      </c>
      <c r="S1591" s="31">
        <v>45235</v>
      </c>
      <c r="T1591" t="str">
        <f t="shared" si="99"/>
        <v>05-11-2023</v>
      </c>
      <c r="X1591" s="34">
        <v>3</v>
      </c>
      <c r="Y1591" s="34">
        <v>811.45</v>
      </c>
      <c r="Z1591" s="2">
        <f t="shared" si="96"/>
        <v>811.45</v>
      </c>
    </row>
    <row r="1592" spans="1:26">
      <c r="A1592" s="2" t="s">
        <v>3416</v>
      </c>
      <c r="B1592" s="25">
        <v>45749</v>
      </c>
      <c r="C1592" s="2" t="s">
        <v>1275</v>
      </c>
      <c r="D1592" s="2" t="s">
        <v>1614</v>
      </c>
      <c r="E1592" s="2" t="s">
        <v>1813</v>
      </c>
      <c r="F1592" s="2">
        <v>4</v>
      </c>
      <c r="G1592" s="2">
        <v>62.25</v>
      </c>
      <c r="H1592" s="2">
        <v>0.11</v>
      </c>
      <c r="I1592" s="2" t="s">
        <v>1826</v>
      </c>
      <c r="J1592" s="2">
        <v>221.61</v>
      </c>
      <c r="K1592" s="2">
        <f>IF(I1592="", AVERAGEIF(Table6[Payment_Type],Table6[[#This Row],[Payment_Type]],Table6[Total_Amount]), J1592)</f>
        <v>221.61</v>
      </c>
      <c r="O1592" s="27" t="s">
        <v>3416</v>
      </c>
      <c r="P1592" t="str">
        <f t="shared" si="97"/>
        <v>Sale1590</v>
      </c>
      <c r="Q1592" t="str">
        <f t="shared" si="98"/>
        <v>SALE1590</v>
      </c>
      <c r="S1592" s="30">
        <v>45749</v>
      </c>
      <c r="T1592" t="str">
        <f t="shared" si="99"/>
        <v>02-04-2025</v>
      </c>
      <c r="X1592" s="33">
        <v>4</v>
      </c>
      <c r="Y1592" s="33">
        <v>62.25</v>
      </c>
      <c r="Z1592" s="2">
        <f t="shared" si="96"/>
        <v>62.25</v>
      </c>
    </row>
    <row r="1593" spans="1:26">
      <c r="A1593" s="2" t="s">
        <v>3417</v>
      </c>
      <c r="B1593" s="25">
        <v>45807</v>
      </c>
      <c r="C1593" s="2" t="s">
        <v>107</v>
      </c>
      <c r="D1593" s="2" t="s">
        <v>1738</v>
      </c>
      <c r="E1593" s="2" t="s">
        <v>1789</v>
      </c>
      <c r="F1593" s="2">
        <v>1</v>
      </c>
      <c r="G1593" s="2">
        <v>749.78</v>
      </c>
      <c r="H1593" s="2">
        <v>0.03</v>
      </c>
      <c r="I1593" s="2" t="s">
        <v>1824</v>
      </c>
      <c r="J1593" s="2">
        <v>727.28659999999991</v>
      </c>
      <c r="K1593" s="2">
        <f>IF(I1593="", AVERAGEIF(Table6[Payment_Type],Table6[[#This Row],[Payment_Type]],Table6[Total_Amount]), J1593)</f>
        <v>727.28659999999991</v>
      </c>
      <c r="O1593" s="28" t="s">
        <v>3417</v>
      </c>
      <c r="P1593" t="str">
        <f t="shared" si="97"/>
        <v>Sale1591</v>
      </c>
      <c r="Q1593" t="str">
        <f t="shared" si="98"/>
        <v>SALE1591</v>
      </c>
      <c r="S1593" s="31">
        <v>45807</v>
      </c>
      <c r="T1593" t="str">
        <f t="shared" si="99"/>
        <v>30-05-2025</v>
      </c>
      <c r="X1593" s="34">
        <v>1</v>
      </c>
      <c r="Y1593" s="34">
        <v>749.78</v>
      </c>
      <c r="Z1593" s="2">
        <f t="shared" si="96"/>
        <v>749.78</v>
      </c>
    </row>
    <row r="1594" spans="1:26">
      <c r="A1594" s="2" t="s">
        <v>3418</v>
      </c>
      <c r="B1594" s="25">
        <v>45496</v>
      </c>
      <c r="C1594" s="2" t="s">
        <v>1098</v>
      </c>
      <c r="D1594" s="2" t="s">
        <v>1666</v>
      </c>
      <c r="E1594" s="2" t="s">
        <v>1773</v>
      </c>
      <c r="F1594" s="2">
        <v>3</v>
      </c>
      <c r="G1594" s="2">
        <v>630.28</v>
      </c>
      <c r="H1594" s="2">
        <v>7.0000000000000007E-2</v>
      </c>
      <c r="I1594" s="2" t="s">
        <v>1829</v>
      </c>
      <c r="J1594" s="2">
        <v>1758.4811999999999</v>
      </c>
      <c r="K1594" s="2">
        <f>IF(I1594="", AVERAGEIF(Table6[Payment_Type],Table6[[#This Row],[Payment_Type]],Table6[Total_Amount]), J1594)</f>
        <v>1758.4811999999999</v>
      </c>
      <c r="O1594" s="27" t="s">
        <v>3418</v>
      </c>
      <c r="P1594" t="str">
        <f t="shared" si="97"/>
        <v>Sale1592</v>
      </c>
      <c r="Q1594" t="str">
        <f t="shared" si="98"/>
        <v>SALE1592</v>
      </c>
      <c r="S1594" s="30">
        <v>45496</v>
      </c>
      <c r="T1594" t="str">
        <f t="shared" si="99"/>
        <v>23-07-2024</v>
      </c>
      <c r="X1594" s="33">
        <v>3</v>
      </c>
      <c r="Y1594" s="33">
        <v>630.28</v>
      </c>
      <c r="Z1594" s="2">
        <f t="shared" si="96"/>
        <v>630.28</v>
      </c>
    </row>
    <row r="1595" spans="1:26">
      <c r="A1595" s="2" t="s">
        <v>3419</v>
      </c>
      <c r="B1595" s="25">
        <v>45355</v>
      </c>
      <c r="C1595" s="2" t="s">
        <v>484</v>
      </c>
      <c r="D1595" s="2" t="s">
        <v>1608</v>
      </c>
      <c r="E1595" s="2" t="s">
        <v>1804</v>
      </c>
      <c r="F1595" s="2">
        <v>1</v>
      </c>
      <c r="G1595" s="2">
        <v>101.84</v>
      </c>
      <c r="H1595" s="2">
        <v>0.17</v>
      </c>
      <c r="I1595" s="2" t="s">
        <v>1824</v>
      </c>
      <c r="J1595" s="2">
        <v>84.527199999999993</v>
      </c>
      <c r="K1595" s="2">
        <f>IF(I1595="", AVERAGEIF(Table6[Payment_Type],Table6[[#This Row],[Payment_Type]],Table6[Total_Amount]), J1595)</f>
        <v>84.527199999999993</v>
      </c>
      <c r="O1595" s="28" t="s">
        <v>3419</v>
      </c>
      <c r="P1595" t="str">
        <f t="shared" si="97"/>
        <v>Sale1593</v>
      </c>
      <c r="Q1595" t="str">
        <f t="shared" si="98"/>
        <v>SALE1593</v>
      </c>
      <c r="S1595" s="31">
        <v>45355</v>
      </c>
      <c r="T1595" t="str">
        <f t="shared" si="99"/>
        <v>04-03-2024</v>
      </c>
      <c r="X1595" s="34">
        <v>1</v>
      </c>
      <c r="Y1595" s="34">
        <v>101.84</v>
      </c>
      <c r="Z1595" s="2">
        <f t="shared" si="96"/>
        <v>101.84</v>
      </c>
    </row>
    <row r="1596" spans="1:26">
      <c r="A1596" s="2" t="s">
        <v>3420</v>
      </c>
      <c r="B1596" s="25">
        <v>45256</v>
      </c>
      <c r="C1596" s="2" t="s">
        <v>208</v>
      </c>
      <c r="D1596" s="2" t="s">
        <v>1596</v>
      </c>
      <c r="E1596" s="2" t="s">
        <v>1810</v>
      </c>
      <c r="F1596" s="2">
        <v>4</v>
      </c>
      <c r="G1596" s="2">
        <v>641.45000000000005</v>
      </c>
      <c r="H1596" s="2">
        <v>0.16</v>
      </c>
      <c r="I1596" s="2" t="s">
        <v>1829</v>
      </c>
      <c r="J1596" s="2">
        <v>2155.2719999999999</v>
      </c>
      <c r="K1596" s="2">
        <f>IF(I1596="", AVERAGEIF(Table6[Payment_Type],Table6[[#This Row],[Payment_Type]],Table6[Total_Amount]), J1596)</f>
        <v>2155.2719999999999</v>
      </c>
      <c r="O1596" s="27" t="s">
        <v>3420</v>
      </c>
      <c r="P1596" t="str">
        <f t="shared" si="97"/>
        <v>Sale1594</v>
      </c>
      <c r="Q1596" t="str">
        <f t="shared" si="98"/>
        <v>SALE1594</v>
      </c>
      <c r="S1596" s="30">
        <v>45256</v>
      </c>
      <c r="T1596" t="str">
        <f t="shared" si="99"/>
        <v>26-11-2023</v>
      </c>
      <c r="X1596" s="33">
        <v>4</v>
      </c>
      <c r="Y1596" s="33">
        <v>641.45000000000005</v>
      </c>
      <c r="Z1596" s="2">
        <f t="shared" si="96"/>
        <v>641.45000000000005</v>
      </c>
    </row>
    <row r="1597" spans="1:26">
      <c r="A1597" s="2" t="s">
        <v>3421</v>
      </c>
      <c r="B1597" s="25">
        <v>45849</v>
      </c>
      <c r="C1597" s="2" t="s">
        <v>1452</v>
      </c>
      <c r="D1597" s="2" t="s">
        <v>1634</v>
      </c>
      <c r="E1597" s="2" t="s">
        <v>1757</v>
      </c>
      <c r="F1597" s="2">
        <v>1</v>
      </c>
      <c r="G1597" s="2">
        <v>135.87</v>
      </c>
      <c r="H1597" s="2">
        <v>0.23</v>
      </c>
      <c r="I1597" s="2" t="s">
        <v>1826</v>
      </c>
      <c r="J1597" s="2">
        <v>104.6199</v>
      </c>
      <c r="K1597" s="2">
        <f>IF(I1597="", AVERAGEIF(Table6[Payment_Type],Table6[[#This Row],[Payment_Type]],Table6[Total_Amount]), J1597)</f>
        <v>104.6199</v>
      </c>
      <c r="O1597" s="28" t="s">
        <v>3421</v>
      </c>
      <c r="P1597" t="str">
        <f t="shared" si="97"/>
        <v>Sale1595</v>
      </c>
      <c r="Q1597" t="str">
        <f t="shared" si="98"/>
        <v>SALE1595</v>
      </c>
      <c r="S1597" s="31">
        <v>45849</v>
      </c>
      <c r="T1597" t="str">
        <f t="shared" si="99"/>
        <v>11-07-2025</v>
      </c>
      <c r="X1597" s="34">
        <v>1</v>
      </c>
      <c r="Y1597" s="34">
        <v>135.87</v>
      </c>
      <c r="Z1597" s="2">
        <f t="shared" si="96"/>
        <v>135.87</v>
      </c>
    </row>
    <row r="1598" spans="1:26">
      <c r="A1598" s="2" t="s">
        <v>3422</v>
      </c>
      <c r="B1598" s="25">
        <v>45344</v>
      </c>
      <c r="C1598" s="2" t="s">
        <v>341</v>
      </c>
      <c r="D1598" s="2" t="s">
        <v>1590</v>
      </c>
      <c r="E1598" s="2" t="s">
        <v>1776</v>
      </c>
      <c r="F1598" s="2">
        <v>1</v>
      </c>
      <c r="G1598" s="2">
        <v>388.35</v>
      </c>
      <c r="H1598" s="2">
        <v>0.01</v>
      </c>
      <c r="I1598" s="2" t="s">
        <v>1826</v>
      </c>
      <c r="J1598" s="2">
        <v>384.4665</v>
      </c>
      <c r="K1598" s="2">
        <f>IF(I1598="", AVERAGEIF(Table6[Payment_Type],Table6[[#This Row],[Payment_Type]],Table6[Total_Amount]), J1598)</f>
        <v>384.4665</v>
      </c>
      <c r="O1598" s="27" t="s">
        <v>3422</v>
      </c>
      <c r="P1598" t="str">
        <f t="shared" si="97"/>
        <v>Sale1596</v>
      </c>
      <c r="Q1598" t="str">
        <f t="shared" si="98"/>
        <v>SALE1596</v>
      </c>
      <c r="S1598" s="30">
        <v>45344</v>
      </c>
      <c r="T1598" t="str">
        <f t="shared" si="99"/>
        <v>22-02-2024</v>
      </c>
      <c r="X1598" s="33">
        <v>1</v>
      </c>
      <c r="Y1598" s="33">
        <v>388.35</v>
      </c>
      <c r="Z1598" s="2">
        <f t="shared" si="96"/>
        <v>388.35</v>
      </c>
    </row>
    <row r="1599" spans="1:26">
      <c r="A1599" s="2" t="s">
        <v>3423</v>
      </c>
      <c r="B1599" s="25">
        <v>45367</v>
      </c>
      <c r="C1599" s="2" t="s">
        <v>1495</v>
      </c>
      <c r="D1599" s="2" t="s">
        <v>1624</v>
      </c>
      <c r="E1599" s="2" t="s">
        <v>1786</v>
      </c>
      <c r="F1599" s="2">
        <v>2</v>
      </c>
      <c r="G1599" s="2">
        <v>999.08</v>
      </c>
      <c r="H1599" s="2">
        <v>0.3</v>
      </c>
      <c r="I1599" s="2" t="s">
        <v>1826</v>
      </c>
      <c r="J1599" s="2">
        <v>1398.712</v>
      </c>
      <c r="K1599" s="2">
        <f>IF(I1599="", AVERAGEIF(Table6[Payment_Type],Table6[[#This Row],[Payment_Type]],Table6[Total_Amount]), J1599)</f>
        <v>1398.712</v>
      </c>
      <c r="O1599" s="28" t="s">
        <v>3423</v>
      </c>
      <c r="P1599" t="str">
        <f t="shared" si="97"/>
        <v>Sale1597</v>
      </c>
      <c r="Q1599" t="str">
        <f t="shared" si="98"/>
        <v>SALE1597</v>
      </c>
      <c r="S1599" s="31">
        <v>45367</v>
      </c>
      <c r="T1599" t="str">
        <f t="shared" si="99"/>
        <v>16-03-2024</v>
      </c>
      <c r="X1599" s="34">
        <v>2</v>
      </c>
      <c r="Y1599" s="34">
        <v>999.08</v>
      </c>
      <c r="Z1599" s="2">
        <f t="shared" si="96"/>
        <v>999.08</v>
      </c>
    </row>
    <row r="1600" spans="1:26">
      <c r="A1600" s="2" t="s">
        <v>3424</v>
      </c>
      <c r="B1600" s="25">
        <v>45887</v>
      </c>
      <c r="C1600" s="2" t="s">
        <v>565</v>
      </c>
      <c r="D1600" s="2" t="s">
        <v>1624</v>
      </c>
      <c r="E1600" s="2" t="s">
        <v>1807</v>
      </c>
      <c r="F1600" s="2">
        <v>3</v>
      </c>
      <c r="G1600" s="2">
        <v>453.19</v>
      </c>
      <c r="H1600" s="2">
        <v>0.08</v>
      </c>
      <c r="I1600" s="2" t="s">
        <v>1829</v>
      </c>
      <c r="J1600" s="2">
        <v>1250.8044</v>
      </c>
      <c r="K1600" s="2">
        <f>IF(I1600="", AVERAGEIF(Table6[Payment_Type],Table6[[#This Row],[Payment_Type]],Table6[Total_Amount]), J1600)</f>
        <v>1250.8044</v>
      </c>
      <c r="O1600" s="27" t="s">
        <v>3424</v>
      </c>
      <c r="P1600" t="str">
        <f t="shared" si="97"/>
        <v>Sale1598</v>
      </c>
      <c r="Q1600" t="str">
        <f t="shared" si="98"/>
        <v>SALE1598</v>
      </c>
      <c r="S1600" s="30">
        <v>45887</v>
      </c>
      <c r="T1600" t="str">
        <f t="shared" si="99"/>
        <v>18-08-2025</v>
      </c>
      <c r="X1600" s="33">
        <v>3</v>
      </c>
      <c r="Y1600" s="33">
        <v>453.19</v>
      </c>
      <c r="Z1600" s="2">
        <f t="shared" si="96"/>
        <v>453.19</v>
      </c>
    </row>
    <row r="1601" spans="1:26">
      <c r="A1601" s="2" t="s">
        <v>3425</v>
      </c>
      <c r="B1601" s="25">
        <v>45567</v>
      </c>
      <c r="C1601" s="2" t="s">
        <v>755</v>
      </c>
      <c r="D1601" s="2" t="s">
        <v>1708</v>
      </c>
      <c r="E1601" s="2" t="s">
        <v>1789</v>
      </c>
      <c r="F1601" s="2">
        <v>2</v>
      </c>
      <c r="G1601" s="2">
        <v>61.31</v>
      </c>
      <c r="H1601" s="2">
        <v>0.15</v>
      </c>
      <c r="I1601" s="2" t="s">
        <v>1829</v>
      </c>
      <c r="J1601" s="2">
        <v>104.227</v>
      </c>
      <c r="K1601" s="2">
        <f>IF(I1601="", AVERAGEIF(Table6[Payment_Type],Table6[[#This Row],[Payment_Type]],Table6[Total_Amount]), J1601)</f>
        <v>104.227</v>
      </c>
      <c r="O1601" s="28" t="s">
        <v>3425</v>
      </c>
      <c r="P1601" t="str">
        <f t="shared" si="97"/>
        <v>Sale1599</v>
      </c>
      <c r="Q1601" t="str">
        <f t="shared" si="98"/>
        <v>SALE1599</v>
      </c>
      <c r="S1601" s="31">
        <v>45567</v>
      </c>
      <c r="T1601" t="str">
        <f t="shared" si="99"/>
        <v>02-10-2024</v>
      </c>
      <c r="X1601" s="34">
        <v>2</v>
      </c>
      <c r="Y1601" s="34">
        <v>61.31</v>
      </c>
      <c r="Z1601" s="2">
        <f t="shared" si="96"/>
        <v>61.31</v>
      </c>
    </row>
    <row r="1602" spans="1:26">
      <c r="A1602" s="2" t="s">
        <v>3426</v>
      </c>
      <c r="B1602" s="25">
        <v>45223</v>
      </c>
      <c r="C1602" s="2" t="s">
        <v>1074</v>
      </c>
      <c r="D1602" s="2" t="s">
        <v>1710</v>
      </c>
      <c r="E1602" s="2" t="s">
        <v>1789</v>
      </c>
      <c r="F1602" s="2">
        <v>2</v>
      </c>
      <c r="G1602" s="2">
        <v>870.13</v>
      </c>
      <c r="H1602" s="2">
        <v>0.23</v>
      </c>
      <c r="I1602" s="2" t="s">
        <v>1824</v>
      </c>
      <c r="J1602" s="2">
        <v>1340.0001999999999</v>
      </c>
      <c r="K1602" s="2">
        <f>IF(I1602="", AVERAGEIF(Table6[Payment_Type],Table6[[#This Row],[Payment_Type]],Table6[Total_Amount]), J1602)</f>
        <v>1340.0001999999999</v>
      </c>
      <c r="O1602" s="27" t="s">
        <v>3426</v>
      </c>
      <c r="P1602" t="str">
        <f t="shared" si="97"/>
        <v>Sale1600</v>
      </c>
      <c r="Q1602" t="str">
        <f t="shared" si="98"/>
        <v>SALE1600</v>
      </c>
      <c r="S1602" s="30">
        <v>45223</v>
      </c>
      <c r="T1602" t="str">
        <f t="shared" si="99"/>
        <v>24-10-2023</v>
      </c>
      <c r="X1602" s="33">
        <v>2</v>
      </c>
      <c r="Y1602" s="33">
        <v>870.13</v>
      </c>
      <c r="Z1602" s="2">
        <f t="shared" ref="Z1602:Z1665" si="100">IF(ISBLANK(Y1602), AVERAGE($Y$2:$Y$2001), Y1602)</f>
        <v>870.13</v>
      </c>
    </row>
    <row r="1603" spans="1:26">
      <c r="A1603" s="2" t="s">
        <v>3427</v>
      </c>
      <c r="B1603" s="25">
        <v>45664</v>
      </c>
      <c r="C1603" s="2" t="s">
        <v>247</v>
      </c>
      <c r="D1603" s="2" t="s">
        <v>1578</v>
      </c>
      <c r="E1603" s="2" t="s">
        <v>1813</v>
      </c>
      <c r="F1603" s="2">
        <v>1</v>
      </c>
      <c r="G1603" s="2">
        <v>336.51</v>
      </c>
      <c r="H1603" s="2">
        <v>0.11</v>
      </c>
      <c r="I1603" s="2" t="s">
        <v>1826</v>
      </c>
      <c r="J1603" s="2">
        <v>299.4939</v>
      </c>
      <c r="K1603" s="2">
        <f>IF(I1603="", AVERAGEIF(Table6[Payment_Type],Table6[[#This Row],[Payment_Type]],Table6[Total_Amount]), J1603)</f>
        <v>299.4939</v>
      </c>
      <c r="O1603" s="28" t="s">
        <v>3427</v>
      </c>
      <c r="P1603" t="str">
        <f t="shared" ref="P1603:P1666" si="101">PROPER(O1603)</f>
        <v>Sale1601</v>
      </c>
      <c r="Q1603" t="str">
        <f t="shared" ref="Q1603:Q1666" si="102">UPPER(O1603)</f>
        <v>SALE1601</v>
      </c>
      <c r="S1603" s="31">
        <v>45664</v>
      </c>
      <c r="T1603" t="str">
        <f t="shared" ref="T1603:T1666" si="103">TEXT(S1603, "DD-MM-YYYY" )</f>
        <v>07-01-2025</v>
      </c>
      <c r="X1603" s="34">
        <v>1</v>
      </c>
      <c r="Y1603" s="34">
        <v>336.51</v>
      </c>
      <c r="Z1603" s="2">
        <f t="shared" si="100"/>
        <v>336.51</v>
      </c>
    </row>
    <row r="1604" spans="1:26">
      <c r="A1604" s="2" t="s">
        <v>3428</v>
      </c>
      <c r="B1604" s="25">
        <v>45313</v>
      </c>
      <c r="C1604" s="2" t="s">
        <v>598</v>
      </c>
      <c r="D1604" s="2" t="s">
        <v>1682</v>
      </c>
      <c r="E1604" s="2" t="s">
        <v>1752</v>
      </c>
      <c r="F1604" s="2">
        <v>1</v>
      </c>
      <c r="G1604" s="2">
        <v>305.70999999999998</v>
      </c>
      <c r="H1604" s="2">
        <v>0.26</v>
      </c>
      <c r="I1604" s="2" t="s">
        <v>1829</v>
      </c>
      <c r="J1604" s="2">
        <v>226.22540000000001</v>
      </c>
      <c r="K1604" s="2">
        <f>IF(I1604="", AVERAGEIF(Table6[Payment_Type],Table6[[#This Row],[Payment_Type]],Table6[Total_Amount]), J1604)</f>
        <v>226.22540000000001</v>
      </c>
      <c r="O1604" s="27" t="s">
        <v>3428</v>
      </c>
      <c r="P1604" t="str">
        <f t="shared" si="101"/>
        <v>Sale1602</v>
      </c>
      <c r="Q1604" t="str">
        <f t="shared" si="102"/>
        <v>SALE1602</v>
      </c>
      <c r="S1604" s="30">
        <v>45313</v>
      </c>
      <c r="T1604" t="str">
        <f t="shared" si="103"/>
        <v>22-01-2024</v>
      </c>
      <c r="X1604" s="33">
        <v>1</v>
      </c>
      <c r="Y1604" s="33">
        <v>305.70999999999998</v>
      </c>
      <c r="Z1604" s="2">
        <f t="shared" si="100"/>
        <v>305.70999999999998</v>
      </c>
    </row>
    <row r="1605" spans="1:26">
      <c r="A1605" s="2" t="s">
        <v>3429</v>
      </c>
      <c r="B1605" s="25">
        <v>45224</v>
      </c>
      <c r="C1605" s="2" t="s">
        <v>419</v>
      </c>
      <c r="D1605" s="2" t="s">
        <v>1568</v>
      </c>
      <c r="E1605" s="2" t="s">
        <v>1810</v>
      </c>
      <c r="F1605" s="2">
        <v>2</v>
      </c>
      <c r="G1605" s="2">
        <v>635.39</v>
      </c>
      <c r="H1605" s="2">
        <v>0.28999999999999998</v>
      </c>
      <c r="I1605" s="2" t="s">
        <v>1829</v>
      </c>
      <c r="J1605" s="2">
        <v>902.25379999999996</v>
      </c>
      <c r="K1605" s="2">
        <f>IF(I1605="", AVERAGEIF(Table6[Payment_Type],Table6[[#This Row],[Payment_Type]],Table6[Total_Amount]), J1605)</f>
        <v>902.25379999999996</v>
      </c>
      <c r="O1605" s="28" t="s">
        <v>3429</v>
      </c>
      <c r="P1605" t="str">
        <f t="shared" si="101"/>
        <v>Sale1603</v>
      </c>
      <c r="Q1605" t="str">
        <f t="shared" si="102"/>
        <v>SALE1603</v>
      </c>
      <c r="S1605" s="31">
        <v>45224</v>
      </c>
      <c r="T1605" t="str">
        <f t="shared" si="103"/>
        <v>25-10-2023</v>
      </c>
      <c r="X1605" s="34">
        <v>2</v>
      </c>
      <c r="Y1605" s="34">
        <v>635.39</v>
      </c>
      <c r="Z1605" s="2">
        <f t="shared" si="100"/>
        <v>635.39</v>
      </c>
    </row>
    <row r="1606" spans="1:26">
      <c r="A1606" s="2" t="s">
        <v>3430</v>
      </c>
      <c r="B1606" s="25">
        <v>45491</v>
      </c>
      <c r="C1606" s="2" t="s">
        <v>405</v>
      </c>
      <c r="D1606" s="2" t="s">
        <v>1732</v>
      </c>
      <c r="E1606" s="2" t="s">
        <v>1813</v>
      </c>
      <c r="F1606" s="2">
        <v>2</v>
      </c>
      <c r="G1606" s="2">
        <v>253.87</v>
      </c>
      <c r="H1606" s="2">
        <v>0.23</v>
      </c>
      <c r="I1606" s="2" t="s">
        <v>1829</v>
      </c>
      <c r="J1606" s="2">
        <v>390.95979999999997</v>
      </c>
      <c r="K1606" s="2">
        <f>IF(I1606="", AVERAGEIF(Table6[Payment_Type],Table6[[#This Row],[Payment_Type]],Table6[Total_Amount]), J1606)</f>
        <v>390.95979999999997</v>
      </c>
      <c r="O1606" s="27" t="s">
        <v>3430</v>
      </c>
      <c r="P1606" t="str">
        <f t="shared" si="101"/>
        <v>Sale1604</v>
      </c>
      <c r="Q1606" t="str">
        <f t="shared" si="102"/>
        <v>SALE1604</v>
      </c>
      <c r="S1606" s="30">
        <v>45491</v>
      </c>
      <c r="T1606" t="str">
        <f t="shared" si="103"/>
        <v>18-07-2024</v>
      </c>
      <c r="X1606" s="33">
        <v>2</v>
      </c>
      <c r="Y1606" s="33">
        <v>253.87</v>
      </c>
      <c r="Z1606" s="2">
        <f t="shared" si="100"/>
        <v>253.87</v>
      </c>
    </row>
    <row r="1607" spans="1:26">
      <c r="A1607" s="2" t="s">
        <v>3431</v>
      </c>
      <c r="B1607" s="25">
        <v>45472</v>
      </c>
      <c r="C1607" s="2" t="s">
        <v>1489</v>
      </c>
      <c r="D1607" s="2" t="s">
        <v>1700</v>
      </c>
      <c r="E1607" s="2" t="s">
        <v>1807</v>
      </c>
      <c r="F1607" s="2">
        <v>3</v>
      </c>
      <c r="G1607" s="2">
        <v>915.81</v>
      </c>
      <c r="H1607" s="2">
        <v>0.17</v>
      </c>
      <c r="I1607" s="2" t="s">
        <v>1829</v>
      </c>
      <c r="J1607" s="2">
        <v>2280.3669</v>
      </c>
      <c r="K1607" s="2">
        <f>IF(I1607="", AVERAGEIF(Table6[Payment_Type],Table6[[#This Row],[Payment_Type]],Table6[Total_Amount]), J1607)</f>
        <v>2280.3669</v>
      </c>
      <c r="O1607" s="28" t="s">
        <v>3431</v>
      </c>
      <c r="P1607" t="str">
        <f t="shared" si="101"/>
        <v>Sale1605</v>
      </c>
      <c r="Q1607" t="str">
        <f t="shared" si="102"/>
        <v>SALE1605</v>
      </c>
      <c r="S1607" s="31">
        <v>45472</v>
      </c>
      <c r="T1607" t="str">
        <f t="shared" si="103"/>
        <v>29-06-2024</v>
      </c>
      <c r="X1607" s="34">
        <v>3</v>
      </c>
      <c r="Y1607" s="34">
        <v>915.81</v>
      </c>
      <c r="Z1607" s="2">
        <f t="shared" si="100"/>
        <v>915.81</v>
      </c>
    </row>
    <row r="1608" spans="1:26">
      <c r="A1608" s="2" t="s">
        <v>3432</v>
      </c>
      <c r="B1608" s="25">
        <v>45795</v>
      </c>
      <c r="C1608" s="2" t="s">
        <v>681</v>
      </c>
      <c r="D1608" s="2" t="s">
        <v>1632</v>
      </c>
      <c r="E1608" s="2" t="s">
        <v>1782</v>
      </c>
      <c r="F1608" s="2">
        <v>3</v>
      </c>
      <c r="G1608" s="2">
        <v>779.5</v>
      </c>
      <c r="H1608" s="2">
        <v>0.02</v>
      </c>
      <c r="I1608" s="2" t="s">
        <v>1824</v>
      </c>
      <c r="J1608" s="2">
        <v>2291.73</v>
      </c>
      <c r="K1608" s="2">
        <f>IF(I1608="", AVERAGEIF(Table6[Payment_Type],Table6[[#This Row],[Payment_Type]],Table6[Total_Amount]), J1608)</f>
        <v>2291.73</v>
      </c>
      <c r="O1608" s="27" t="s">
        <v>3432</v>
      </c>
      <c r="P1608" t="str">
        <f t="shared" si="101"/>
        <v>Sale1606</v>
      </c>
      <c r="Q1608" t="str">
        <f t="shared" si="102"/>
        <v>SALE1606</v>
      </c>
      <c r="S1608" s="30">
        <v>45795</v>
      </c>
      <c r="T1608" t="str">
        <f t="shared" si="103"/>
        <v>18-05-2025</v>
      </c>
      <c r="X1608" s="33">
        <v>3</v>
      </c>
      <c r="Y1608" s="33">
        <v>779.5</v>
      </c>
      <c r="Z1608" s="2">
        <f t="shared" si="100"/>
        <v>779.5</v>
      </c>
    </row>
    <row r="1609" spans="1:26">
      <c r="A1609" s="2" t="s">
        <v>3433</v>
      </c>
      <c r="B1609" s="25">
        <v>45470</v>
      </c>
      <c r="C1609" s="2" t="s">
        <v>1446</v>
      </c>
      <c r="D1609" s="2" t="s">
        <v>1670</v>
      </c>
      <c r="E1609" s="2" t="s">
        <v>1804</v>
      </c>
      <c r="F1609" s="2">
        <v>2</v>
      </c>
      <c r="G1609" s="2">
        <v>780.57</v>
      </c>
      <c r="H1609" s="2">
        <v>0.26</v>
      </c>
      <c r="I1609" s="2" t="s">
        <v>1824</v>
      </c>
      <c r="J1609" s="2">
        <v>1155.2436</v>
      </c>
      <c r="K1609" s="2">
        <f>IF(I1609="", AVERAGEIF(Table6[Payment_Type],Table6[[#This Row],[Payment_Type]],Table6[Total_Amount]), J1609)</f>
        <v>1155.2436</v>
      </c>
      <c r="O1609" s="28" t="s">
        <v>3433</v>
      </c>
      <c r="P1609" t="str">
        <f t="shared" si="101"/>
        <v>Sale1607</v>
      </c>
      <c r="Q1609" t="str">
        <f t="shared" si="102"/>
        <v>SALE1607</v>
      </c>
      <c r="S1609" s="31">
        <v>45470</v>
      </c>
      <c r="T1609" t="str">
        <f t="shared" si="103"/>
        <v>27-06-2024</v>
      </c>
      <c r="X1609" s="34">
        <v>2</v>
      </c>
      <c r="Y1609" s="34">
        <v>780.57</v>
      </c>
      <c r="Z1609" s="2">
        <f t="shared" si="100"/>
        <v>780.57</v>
      </c>
    </row>
    <row r="1610" spans="1:26">
      <c r="A1610" s="2" t="s">
        <v>3434</v>
      </c>
      <c r="B1610" s="25">
        <v>45390</v>
      </c>
      <c r="C1610" s="2" t="s">
        <v>1196</v>
      </c>
      <c r="D1610" s="2" t="s">
        <v>1738</v>
      </c>
      <c r="E1610" s="2" t="s">
        <v>1813</v>
      </c>
      <c r="F1610" s="2">
        <v>1</v>
      </c>
      <c r="G1610" s="2">
        <v>511.35</v>
      </c>
      <c r="H1610" s="2">
        <v>0</v>
      </c>
      <c r="I1610" s="2" t="s">
        <v>1824</v>
      </c>
      <c r="J1610" s="2">
        <v>511.35</v>
      </c>
      <c r="K1610" s="2">
        <f>IF(I1610="", AVERAGEIF(Table6[Payment_Type],Table6[[#This Row],[Payment_Type]],Table6[Total_Amount]), J1610)</f>
        <v>511.35</v>
      </c>
      <c r="O1610" s="27" t="s">
        <v>3434</v>
      </c>
      <c r="P1610" t="str">
        <f t="shared" si="101"/>
        <v>Sale1608</v>
      </c>
      <c r="Q1610" t="str">
        <f t="shared" si="102"/>
        <v>SALE1608</v>
      </c>
      <c r="S1610" s="30">
        <v>45390</v>
      </c>
      <c r="T1610" t="str">
        <f t="shared" si="103"/>
        <v>08-04-2024</v>
      </c>
      <c r="X1610" s="33">
        <v>1</v>
      </c>
      <c r="Y1610" s="33">
        <v>511.35</v>
      </c>
      <c r="Z1610" s="2">
        <f t="shared" si="100"/>
        <v>511.35</v>
      </c>
    </row>
    <row r="1611" spans="1:26">
      <c r="A1611" s="2" t="s">
        <v>3435</v>
      </c>
      <c r="B1611" s="25">
        <v>45803</v>
      </c>
      <c r="C1611" s="2" t="s">
        <v>75</v>
      </c>
      <c r="D1611" s="2" t="s">
        <v>1742</v>
      </c>
      <c r="E1611" s="2" t="s">
        <v>1766</v>
      </c>
      <c r="F1611" s="2">
        <v>4</v>
      </c>
      <c r="G1611" s="2">
        <v>44.07</v>
      </c>
      <c r="H1611" s="2">
        <v>0.28999999999999998</v>
      </c>
      <c r="I1611" s="2" t="s">
        <v>1829</v>
      </c>
      <c r="J1611" s="2">
        <v>125.1588</v>
      </c>
      <c r="K1611" s="2">
        <f>IF(I1611="", AVERAGEIF(Table6[Payment_Type],Table6[[#This Row],[Payment_Type]],Table6[Total_Amount]), J1611)</f>
        <v>125.1588</v>
      </c>
      <c r="O1611" s="28" t="s">
        <v>3435</v>
      </c>
      <c r="P1611" t="str">
        <f t="shared" si="101"/>
        <v>Sale1609</v>
      </c>
      <c r="Q1611" t="str">
        <f t="shared" si="102"/>
        <v>SALE1609</v>
      </c>
      <c r="S1611" s="31">
        <v>45803</v>
      </c>
      <c r="T1611" t="str">
        <f t="shared" si="103"/>
        <v>26-05-2025</v>
      </c>
      <c r="X1611" s="34">
        <v>4</v>
      </c>
      <c r="Y1611" s="34">
        <v>44.07</v>
      </c>
      <c r="Z1611" s="2">
        <f t="shared" si="100"/>
        <v>44.07</v>
      </c>
    </row>
    <row r="1612" spans="1:26">
      <c r="A1612" s="2" t="s">
        <v>3436</v>
      </c>
      <c r="B1612" s="25">
        <v>45320</v>
      </c>
      <c r="C1612" s="2" t="s">
        <v>646</v>
      </c>
      <c r="D1612" s="2" t="s">
        <v>1686</v>
      </c>
      <c r="E1612" s="2" t="s">
        <v>1792</v>
      </c>
      <c r="F1612" s="2">
        <v>2</v>
      </c>
      <c r="G1612" s="2">
        <v>895.92</v>
      </c>
      <c r="H1612" s="2">
        <v>0.15</v>
      </c>
      <c r="I1612" s="2" t="s">
        <v>1824</v>
      </c>
      <c r="J1612" s="2">
        <v>1523.0640000000001</v>
      </c>
      <c r="K1612" s="2">
        <f>IF(I1612="", AVERAGEIF(Table6[Payment_Type],Table6[[#This Row],[Payment_Type]],Table6[Total_Amount]), J1612)</f>
        <v>1523.0640000000001</v>
      </c>
      <c r="O1612" s="27" t="s">
        <v>3436</v>
      </c>
      <c r="P1612" t="str">
        <f t="shared" si="101"/>
        <v>Sale1610</v>
      </c>
      <c r="Q1612" t="str">
        <f t="shared" si="102"/>
        <v>SALE1610</v>
      </c>
      <c r="S1612" s="30">
        <v>45320</v>
      </c>
      <c r="T1612" t="str">
        <f t="shared" si="103"/>
        <v>29-01-2024</v>
      </c>
      <c r="X1612" s="33">
        <v>2</v>
      </c>
      <c r="Y1612" s="33">
        <v>895.92</v>
      </c>
      <c r="Z1612" s="2">
        <f t="shared" si="100"/>
        <v>895.92</v>
      </c>
    </row>
    <row r="1613" spans="1:26">
      <c r="A1613" s="2" t="s">
        <v>3437</v>
      </c>
      <c r="B1613" s="25">
        <v>45619</v>
      </c>
      <c r="C1613" s="2" t="s">
        <v>963</v>
      </c>
      <c r="D1613" s="2" t="s">
        <v>1654</v>
      </c>
      <c r="E1613" s="2" t="s">
        <v>1761</v>
      </c>
      <c r="F1613" s="2">
        <v>4</v>
      </c>
      <c r="G1613" s="2">
        <v>456.32</v>
      </c>
      <c r="H1613" s="2">
        <v>0.22</v>
      </c>
      <c r="I1613" s="2" t="s">
        <v>1829</v>
      </c>
      <c r="J1613" s="2">
        <v>1423.7184</v>
      </c>
      <c r="K1613" s="2">
        <f>IF(I1613="", AVERAGEIF(Table6[Payment_Type],Table6[[#This Row],[Payment_Type]],Table6[Total_Amount]), J1613)</f>
        <v>1423.7184</v>
      </c>
      <c r="O1613" s="28" t="s">
        <v>3437</v>
      </c>
      <c r="P1613" t="str">
        <f t="shared" si="101"/>
        <v>Sale1611</v>
      </c>
      <c r="Q1613" t="str">
        <f t="shared" si="102"/>
        <v>SALE1611</v>
      </c>
      <c r="S1613" s="31">
        <v>45619</v>
      </c>
      <c r="T1613" t="str">
        <f t="shared" si="103"/>
        <v>23-11-2024</v>
      </c>
      <c r="X1613" s="34">
        <v>4</v>
      </c>
      <c r="Y1613" s="34">
        <v>456.32</v>
      </c>
      <c r="Z1613" s="2">
        <f t="shared" si="100"/>
        <v>456.32</v>
      </c>
    </row>
    <row r="1614" spans="1:26">
      <c r="A1614" s="2" t="s">
        <v>3438</v>
      </c>
      <c r="B1614" s="25">
        <v>45777</v>
      </c>
      <c r="C1614" s="2" t="s">
        <v>1304</v>
      </c>
      <c r="D1614" s="2" t="s">
        <v>1616</v>
      </c>
      <c r="E1614" s="2" t="s">
        <v>1752</v>
      </c>
      <c r="F1614" s="2">
        <v>1</v>
      </c>
      <c r="G1614" s="2">
        <v>905.5</v>
      </c>
      <c r="H1614" s="2">
        <v>0.28999999999999998</v>
      </c>
      <c r="I1614" s="2" t="s">
        <v>1829</v>
      </c>
      <c r="J1614" s="2">
        <v>642.90499999999997</v>
      </c>
      <c r="K1614" s="2">
        <f>IF(I1614="", AVERAGEIF(Table6[Payment_Type],Table6[[#This Row],[Payment_Type]],Table6[Total_Amount]), J1614)</f>
        <v>642.90499999999997</v>
      </c>
      <c r="O1614" s="27" t="s">
        <v>3438</v>
      </c>
      <c r="P1614" t="str">
        <f t="shared" si="101"/>
        <v>Sale1612</v>
      </c>
      <c r="Q1614" t="str">
        <f t="shared" si="102"/>
        <v>SALE1612</v>
      </c>
      <c r="S1614" s="30">
        <v>45777</v>
      </c>
      <c r="T1614" t="str">
        <f t="shared" si="103"/>
        <v>30-04-2025</v>
      </c>
      <c r="X1614" s="33">
        <v>1</v>
      </c>
      <c r="Y1614" s="33">
        <v>905.5</v>
      </c>
      <c r="Z1614" s="2">
        <f t="shared" si="100"/>
        <v>905.5</v>
      </c>
    </row>
    <row r="1615" spans="1:26">
      <c r="A1615" s="2" t="s">
        <v>3439</v>
      </c>
      <c r="B1615" s="25">
        <v>45523</v>
      </c>
      <c r="C1615" s="2" t="s">
        <v>666</v>
      </c>
      <c r="D1615" s="2" t="s">
        <v>1580</v>
      </c>
      <c r="E1615" s="2" t="s">
        <v>1797</v>
      </c>
      <c r="F1615" s="2">
        <v>3</v>
      </c>
      <c r="G1615" s="2">
        <v>63.19</v>
      </c>
      <c r="H1615" s="2">
        <v>0.08</v>
      </c>
      <c r="I1615" s="2" t="s">
        <v>1824</v>
      </c>
      <c r="J1615" s="2">
        <v>174.40440000000001</v>
      </c>
      <c r="K1615" s="2">
        <f>IF(I1615="", AVERAGEIF(Table6[Payment_Type],Table6[[#This Row],[Payment_Type]],Table6[Total_Amount]), J1615)</f>
        <v>174.40440000000001</v>
      </c>
      <c r="O1615" s="28" t="s">
        <v>3439</v>
      </c>
      <c r="P1615" t="str">
        <f t="shared" si="101"/>
        <v>Sale1613</v>
      </c>
      <c r="Q1615" t="str">
        <f t="shared" si="102"/>
        <v>SALE1613</v>
      </c>
      <c r="S1615" s="31">
        <v>45523</v>
      </c>
      <c r="T1615" t="str">
        <f t="shared" si="103"/>
        <v>19-08-2024</v>
      </c>
      <c r="X1615" s="34">
        <v>3</v>
      </c>
      <c r="Y1615" s="34">
        <v>63.19</v>
      </c>
      <c r="Z1615" s="2">
        <f t="shared" si="100"/>
        <v>63.19</v>
      </c>
    </row>
    <row r="1616" spans="1:26">
      <c r="A1616" s="2" t="s">
        <v>3440</v>
      </c>
      <c r="B1616" s="25">
        <v>45628</v>
      </c>
      <c r="C1616" s="2" t="s">
        <v>191</v>
      </c>
      <c r="D1616" s="2" t="s">
        <v>1688</v>
      </c>
      <c r="E1616" s="2" t="s">
        <v>1779</v>
      </c>
      <c r="F1616" s="2">
        <v>3</v>
      </c>
      <c r="G1616" s="2">
        <v>687.66</v>
      </c>
      <c r="H1616" s="2">
        <v>0.06</v>
      </c>
      <c r="I1616" s="2" t="s">
        <v>1826</v>
      </c>
      <c r="J1616" s="2">
        <v>1939.2012</v>
      </c>
      <c r="K1616" s="2">
        <f>IF(I1616="", AVERAGEIF(Table6[Payment_Type],Table6[[#This Row],[Payment_Type]],Table6[Total_Amount]), J1616)</f>
        <v>1939.2012</v>
      </c>
      <c r="O1616" s="27" t="s">
        <v>3440</v>
      </c>
      <c r="P1616" t="str">
        <f t="shared" si="101"/>
        <v>Sale1614</v>
      </c>
      <c r="Q1616" t="str">
        <f t="shared" si="102"/>
        <v>SALE1614</v>
      </c>
      <c r="S1616" s="30">
        <v>45628</v>
      </c>
      <c r="T1616" t="str">
        <f t="shared" si="103"/>
        <v>02-12-2024</v>
      </c>
      <c r="X1616" s="33">
        <v>3</v>
      </c>
      <c r="Y1616" s="33">
        <v>687.66</v>
      </c>
      <c r="Z1616" s="2">
        <f t="shared" si="100"/>
        <v>687.66</v>
      </c>
    </row>
    <row r="1617" spans="1:26">
      <c r="A1617" s="2" t="s">
        <v>3441</v>
      </c>
      <c r="B1617" s="25">
        <v>45742</v>
      </c>
      <c r="C1617" s="2" t="s">
        <v>711</v>
      </c>
      <c r="D1617" s="2" t="s">
        <v>1634</v>
      </c>
      <c r="E1617" s="2" t="s">
        <v>1786</v>
      </c>
      <c r="F1617" s="2">
        <v>4</v>
      </c>
      <c r="G1617" s="2">
        <v>639.05999999999995</v>
      </c>
      <c r="H1617" s="2">
        <v>0.12</v>
      </c>
      <c r="I1617" s="2" t="s">
        <v>1826</v>
      </c>
      <c r="J1617" s="2">
        <v>2249.4911999999999</v>
      </c>
      <c r="K1617" s="2">
        <f>IF(I1617="", AVERAGEIF(Table6[Payment_Type],Table6[[#This Row],[Payment_Type]],Table6[Total_Amount]), J1617)</f>
        <v>2249.4911999999999</v>
      </c>
      <c r="O1617" s="28" t="s">
        <v>3441</v>
      </c>
      <c r="P1617" t="str">
        <f t="shared" si="101"/>
        <v>Sale1615</v>
      </c>
      <c r="Q1617" t="str">
        <f t="shared" si="102"/>
        <v>SALE1615</v>
      </c>
      <c r="S1617" s="31">
        <v>45742</v>
      </c>
      <c r="T1617" t="str">
        <f t="shared" si="103"/>
        <v>26-03-2025</v>
      </c>
      <c r="X1617" s="34">
        <v>4</v>
      </c>
      <c r="Y1617" s="34">
        <v>639.05999999999995</v>
      </c>
      <c r="Z1617" s="2">
        <f t="shared" si="100"/>
        <v>639.05999999999995</v>
      </c>
    </row>
    <row r="1618" spans="1:26">
      <c r="A1618" s="2" t="s">
        <v>3442</v>
      </c>
      <c r="B1618" s="25">
        <v>45456</v>
      </c>
      <c r="C1618" s="2" t="s">
        <v>247</v>
      </c>
      <c r="D1618" s="2" t="s">
        <v>1690</v>
      </c>
      <c r="E1618" s="2" t="s">
        <v>1779</v>
      </c>
      <c r="F1618" s="2">
        <v>1</v>
      </c>
      <c r="G1618" s="2">
        <v>475.15</v>
      </c>
      <c r="H1618" s="2">
        <v>0.04</v>
      </c>
      <c r="I1618" s="2" t="s">
        <v>1829</v>
      </c>
      <c r="J1618" s="2">
        <v>456.14399999999989</v>
      </c>
      <c r="K1618" s="2">
        <f>IF(I1618="", AVERAGEIF(Table6[Payment_Type],Table6[[#This Row],[Payment_Type]],Table6[Total_Amount]), J1618)</f>
        <v>456.14399999999989</v>
      </c>
      <c r="O1618" s="27" t="s">
        <v>3442</v>
      </c>
      <c r="P1618" t="str">
        <f t="shared" si="101"/>
        <v>Sale1616</v>
      </c>
      <c r="Q1618" t="str">
        <f t="shared" si="102"/>
        <v>SALE1616</v>
      </c>
      <c r="S1618" s="30">
        <v>45456</v>
      </c>
      <c r="T1618" t="str">
        <f t="shared" si="103"/>
        <v>13-06-2024</v>
      </c>
      <c r="X1618" s="33">
        <v>1</v>
      </c>
      <c r="Y1618" s="33">
        <v>475.15</v>
      </c>
      <c r="Z1618" s="2">
        <f t="shared" si="100"/>
        <v>475.15</v>
      </c>
    </row>
    <row r="1619" spans="1:26">
      <c r="A1619" s="2" t="s">
        <v>3443</v>
      </c>
      <c r="B1619" s="25">
        <v>45534</v>
      </c>
      <c r="C1619" s="2" t="s">
        <v>625</v>
      </c>
      <c r="D1619" s="2" t="s">
        <v>1636</v>
      </c>
      <c r="E1619" s="2" t="s">
        <v>1776</v>
      </c>
      <c r="F1619" s="2">
        <v>1</v>
      </c>
      <c r="G1619" s="2">
        <v>62.38</v>
      </c>
      <c r="H1619" s="2">
        <v>0.08</v>
      </c>
      <c r="I1619" s="2" t="s">
        <v>1829</v>
      </c>
      <c r="J1619" s="2">
        <v>57.389600000000002</v>
      </c>
      <c r="K1619" s="2">
        <f>IF(I1619="", AVERAGEIF(Table6[Payment_Type],Table6[[#This Row],[Payment_Type]],Table6[Total_Amount]), J1619)</f>
        <v>57.389600000000002</v>
      </c>
      <c r="O1619" s="28" t="s">
        <v>3443</v>
      </c>
      <c r="P1619" t="str">
        <f t="shared" si="101"/>
        <v>Sale1617</v>
      </c>
      <c r="Q1619" t="str">
        <f t="shared" si="102"/>
        <v>SALE1617</v>
      </c>
      <c r="S1619" s="31">
        <v>45534</v>
      </c>
      <c r="T1619" t="str">
        <f t="shared" si="103"/>
        <v>30-08-2024</v>
      </c>
      <c r="X1619" s="34">
        <v>1</v>
      </c>
      <c r="Y1619" s="34">
        <v>62.38</v>
      </c>
      <c r="Z1619" s="2">
        <f t="shared" si="100"/>
        <v>62.38</v>
      </c>
    </row>
    <row r="1620" spans="1:26">
      <c r="A1620" s="2" t="s">
        <v>3444</v>
      </c>
      <c r="B1620" s="25">
        <v>45375</v>
      </c>
      <c r="C1620" s="2" t="s">
        <v>1109</v>
      </c>
      <c r="D1620" s="2" t="s">
        <v>1578</v>
      </c>
      <c r="E1620" s="2" t="s">
        <v>1779</v>
      </c>
      <c r="F1620" s="2">
        <v>1</v>
      </c>
      <c r="G1620" s="2">
        <v>977.02</v>
      </c>
      <c r="H1620" s="2">
        <v>0.2</v>
      </c>
      <c r="I1620" s="2" t="s">
        <v>1829</v>
      </c>
      <c r="J1620" s="2">
        <v>781.61599999999999</v>
      </c>
      <c r="K1620" s="2">
        <f>IF(I1620="", AVERAGEIF(Table6[Payment_Type],Table6[[#This Row],[Payment_Type]],Table6[Total_Amount]), J1620)</f>
        <v>781.61599999999999</v>
      </c>
      <c r="O1620" s="27" t="s">
        <v>3444</v>
      </c>
      <c r="P1620" t="str">
        <f t="shared" si="101"/>
        <v>Sale1618</v>
      </c>
      <c r="Q1620" t="str">
        <f t="shared" si="102"/>
        <v>SALE1618</v>
      </c>
      <c r="S1620" s="30">
        <v>45375</v>
      </c>
      <c r="T1620" t="str">
        <f t="shared" si="103"/>
        <v>24-03-2024</v>
      </c>
      <c r="X1620" s="33">
        <v>1</v>
      </c>
      <c r="Y1620" s="33">
        <v>977.02</v>
      </c>
      <c r="Z1620" s="2">
        <f t="shared" si="100"/>
        <v>977.02</v>
      </c>
    </row>
    <row r="1621" spans="1:26">
      <c r="A1621" s="2" t="s">
        <v>3445</v>
      </c>
      <c r="B1621" s="25">
        <v>45546</v>
      </c>
      <c r="C1621" s="2" t="s">
        <v>271</v>
      </c>
      <c r="D1621" s="2" t="s">
        <v>1714</v>
      </c>
      <c r="E1621" s="2" t="s">
        <v>1769</v>
      </c>
      <c r="F1621" s="2">
        <v>2</v>
      </c>
      <c r="G1621" s="2">
        <v>898.81</v>
      </c>
      <c r="H1621" s="2">
        <v>0.25</v>
      </c>
      <c r="I1621" s="2" t="s">
        <v>1824</v>
      </c>
      <c r="J1621" s="2">
        <v>1348.2149999999999</v>
      </c>
      <c r="K1621" s="2">
        <f>IF(I1621="", AVERAGEIF(Table6[Payment_Type],Table6[[#This Row],[Payment_Type]],Table6[Total_Amount]), J1621)</f>
        <v>1348.2149999999999</v>
      </c>
      <c r="O1621" s="28" t="s">
        <v>3445</v>
      </c>
      <c r="P1621" t="str">
        <f t="shared" si="101"/>
        <v>Sale1619</v>
      </c>
      <c r="Q1621" t="str">
        <f t="shared" si="102"/>
        <v>SALE1619</v>
      </c>
      <c r="S1621" s="31">
        <v>45546</v>
      </c>
      <c r="T1621" t="str">
        <f t="shared" si="103"/>
        <v>11-09-2024</v>
      </c>
      <c r="X1621" s="34">
        <v>2</v>
      </c>
      <c r="Y1621" s="34">
        <v>898.81</v>
      </c>
      <c r="Z1621" s="2">
        <f t="shared" si="100"/>
        <v>898.81</v>
      </c>
    </row>
    <row r="1622" spans="1:26">
      <c r="A1622" s="2" t="s">
        <v>3446</v>
      </c>
      <c r="B1622" s="25">
        <v>45769</v>
      </c>
      <c r="C1622" s="2" t="s">
        <v>1101</v>
      </c>
      <c r="D1622" s="2" t="s">
        <v>1662</v>
      </c>
      <c r="E1622" s="2" t="s">
        <v>1766</v>
      </c>
      <c r="F1622" s="2">
        <v>2</v>
      </c>
      <c r="G1622" s="2">
        <v>422.13</v>
      </c>
      <c r="H1622" s="2">
        <v>0.28000000000000003</v>
      </c>
      <c r="I1622" s="2" t="s">
        <v>1824</v>
      </c>
      <c r="J1622" s="2">
        <v>607.86720000000003</v>
      </c>
      <c r="K1622" s="2">
        <f>IF(I1622="", AVERAGEIF(Table6[Payment_Type],Table6[[#This Row],[Payment_Type]],Table6[Total_Amount]), J1622)</f>
        <v>607.86720000000003</v>
      </c>
      <c r="O1622" s="27" t="s">
        <v>3446</v>
      </c>
      <c r="P1622" t="str">
        <f t="shared" si="101"/>
        <v>Sale1620</v>
      </c>
      <c r="Q1622" t="str">
        <f t="shared" si="102"/>
        <v>SALE1620</v>
      </c>
      <c r="S1622" s="30">
        <v>45769</v>
      </c>
      <c r="T1622" t="str">
        <f t="shared" si="103"/>
        <v>22-04-2025</v>
      </c>
      <c r="X1622" s="33">
        <v>2</v>
      </c>
      <c r="Y1622" s="33">
        <v>422.13</v>
      </c>
      <c r="Z1622" s="2">
        <f t="shared" si="100"/>
        <v>422.13</v>
      </c>
    </row>
    <row r="1623" spans="1:26">
      <c r="A1623" s="2" t="s">
        <v>3447</v>
      </c>
      <c r="B1623" s="25">
        <v>45524</v>
      </c>
      <c r="C1623" s="2" t="s">
        <v>191</v>
      </c>
      <c r="D1623" s="2" t="s">
        <v>1616</v>
      </c>
      <c r="E1623" s="2" t="s">
        <v>1792</v>
      </c>
      <c r="F1623" s="2">
        <v>1</v>
      </c>
      <c r="G1623" s="2">
        <v>324.56</v>
      </c>
      <c r="H1623" s="2">
        <v>0.03</v>
      </c>
      <c r="I1623" s="2" t="s">
        <v>1829</v>
      </c>
      <c r="J1623" s="2">
        <v>314.82319999999999</v>
      </c>
      <c r="K1623" s="2">
        <f>IF(I1623="", AVERAGEIF(Table6[Payment_Type],Table6[[#This Row],[Payment_Type]],Table6[Total_Amount]), J1623)</f>
        <v>314.82319999999999</v>
      </c>
      <c r="O1623" s="28" t="s">
        <v>3447</v>
      </c>
      <c r="P1623" t="str">
        <f t="shared" si="101"/>
        <v>Sale1621</v>
      </c>
      <c r="Q1623" t="str">
        <f t="shared" si="102"/>
        <v>SALE1621</v>
      </c>
      <c r="S1623" s="31">
        <v>45524</v>
      </c>
      <c r="T1623" t="str">
        <f t="shared" si="103"/>
        <v>20-08-2024</v>
      </c>
      <c r="X1623" s="34">
        <v>1</v>
      </c>
      <c r="Y1623" s="34">
        <v>324.56</v>
      </c>
      <c r="Z1623" s="2">
        <f t="shared" si="100"/>
        <v>324.56</v>
      </c>
    </row>
    <row r="1624" spans="1:26">
      <c r="A1624" s="2" t="s">
        <v>3448</v>
      </c>
      <c r="B1624" s="25">
        <v>45531</v>
      </c>
      <c r="C1624" s="2" t="s">
        <v>1443</v>
      </c>
      <c r="D1624" s="2" t="s">
        <v>1658</v>
      </c>
      <c r="E1624" s="2" t="s">
        <v>1804</v>
      </c>
      <c r="F1624" s="2">
        <v>4</v>
      </c>
      <c r="G1624" s="2">
        <v>570.38</v>
      </c>
      <c r="H1624" s="2">
        <v>0.26</v>
      </c>
      <c r="I1624" s="2" t="s">
        <v>1826</v>
      </c>
      <c r="J1624" s="2">
        <v>1688.3248000000001</v>
      </c>
      <c r="K1624" s="2">
        <f>IF(I1624="", AVERAGEIF(Table6[Payment_Type],Table6[[#This Row],[Payment_Type]],Table6[Total_Amount]), J1624)</f>
        <v>1688.3248000000001</v>
      </c>
      <c r="O1624" s="27" t="s">
        <v>3448</v>
      </c>
      <c r="P1624" t="str">
        <f t="shared" si="101"/>
        <v>Sale1622</v>
      </c>
      <c r="Q1624" t="str">
        <f t="shared" si="102"/>
        <v>SALE1622</v>
      </c>
      <c r="S1624" s="30">
        <v>45531</v>
      </c>
      <c r="T1624" t="str">
        <f t="shared" si="103"/>
        <v>27-08-2024</v>
      </c>
      <c r="X1624" s="33">
        <v>4</v>
      </c>
      <c r="Y1624" s="33">
        <v>570.38</v>
      </c>
      <c r="Z1624" s="2">
        <f t="shared" si="100"/>
        <v>570.38</v>
      </c>
    </row>
    <row r="1625" spans="1:26">
      <c r="A1625" s="2" t="s">
        <v>3449</v>
      </c>
      <c r="B1625" s="25">
        <v>45479</v>
      </c>
      <c r="C1625" s="2" t="s">
        <v>1229</v>
      </c>
      <c r="D1625" s="2" t="s">
        <v>1616</v>
      </c>
      <c r="E1625" s="2" t="s">
        <v>1801</v>
      </c>
      <c r="F1625" s="2">
        <v>2</v>
      </c>
      <c r="G1625" s="2">
        <v>223.73</v>
      </c>
      <c r="H1625" s="2">
        <v>0.11</v>
      </c>
      <c r="I1625" s="2" t="s">
        <v>1826</v>
      </c>
      <c r="J1625" s="2">
        <v>398.23939999999999</v>
      </c>
      <c r="K1625" s="2">
        <f>IF(I1625="", AVERAGEIF(Table6[Payment_Type],Table6[[#This Row],[Payment_Type]],Table6[Total_Amount]), J1625)</f>
        <v>398.23939999999999</v>
      </c>
      <c r="O1625" s="28" t="s">
        <v>3449</v>
      </c>
      <c r="P1625" t="str">
        <f t="shared" si="101"/>
        <v>Sale1623</v>
      </c>
      <c r="Q1625" t="str">
        <f t="shared" si="102"/>
        <v>SALE1623</v>
      </c>
      <c r="S1625" s="31">
        <v>45479</v>
      </c>
      <c r="T1625" t="str">
        <f t="shared" si="103"/>
        <v>06-07-2024</v>
      </c>
      <c r="X1625" s="34">
        <v>2</v>
      </c>
      <c r="Y1625" s="34">
        <v>223.73</v>
      </c>
      <c r="Z1625" s="2">
        <f t="shared" si="100"/>
        <v>223.73</v>
      </c>
    </row>
    <row r="1626" spans="1:26">
      <c r="A1626" s="2" t="s">
        <v>3450</v>
      </c>
      <c r="B1626" s="25">
        <v>45868</v>
      </c>
      <c r="C1626" s="2" t="s">
        <v>1101</v>
      </c>
      <c r="D1626" s="2" t="s">
        <v>1720</v>
      </c>
      <c r="E1626" s="2" t="s">
        <v>1804</v>
      </c>
      <c r="F1626" s="2">
        <v>4</v>
      </c>
      <c r="G1626" s="2">
        <v>164.93</v>
      </c>
      <c r="H1626" s="2">
        <v>0.11</v>
      </c>
      <c r="I1626" s="2" t="s">
        <v>1824</v>
      </c>
      <c r="J1626" s="2">
        <v>587.1508</v>
      </c>
      <c r="K1626" s="2">
        <f>IF(I1626="", AVERAGEIF(Table6[Payment_Type],Table6[[#This Row],[Payment_Type]],Table6[Total_Amount]), J1626)</f>
        <v>587.1508</v>
      </c>
      <c r="O1626" s="27" t="s">
        <v>3450</v>
      </c>
      <c r="P1626" t="str">
        <f t="shared" si="101"/>
        <v>Sale1624</v>
      </c>
      <c r="Q1626" t="str">
        <f t="shared" si="102"/>
        <v>SALE1624</v>
      </c>
      <c r="S1626" s="30">
        <v>45868</v>
      </c>
      <c r="T1626" t="str">
        <f t="shared" si="103"/>
        <v>30-07-2025</v>
      </c>
      <c r="X1626" s="33">
        <v>4</v>
      </c>
      <c r="Y1626" s="33">
        <v>164.93</v>
      </c>
      <c r="Z1626" s="2">
        <f t="shared" si="100"/>
        <v>164.93</v>
      </c>
    </row>
    <row r="1627" spans="1:26">
      <c r="A1627" s="2" t="s">
        <v>3451</v>
      </c>
      <c r="B1627" s="25">
        <v>45569</v>
      </c>
      <c r="C1627" s="2" t="s">
        <v>797</v>
      </c>
      <c r="D1627" s="2" t="s">
        <v>1578</v>
      </c>
      <c r="E1627" s="2" t="s">
        <v>1779</v>
      </c>
      <c r="F1627" s="2">
        <v>3</v>
      </c>
      <c r="G1627" s="2">
        <v>326.66000000000003</v>
      </c>
      <c r="H1627" s="2">
        <v>0.28000000000000003</v>
      </c>
      <c r="I1627" s="2" t="s">
        <v>1829</v>
      </c>
      <c r="J1627" s="2">
        <v>705.5856</v>
      </c>
      <c r="K1627" s="2">
        <f>IF(I1627="", AVERAGEIF(Table6[Payment_Type],Table6[[#This Row],[Payment_Type]],Table6[Total_Amount]), J1627)</f>
        <v>705.5856</v>
      </c>
      <c r="O1627" s="28" t="s">
        <v>3451</v>
      </c>
      <c r="P1627" t="str">
        <f t="shared" si="101"/>
        <v>Sale1625</v>
      </c>
      <c r="Q1627" t="str">
        <f t="shared" si="102"/>
        <v>SALE1625</v>
      </c>
      <c r="S1627" s="31">
        <v>45569</v>
      </c>
      <c r="T1627" t="str">
        <f t="shared" si="103"/>
        <v>04-10-2024</v>
      </c>
      <c r="X1627" s="34">
        <v>3</v>
      </c>
      <c r="Y1627" s="34">
        <v>326.66000000000003</v>
      </c>
      <c r="Z1627" s="2">
        <f t="shared" si="100"/>
        <v>326.66000000000003</v>
      </c>
    </row>
    <row r="1628" spans="1:26">
      <c r="A1628" s="2" t="s">
        <v>3452</v>
      </c>
      <c r="B1628" s="25">
        <v>45382</v>
      </c>
      <c r="C1628" s="2" t="s">
        <v>601</v>
      </c>
      <c r="D1628" s="2" t="s">
        <v>1546</v>
      </c>
      <c r="E1628" s="2" t="s">
        <v>1801</v>
      </c>
      <c r="F1628" s="2">
        <v>2</v>
      </c>
      <c r="G1628" s="2">
        <v>462.93</v>
      </c>
      <c r="H1628" s="2">
        <v>0.17</v>
      </c>
      <c r="I1628" s="2" t="s">
        <v>1826</v>
      </c>
      <c r="J1628" s="2">
        <v>768.46379999999999</v>
      </c>
      <c r="K1628" s="2">
        <f>IF(I1628="", AVERAGEIF(Table6[Payment_Type],Table6[[#This Row],[Payment_Type]],Table6[Total_Amount]), J1628)</f>
        <v>768.46379999999999</v>
      </c>
      <c r="O1628" s="27" t="s">
        <v>3452</v>
      </c>
      <c r="P1628" t="str">
        <f t="shared" si="101"/>
        <v>Sale1626</v>
      </c>
      <c r="Q1628" t="str">
        <f t="shared" si="102"/>
        <v>SALE1626</v>
      </c>
      <c r="S1628" s="30">
        <v>45382</v>
      </c>
      <c r="T1628" t="str">
        <f t="shared" si="103"/>
        <v>31-03-2024</v>
      </c>
      <c r="X1628" s="33">
        <v>2</v>
      </c>
      <c r="Y1628" s="33">
        <v>462.93</v>
      </c>
      <c r="Z1628" s="2">
        <f t="shared" si="100"/>
        <v>462.93</v>
      </c>
    </row>
    <row r="1629" spans="1:26">
      <c r="A1629" s="2" t="s">
        <v>3453</v>
      </c>
      <c r="B1629" s="25">
        <v>45885</v>
      </c>
      <c r="C1629" s="2" t="s">
        <v>496</v>
      </c>
      <c r="D1629" s="2" t="s">
        <v>1543</v>
      </c>
      <c r="E1629" s="2" t="s">
        <v>1804</v>
      </c>
      <c r="F1629" s="2">
        <v>3</v>
      </c>
      <c r="G1629" s="2">
        <v>60.26</v>
      </c>
      <c r="H1629" s="2">
        <v>0.04</v>
      </c>
      <c r="I1629" s="2" t="s">
        <v>1824</v>
      </c>
      <c r="J1629" s="2">
        <v>173.5488</v>
      </c>
      <c r="K1629" s="2">
        <f>IF(I1629="", AVERAGEIF(Table6[Payment_Type],Table6[[#This Row],[Payment_Type]],Table6[Total_Amount]), J1629)</f>
        <v>173.5488</v>
      </c>
      <c r="O1629" s="28" t="s">
        <v>3453</v>
      </c>
      <c r="P1629" t="str">
        <f t="shared" si="101"/>
        <v>Sale1627</v>
      </c>
      <c r="Q1629" t="str">
        <f t="shared" si="102"/>
        <v>SALE1627</v>
      </c>
      <c r="S1629" s="31">
        <v>45885</v>
      </c>
      <c r="T1629" t="str">
        <f t="shared" si="103"/>
        <v>16-08-2025</v>
      </c>
      <c r="X1629" s="34">
        <v>3</v>
      </c>
      <c r="Y1629" s="34">
        <v>60.26</v>
      </c>
      <c r="Z1629" s="2">
        <f t="shared" si="100"/>
        <v>60.26</v>
      </c>
    </row>
    <row r="1630" spans="1:26">
      <c r="A1630" s="2" t="s">
        <v>3454</v>
      </c>
      <c r="B1630" s="25">
        <v>45829</v>
      </c>
      <c r="C1630" s="2" t="s">
        <v>261</v>
      </c>
      <c r="D1630" s="2" t="s">
        <v>1616</v>
      </c>
      <c r="E1630" s="2" t="s">
        <v>1786</v>
      </c>
      <c r="F1630" s="2">
        <v>3</v>
      </c>
      <c r="G1630" s="2">
        <v>109.5</v>
      </c>
      <c r="H1630" s="2">
        <v>0.06</v>
      </c>
      <c r="I1630" s="2" t="s">
        <v>1829</v>
      </c>
      <c r="J1630" s="2">
        <v>308.79000000000002</v>
      </c>
      <c r="K1630" s="2">
        <f>IF(I1630="", AVERAGEIF(Table6[Payment_Type],Table6[[#This Row],[Payment_Type]],Table6[Total_Amount]), J1630)</f>
        <v>308.79000000000002</v>
      </c>
      <c r="O1630" s="27" t="s">
        <v>3454</v>
      </c>
      <c r="P1630" t="str">
        <f t="shared" si="101"/>
        <v>Sale1628</v>
      </c>
      <c r="Q1630" t="str">
        <f t="shared" si="102"/>
        <v>SALE1628</v>
      </c>
      <c r="S1630" s="30">
        <v>45829</v>
      </c>
      <c r="T1630" t="str">
        <f t="shared" si="103"/>
        <v>21-06-2025</v>
      </c>
      <c r="X1630" s="33">
        <v>3</v>
      </c>
      <c r="Y1630" s="33">
        <v>109.5</v>
      </c>
      <c r="Z1630" s="2">
        <f t="shared" si="100"/>
        <v>109.5</v>
      </c>
    </row>
    <row r="1631" spans="1:26">
      <c r="A1631" s="2" t="s">
        <v>3455</v>
      </c>
      <c r="B1631" s="25">
        <v>45721</v>
      </c>
      <c r="C1631" s="2" t="s">
        <v>1193</v>
      </c>
      <c r="D1631" s="2" t="s">
        <v>1688</v>
      </c>
      <c r="E1631" s="2" t="s">
        <v>1804</v>
      </c>
      <c r="F1631" s="2">
        <v>1</v>
      </c>
      <c r="G1631" s="2">
        <v>505.83</v>
      </c>
      <c r="H1631" s="2">
        <v>0.14000000000000001</v>
      </c>
      <c r="I1631" s="2" t="s">
        <v>1829</v>
      </c>
      <c r="J1631" s="2">
        <v>435.0138</v>
      </c>
      <c r="K1631" s="2">
        <f>IF(I1631="", AVERAGEIF(Table6[Payment_Type],Table6[[#This Row],[Payment_Type]],Table6[Total_Amount]), J1631)</f>
        <v>435.0138</v>
      </c>
      <c r="O1631" s="28" t="s">
        <v>3455</v>
      </c>
      <c r="P1631" t="str">
        <f t="shared" si="101"/>
        <v>Sale1629</v>
      </c>
      <c r="Q1631" t="str">
        <f t="shared" si="102"/>
        <v>SALE1629</v>
      </c>
      <c r="S1631" s="31">
        <v>45721</v>
      </c>
      <c r="T1631" t="str">
        <f t="shared" si="103"/>
        <v>05-03-2025</v>
      </c>
      <c r="X1631" s="34">
        <v>1</v>
      </c>
      <c r="Y1631" s="34">
        <v>505.83</v>
      </c>
      <c r="Z1631" s="2">
        <f t="shared" si="100"/>
        <v>505.83</v>
      </c>
    </row>
    <row r="1632" spans="1:26">
      <c r="A1632" s="2" t="s">
        <v>3456</v>
      </c>
      <c r="B1632" s="25">
        <v>45511</v>
      </c>
      <c r="C1632" s="2" t="s">
        <v>544</v>
      </c>
      <c r="D1632" s="2" t="s">
        <v>1744</v>
      </c>
      <c r="E1632" s="2" t="s">
        <v>1789</v>
      </c>
      <c r="F1632" s="2">
        <v>2</v>
      </c>
      <c r="G1632" s="2">
        <v>443.15</v>
      </c>
      <c r="H1632" s="2">
        <v>0.27</v>
      </c>
      <c r="I1632" s="2" t="s">
        <v>1826</v>
      </c>
      <c r="J1632" s="2">
        <v>646.99899999999991</v>
      </c>
      <c r="K1632" s="2">
        <f>IF(I1632="", AVERAGEIF(Table6[Payment_Type],Table6[[#This Row],[Payment_Type]],Table6[Total_Amount]), J1632)</f>
        <v>646.99899999999991</v>
      </c>
      <c r="O1632" s="27" t="s">
        <v>3456</v>
      </c>
      <c r="P1632" t="str">
        <f t="shared" si="101"/>
        <v>Sale1630</v>
      </c>
      <c r="Q1632" t="str">
        <f t="shared" si="102"/>
        <v>SALE1630</v>
      </c>
      <c r="S1632" s="30">
        <v>45511</v>
      </c>
      <c r="T1632" t="str">
        <f t="shared" si="103"/>
        <v>07-08-2024</v>
      </c>
      <c r="X1632" s="33">
        <v>2</v>
      </c>
      <c r="Y1632" s="33">
        <v>443.15</v>
      </c>
      <c r="Z1632" s="2">
        <f t="shared" si="100"/>
        <v>443.15</v>
      </c>
    </row>
    <row r="1633" spans="1:26">
      <c r="A1633" s="2" t="s">
        <v>3457</v>
      </c>
      <c r="B1633" s="25">
        <v>45739</v>
      </c>
      <c r="C1633" s="2" t="s">
        <v>1527</v>
      </c>
      <c r="D1633" s="2" t="s">
        <v>1560</v>
      </c>
      <c r="E1633" s="2" t="s">
        <v>1779</v>
      </c>
      <c r="F1633" s="2">
        <v>2</v>
      </c>
      <c r="G1633" s="2">
        <v>784.26</v>
      </c>
      <c r="H1633" s="2">
        <v>0.23</v>
      </c>
      <c r="I1633" s="2" t="s">
        <v>1826</v>
      </c>
      <c r="J1633" s="2">
        <v>1207.7603999999999</v>
      </c>
      <c r="K1633" s="2">
        <f>IF(I1633="", AVERAGEIF(Table6[Payment_Type],Table6[[#This Row],[Payment_Type]],Table6[Total_Amount]), J1633)</f>
        <v>1207.7603999999999</v>
      </c>
      <c r="O1633" s="28" t="s">
        <v>3457</v>
      </c>
      <c r="P1633" t="str">
        <f t="shared" si="101"/>
        <v>Sale1631</v>
      </c>
      <c r="Q1633" t="str">
        <f t="shared" si="102"/>
        <v>SALE1631</v>
      </c>
      <c r="S1633" s="31">
        <v>45739</v>
      </c>
      <c r="T1633" t="str">
        <f t="shared" si="103"/>
        <v>23-03-2025</v>
      </c>
      <c r="X1633" s="34">
        <v>2</v>
      </c>
      <c r="Y1633" s="34">
        <v>784.26</v>
      </c>
      <c r="Z1633" s="2">
        <f t="shared" si="100"/>
        <v>784.26</v>
      </c>
    </row>
    <row r="1634" spans="1:26">
      <c r="A1634" s="2" t="s">
        <v>3458</v>
      </c>
      <c r="B1634" s="25">
        <v>45533</v>
      </c>
      <c r="C1634" s="2" t="s">
        <v>1405</v>
      </c>
      <c r="D1634" s="2" t="s">
        <v>1626</v>
      </c>
      <c r="E1634" s="2" t="s">
        <v>1792</v>
      </c>
      <c r="F1634" s="2">
        <v>3</v>
      </c>
      <c r="G1634" s="2">
        <v>590.30999999999995</v>
      </c>
      <c r="H1634" s="2">
        <v>0.17</v>
      </c>
      <c r="I1634" s="2" t="s">
        <v>1826</v>
      </c>
      <c r="J1634" s="2">
        <v>1469.8719000000001</v>
      </c>
      <c r="K1634" s="2">
        <f>IF(I1634="", AVERAGEIF(Table6[Payment_Type],Table6[[#This Row],[Payment_Type]],Table6[Total_Amount]), J1634)</f>
        <v>1469.8719000000001</v>
      </c>
      <c r="O1634" s="27" t="s">
        <v>3458</v>
      </c>
      <c r="P1634" t="str">
        <f t="shared" si="101"/>
        <v>Sale1632</v>
      </c>
      <c r="Q1634" t="str">
        <f t="shared" si="102"/>
        <v>SALE1632</v>
      </c>
      <c r="S1634" s="30">
        <v>45533</v>
      </c>
      <c r="T1634" t="str">
        <f t="shared" si="103"/>
        <v>29-08-2024</v>
      </c>
      <c r="X1634" s="33">
        <v>3</v>
      </c>
      <c r="Y1634" s="33">
        <v>590.30999999999995</v>
      </c>
      <c r="Z1634" s="2">
        <f t="shared" si="100"/>
        <v>590.30999999999995</v>
      </c>
    </row>
    <row r="1635" spans="1:26">
      <c r="A1635" s="2" t="s">
        <v>3459</v>
      </c>
      <c r="B1635" s="25">
        <v>45553</v>
      </c>
      <c r="C1635" s="2" t="s">
        <v>417</v>
      </c>
      <c r="D1635" s="2" t="s">
        <v>1686</v>
      </c>
      <c r="E1635" s="2" t="s">
        <v>1804</v>
      </c>
      <c r="F1635" s="2">
        <v>1</v>
      </c>
      <c r="G1635" s="2">
        <v>696.13</v>
      </c>
      <c r="H1635" s="2">
        <v>0.06</v>
      </c>
      <c r="I1635" s="2" t="s">
        <v>1829</v>
      </c>
      <c r="J1635" s="2">
        <v>654.36219999999992</v>
      </c>
      <c r="K1635" s="2">
        <f>IF(I1635="", AVERAGEIF(Table6[Payment_Type],Table6[[#This Row],[Payment_Type]],Table6[Total_Amount]), J1635)</f>
        <v>654.36219999999992</v>
      </c>
      <c r="O1635" s="28" t="s">
        <v>3459</v>
      </c>
      <c r="P1635" t="str">
        <f t="shared" si="101"/>
        <v>Sale1633</v>
      </c>
      <c r="Q1635" t="str">
        <f t="shared" si="102"/>
        <v>SALE1633</v>
      </c>
      <c r="S1635" s="31">
        <v>45553</v>
      </c>
      <c r="T1635" t="str">
        <f t="shared" si="103"/>
        <v>18-09-2024</v>
      </c>
      <c r="X1635" s="34">
        <v>1</v>
      </c>
      <c r="Y1635" s="34">
        <v>696.13</v>
      </c>
      <c r="Z1635" s="2">
        <f t="shared" si="100"/>
        <v>696.13</v>
      </c>
    </row>
    <row r="1636" spans="1:26">
      <c r="A1636" s="2" t="s">
        <v>3460</v>
      </c>
      <c r="B1636" s="25">
        <v>45341</v>
      </c>
      <c r="C1636" s="2" t="s">
        <v>369</v>
      </c>
      <c r="D1636" s="2" t="s">
        <v>1650</v>
      </c>
      <c r="E1636" s="2" t="s">
        <v>1776</v>
      </c>
      <c r="F1636" s="2">
        <v>4</v>
      </c>
      <c r="G1636" s="2">
        <v>194.39</v>
      </c>
      <c r="H1636" s="2">
        <v>0.25</v>
      </c>
      <c r="I1636" s="2" t="s">
        <v>1824</v>
      </c>
      <c r="J1636" s="2">
        <v>583.16999999999996</v>
      </c>
      <c r="K1636" s="2">
        <f>IF(I1636="", AVERAGEIF(Table6[Payment_Type],Table6[[#This Row],[Payment_Type]],Table6[Total_Amount]), J1636)</f>
        <v>583.16999999999996</v>
      </c>
      <c r="O1636" s="27" t="s">
        <v>3460</v>
      </c>
      <c r="P1636" t="str">
        <f t="shared" si="101"/>
        <v>Sale1634</v>
      </c>
      <c r="Q1636" t="str">
        <f t="shared" si="102"/>
        <v>SALE1634</v>
      </c>
      <c r="S1636" s="30">
        <v>45341</v>
      </c>
      <c r="T1636" t="str">
        <f t="shared" si="103"/>
        <v>19-02-2024</v>
      </c>
      <c r="X1636" s="33">
        <v>4</v>
      </c>
      <c r="Y1636" s="33">
        <v>194.39</v>
      </c>
      <c r="Z1636" s="2">
        <f t="shared" si="100"/>
        <v>194.39</v>
      </c>
    </row>
    <row r="1637" spans="1:26">
      <c r="A1637" s="2" t="s">
        <v>3461</v>
      </c>
      <c r="B1637" s="25">
        <v>45430</v>
      </c>
      <c r="C1637" s="2" t="s">
        <v>1038</v>
      </c>
      <c r="D1637" s="2" t="s">
        <v>1614</v>
      </c>
      <c r="E1637" s="2" t="s">
        <v>1757</v>
      </c>
      <c r="F1637" s="2">
        <v>1</v>
      </c>
      <c r="G1637" s="2">
        <v>339.7</v>
      </c>
      <c r="H1637" s="2">
        <v>0.1</v>
      </c>
      <c r="I1637" s="2" t="s">
        <v>1824</v>
      </c>
      <c r="J1637" s="2">
        <v>305.73</v>
      </c>
      <c r="K1637" s="2">
        <f>IF(I1637="", AVERAGEIF(Table6[Payment_Type],Table6[[#This Row],[Payment_Type]],Table6[Total_Amount]), J1637)</f>
        <v>305.73</v>
      </c>
      <c r="O1637" s="28" t="s">
        <v>3461</v>
      </c>
      <c r="P1637" t="str">
        <f t="shared" si="101"/>
        <v>Sale1635</v>
      </c>
      <c r="Q1637" t="str">
        <f t="shared" si="102"/>
        <v>SALE1635</v>
      </c>
      <c r="S1637" s="31">
        <v>45430</v>
      </c>
      <c r="T1637" t="str">
        <f t="shared" si="103"/>
        <v>18-05-2024</v>
      </c>
      <c r="X1637" s="34">
        <v>1</v>
      </c>
      <c r="Y1637" s="34">
        <v>339.7</v>
      </c>
      <c r="Z1637" s="2">
        <f t="shared" si="100"/>
        <v>339.7</v>
      </c>
    </row>
    <row r="1638" spans="1:26">
      <c r="A1638" s="2" t="s">
        <v>3462</v>
      </c>
      <c r="B1638" s="25">
        <v>45912</v>
      </c>
      <c r="C1638" s="2" t="s">
        <v>185</v>
      </c>
      <c r="D1638" s="2" t="s">
        <v>1684</v>
      </c>
      <c r="E1638" s="2" t="s">
        <v>1797</v>
      </c>
      <c r="F1638" s="2">
        <v>4</v>
      </c>
      <c r="G1638" s="2">
        <v>463.16</v>
      </c>
      <c r="H1638" s="2">
        <v>0.27</v>
      </c>
      <c r="I1638" s="2" t="s">
        <v>1826</v>
      </c>
      <c r="J1638" s="2">
        <v>1352.4272000000001</v>
      </c>
      <c r="K1638" s="2">
        <f>IF(I1638="", AVERAGEIF(Table6[Payment_Type],Table6[[#This Row],[Payment_Type]],Table6[Total_Amount]), J1638)</f>
        <v>1352.4272000000001</v>
      </c>
      <c r="O1638" s="27" t="s">
        <v>3462</v>
      </c>
      <c r="P1638" t="str">
        <f t="shared" si="101"/>
        <v>Sale1636</v>
      </c>
      <c r="Q1638" t="str">
        <f t="shared" si="102"/>
        <v>SALE1636</v>
      </c>
      <c r="S1638" s="30">
        <v>45912</v>
      </c>
      <c r="T1638" t="str">
        <f t="shared" si="103"/>
        <v>12-09-2025</v>
      </c>
      <c r="X1638" s="33">
        <v>4</v>
      </c>
      <c r="Y1638" s="33">
        <v>463.16</v>
      </c>
      <c r="Z1638" s="2">
        <f t="shared" si="100"/>
        <v>463.16</v>
      </c>
    </row>
    <row r="1639" spans="1:26">
      <c r="A1639" s="2" t="s">
        <v>3463</v>
      </c>
      <c r="B1639" s="25">
        <v>45709</v>
      </c>
      <c r="C1639" s="2" t="s">
        <v>378</v>
      </c>
      <c r="D1639" s="2" t="s">
        <v>1555</v>
      </c>
      <c r="E1639" s="2" t="s">
        <v>1789</v>
      </c>
      <c r="F1639" s="2">
        <v>2</v>
      </c>
      <c r="G1639" s="2">
        <v>824.91</v>
      </c>
      <c r="H1639" s="2">
        <v>0.09</v>
      </c>
      <c r="I1639" s="2" t="s">
        <v>1824</v>
      </c>
      <c r="J1639" s="2">
        <v>1501.3362</v>
      </c>
      <c r="K1639" s="2">
        <f>IF(I1639="", AVERAGEIF(Table6[Payment_Type],Table6[[#This Row],[Payment_Type]],Table6[Total_Amount]), J1639)</f>
        <v>1501.3362</v>
      </c>
      <c r="O1639" s="28" t="s">
        <v>3463</v>
      </c>
      <c r="P1639" t="str">
        <f t="shared" si="101"/>
        <v>Sale1637</v>
      </c>
      <c r="Q1639" t="str">
        <f t="shared" si="102"/>
        <v>SALE1637</v>
      </c>
      <c r="S1639" s="31">
        <v>45709</v>
      </c>
      <c r="T1639" t="str">
        <f t="shared" si="103"/>
        <v>21-02-2025</v>
      </c>
      <c r="X1639" s="34">
        <v>2</v>
      </c>
      <c r="Y1639" s="34">
        <v>824.91</v>
      </c>
      <c r="Z1639" s="2">
        <f t="shared" si="100"/>
        <v>824.91</v>
      </c>
    </row>
    <row r="1640" spans="1:26">
      <c r="A1640" s="2" t="s">
        <v>3464</v>
      </c>
      <c r="B1640" s="25">
        <v>45520</v>
      </c>
      <c r="C1640" s="2" t="s">
        <v>258</v>
      </c>
      <c r="D1640" s="2" t="s">
        <v>1555</v>
      </c>
      <c r="E1640" s="2" t="s">
        <v>1761</v>
      </c>
      <c r="F1640" s="2">
        <v>4</v>
      </c>
      <c r="G1640" s="2">
        <v>796.89</v>
      </c>
      <c r="H1640" s="2">
        <v>0.17</v>
      </c>
      <c r="I1640" s="2" t="s">
        <v>1824</v>
      </c>
      <c r="J1640" s="2">
        <v>2645.6747999999998</v>
      </c>
      <c r="K1640" s="2">
        <f>IF(I1640="", AVERAGEIF(Table6[Payment_Type],Table6[[#This Row],[Payment_Type]],Table6[Total_Amount]), J1640)</f>
        <v>2645.6747999999998</v>
      </c>
      <c r="O1640" s="27" t="s">
        <v>3464</v>
      </c>
      <c r="P1640" t="str">
        <f t="shared" si="101"/>
        <v>Sale1638</v>
      </c>
      <c r="Q1640" t="str">
        <f t="shared" si="102"/>
        <v>SALE1638</v>
      </c>
      <c r="S1640" s="30">
        <v>45520</v>
      </c>
      <c r="T1640" t="str">
        <f t="shared" si="103"/>
        <v>16-08-2024</v>
      </c>
      <c r="X1640" s="33">
        <v>4</v>
      </c>
      <c r="Y1640" s="33">
        <v>796.89</v>
      </c>
      <c r="Z1640" s="2">
        <f t="shared" si="100"/>
        <v>796.89</v>
      </c>
    </row>
    <row r="1641" spans="1:26">
      <c r="A1641" s="2" t="s">
        <v>3465</v>
      </c>
      <c r="B1641" s="25">
        <v>45478</v>
      </c>
      <c r="C1641" s="2" t="s">
        <v>770</v>
      </c>
      <c r="D1641" s="2" t="s">
        <v>1600</v>
      </c>
      <c r="E1641" s="2" t="s">
        <v>1807</v>
      </c>
      <c r="F1641" s="2">
        <v>3</v>
      </c>
      <c r="G1641" s="2">
        <v>543.92999999999995</v>
      </c>
      <c r="H1641" s="2">
        <v>0.3</v>
      </c>
      <c r="I1641" s="2" t="s">
        <v>1829</v>
      </c>
      <c r="J1641" s="2">
        <v>1142.2529999999999</v>
      </c>
      <c r="K1641" s="2">
        <f>IF(I1641="", AVERAGEIF(Table6[Payment_Type],Table6[[#This Row],[Payment_Type]],Table6[Total_Amount]), J1641)</f>
        <v>1142.2529999999999</v>
      </c>
      <c r="O1641" s="28" t="s">
        <v>3465</v>
      </c>
      <c r="P1641" t="str">
        <f t="shared" si="101"/>
        <v>Sale1639</v>
      </c>
      <c r="Q1641" t="str">
        <f t="shared" si="102"/>
        <v>SALE1639</v>
      </c>
      <c r="S1641" s="31">
        <v>45478</v>
      </c>
      <c r="T1641" t="str">
        <f t="shared" si="103"/>
        <v>05-07-2024</v>
      </c>
      <c r="X1641" s="34">
        <v>3</v>
      </c>
      <c r="Y1641" s="34">
        <v>543.92999999999995</v>
      </c>
      <c r="Z1641" s="2">
        <f t="shared" si="100"/>
        <v>543.92999999999995</v>
      </c>
    </row>
    <row r="1642" spans="1:26">
      <c r="A1642" s="2" t="s">
        <v>3466</v>
      </c>
      <c r="B1642" s="25">
        <v>45496</v>
      </c>
      <c r="C1642" s="2" t="s">
        <v>574</v>
      </c>
      <c r="D1642" s="2" t="s">
        <v>1576</v>
      </c>
      <c r="E1642" s="2" t="s">
        <v>1779</v>
      </c>
      <c r="F1642" s="2">
        <v>2</v>
      </c>
      <c r="G1642" s="2">
        <v>44.65</v>
      </c>
      <c r="H1642" s="2">
        <v>0.03</v>
      </c>
      <c r="I1642" s="2" t="s">
        <v>1826</v>
      </c>
      <c r="J1642" s="2">
        <v>86.620999999999995</v>
      </c>
      <c r="K1642" s="2">
        <f>IF(I1642="", AVERAGEIF(Table6[Payment_Type],Table6[[#This Row],[Payment_Type]],Table6[Total_Amount]), J1642)</f>
        <v>86.620999999999995</v>
      </c>
      <c r="O1642" s="27" t="s">
        <v>3466</v>
      </c>
      <c r="P1642" t="str">
        <f t="shared" si="101"/>
        <v>Sale1640</v>
      </c>
      <c r="Q1642" t="str">
        <f t="shared" si="102"/>
        <v>SALE1640</v>
      </c>
      <c r="S1642" s="30">
        <v>45496</v>
      </c>
      <c r="T1642" t="str">
        <f t="shared" si="103"/>
        <v>23-07-2024</v>
      </c>
      <c r="X1642" s="33">
        <v>2</v>
      </c>
      <c r="Y1642" s="33">
        <v>44.65</v>
      </c>
      <c r="Z1642" s="2">
        <f t="shared" si="100"/>
        <v>44.65</v>
      </c>
    </row>
    <row r="1643" spans="1:26">
      <c r="A1643" s="2" t="s">
        <v>3467</v>
      </c>
      <c r="B1643" s="25">
        <v>45742</v>
      </c>
      <c r="C1643" s="2" t="s">
        <v>800</v>
      </c>
      <c r="D1643" s="2" t="s">
        <v>1660</v>
      </c>
      <c r="E1643" s="2" t="s">
        <v>1752</v>
      </c>
      <c r="F1643" s="2">
        <v>4</v>
      </c>
      <c r="G1643" s="2">
        <v>827.39</v>
      </c>
      <c r="H1643" s="2">
        <v>0.06</v>
      </c>
      <c r="I1643" s="2" t="s">
        <v>1829</v>
      </c>
      <c r="J1643" s="2">
        <v>3110.9863999999998</v>
      </c>
      <c r="K1643" s="2">
        <f>IF(I1643="", AVERAGEIF(Table6[Payment_Type],Table6[[#This Row],[Payment_Type]],Table6[Total_Amount]), J1643)</f>
        <v>3110.9863999999998</v>
      </c>
      <c r="O1643" s="28" t="s">
        <v>3467</v>
      </c>
      <c r="P1643" t="str">
        <f t="shared" si="101"/>
        <v>Sale1641</v>
      </c>
      <c r="Q1643" t="str">
        <f t="shared" si="102"/>
        <v>SALE1641</v>
      </c>
      <c r="S1643" s="31">
        <v>45742</v>
      </c>
      <c r="T1643" t="str">
        <f t="shared" si="103"/>
        <v>26-03-2025</v>
      </c>
      <c r="X1643" s="34">
        <v>4</v>
      </c>
      <c r="Y1643" s="34">
        <v>827.39</v>
      </c>
      <c r="Z1643" s="2">
        <f t="shared" si="100"/>
        <v>827.39</v>
      </c>
    </row>
    <row r="1644" spans="1:26">
      <c r="A1644" s="2" t="s">
        <v>3468</v>
      </c>
      <c r="B1644" s="25">
        <v>45301</v>
      </c>
      <c r="C1644" s="2" t="s">
        <v>972</v>
      </c>
      <c r="D1644" s="2" t="s">
        <v>1576</v>
      </c>
      <c r="E1644" s="2" t="s">
        <v>1794</v>
      </c>
      <c r="F1644" s="2">
        <v>2</v>
      </c>
      <c r="G1644" s="2">
        <v>403.2</v>
      </c>
      <c r="H1644" s="2">
        <v>0.21</v>
      </c>
      <c r="I1644" s="2" t="s">
        <v>1826</v>
      </c>
      <c r="J1644" s="2">
        <v>637.05600000000004</v>
      </c>
      <c r="K1644" s="2">
        <f>IF(I1644="", AVERAGEIF(Table6[Payment_Type],Table6[[#This Row],[Payment_Type]],Table6[Total_Amount]), J1644)</f>
        <v>637.05600000000004</v>
      </c>
      <c r="O1644" s="27" t="s">
        <v>3468</v>
      </c>
      <c r="P1644" t="str">
        <f t="shared" si="101"/>
        <v>Sale1642</v>
      </c>
      <c r="Q1644" t="str">
        <f t="shared" si="102"/>
        <v>SALE1642</v>
      </c>
      <c r="S1644" s="30">
        <v>45301</v>
      </c>
      <c r="T1644" t="str">
        <f t="shared" si="103"/>
        <v>10-01-2024</v>
      </c>
      <c r="X1644" s="33">
        <v>2</v>
      </c>
      <c r="Y1644" s="33">
        <v>403.2</v>
      </c>
      <c r="Z1644" s="2">
        <f t="shared" si="100"/>
        <v>403.2</v>
      </c>
    </row>
    <row r="1645" spans="1:26">
      <c r="A1645" s="2" t="s">
        <v>3469</v>
      </c>
      <c r="B1645" s="25">
        <v>45547</v>
      </c>
      <c r="C1645" s="2" t="s">
        <v>78</v>
      </c>
      <c r="D1645" s="2" t="s">
        <v>1720</v>
      </c>
      <c r="E1645" s="2" t="s">
        <v>1797</v>
      </c>
      <c r="F1645" s="2">
        <v>4</v>
      </c>
      <c r="G1645" s="2">
        <v>292.31</v>
      </c>
      <c r="H1645" s="2">
        <v>0.27</v>
      </c>
      <c r="I1645" s="2" t="s">
        <v>1826</v>
      </c>
      <c r="J1645" s="2">
        <v>853.54520000000002</v>
      </c>
      <c r="K1645" s="2">
        <f>IF(I1645="", AVERAGEIF(Table6[Payment_Type],Table6[[#This Row],[Payment_Type]],Table6[Total_Amount]), J1645)</f>
        <v>853.54520000000002</v>
      </c>
      <c r="O1645" s="28" t="s">
        <v>3469</v>
      </c>
      <c r="P1645" t="str">
        <f t="shared" si="101"/>
        <v>Sale1643</v>
      </c>
      <c r="Q1645" t="str">
        <f t="shared" si="102"/>
        <v>SALE1643</v>
      </c>
      <c r="S1645" s="31">
        <v>45547</v>
      </c>
      <c r="T1645" t="str">
        <f t="shared" si="103"/>
        <v>12-09-2024</v>
      </c>
      <c r="X1645" s="34">
        <v>4</v>
      </c>
      <c r="Y1645" s="34">
        <v>292.31</v>
      </c>
      <c r="Z1645" s="2">
        <f t="shared" si="100"/>
        <v>292.31</v>
      </c>
    </row>
    <row r="1646" spans="1:26">
      <c r="A1646" s="2" t="s">
        <v>3470</v>
      </c>
      <c r="B1646" s="25">
        <v>45806</v>
      </c>
      <c r="C1646" s="2" t="s">
        <v>1513</v>
      </c>
      <c r="D1646" s="2" t="s">
        <v>1549</v>
      </c>
      <c r="E1646" s="2" t="s">
        <v>1789</v>
      </c>
      <c r="F1646" s="2">
        <v>1</v>
      </c>
      <c r="G1646" s="2">
        <v>948.33</v>
      </c>
      <c r="H1646" s="2">
        <v>0.11</v>
      </c>
      <c r="I1646" s="2" t="s">
        <v>1824</v>
      </c>
      <c r="J1646" s="2">
        <v>844.01370000000009</v>
      </c>
      <c r="K1646" s="2">
        <f>IF(I1646="", AVERAGEIF(Table6[Payment_Type],Table6[[#This Row],[Payment_Type]],Table6[Total_Amount]), J1646)</f>
        <v>844.01370000000009</v>
      </c>
      <c r="O1646" s="27" t="s">
        <v>3470</v>
      </c>
      <c r="P1646" t="str">
        <f t="shared" si="101"/>
        <v>Sale1644</v>
      </c>
      <c r="Q1646" t="str">
        <f t="shared" si="102"/>
        <v>SALE1644</v>
      </c>
      <c r="S1646" s="30">
        <v>45806</v>
      </c>
      <c r="T1646" t="str">
        <f t="shared" si="103"/>
        <v>29-05-2025</v>
      </c>
      <c r="X1646" s="33">
        <v>1</v>
      </c>
      <c r="Y1646" s="33">
        <v>948.33</v>
      </c>
      <c r="Z1646" s="2">
        <f t="shared" si="100"/>
        <v>948.33</v>
      </c>
    </row>
    <row r="1647" spans="1:26">
      <c r="A1647" s="2" t="s">
        <v>3471</v>
      </c>
      <c r="B1647" s="25">
        <v>45294</v>
      </c>
      <c r="C1647" s="2" t="s">
        <v>1077</v>
      </c>
      <c r="D1647" s="2" t="s">
        <v>1626</v>
      </c>
      <c r="E1647" s="2" t="s">
        <v>1773</v>
      </c>
      <c r="F1647" s="2">
        <v>1</v>
      </c>
      <c r="G1647" s="2">
        <v>702.27</v>
      </c>
      <c r="H1647" s="2">
        <v>0.17</v>
      </c>
      <c r="I1647" s="2" t="s">
        <v>1829</v>
      </c>
      <c r="J1647" s="2">
        <v>582.88409999999999</v>
      </c>
      <c r="K1647" s="2">
        <f>IF(I1647="", AVERAGEIF(Table6[Payment_Type],Table6[[#This Row],[Payment_Type]],Table6[Total_Amount]), J1647)</f>
        <v>582.88409999999999</v>
      </c>
      <c r="O1647" s="28" t="s">
        <v>3471</v>
      </c>
      <c r="P1647" t="str">
        <f t="shared" si="101"/>
        <v>Sale1645</v>
      </c>
      <c r="Q1647" t="str">
        <f t="shared" si="102"/>
        <v>SALE1645</v>
      </c>
      <c r="S1647" s="31">
        <v>45294</v>
      </c>
      <c r="T1647" t="str">
        <f t="shared" si="103"/>
        <v>03-01-2024</v>
      </c>
      <c r="X1647" s="34">
        <v>1</v>
      </c>
      <c r="Y1647" s="34">
        <v>702.27</v>
      </c>
      <c r="Z1647" s="2">
        <f t="shared" si="100"/>
        <v>702.27</v>
      </c>
    </row>
    <row r="1648" spans="1:26">
      <c r="A1648" s="2" t="s">
        <v>3472</v>
      </c>
      <c r="B1648" s="25">
        <v>45875</v>
      </c>
      <c r="C1648" s="2" t="s">
        <v>160</v>
      </c>
      <c r="D1648" s="2" t="s">
        <v>1608</v>
      </c>
      <c r="E1648" s="2" t="s">
        <v>1766</v>
      </c>
      <c r="F1648" s="2">
        <v>2</v>
      </c>
      <c r="G1648" s="2">
        <v>379.28</v>
      </c>
      <c r="H1648" s="2">
        <v>0.26</v>
      </c>
      <c r="I1648" s="2" t="s">
        <v>1824</v>
      </c>
      <c r="J1648" s="2">
        <v>561.33439999999996</v>
      </c>
      <c r="K1648" s="2">
        <f>IF(I1648="", AVERAGEIF(Table6[Payment_Type],Table6[[#This Row],[Payment_Type]],Table6[Total_Amount]), J1648)</f>
        <v>561.33439999999996</v>
      </c>
      <c r="O1648" s="27" t="s">
        <v>3472</v>
      </c>
      <c r="P1648" t="str">
        <f t="shared" si="101"/>
        <v>Sale1646</v>
      </c>
      <c r="Q1648" t="str">
        <f t="shared" si="102"/>
        <v>SALE1646</v>
      </c>
      <c r="S1648" s="30">
        <v>45875</v>
      </c>
      <c r="T1648" t="str">
        <f t="shared" si="103"/>
        <v>06-08-2025</v>
      </c>
      <c r="X1648" s="33">
        <v>2</v>
      </c>
      <c r="Y1648" s="33">
        <v>379.28</v>
      </c>
      <c r="Z1648" s="2">
        <f t="shared" si="100"/>
        <v>379.28</v>
      </c>
    </row>
    <row r="1649" spans="1:26">
      <c r="A1649" s="2" t="s">
        <v>3473</v>
      </c>
      <c r="B1649" s="25">
        <v>45669</v>
      </c>
      <c r="C1649" s="2" t="s">
        <v>452</v>
      </c>
      <c r="D1649" s="2" t="s">
        <v>1642</v>
      </c>
      <c r="E1649" s="2" t="s">
        <v>1752</v>
      </c>
      <c r="F1649" s="2">
        <v>4</v>
      </c>
      <c r="G1649" s="2">
        <v>92.35</v>
      </c>
      <c r="H1649" s="2">
        <v>0.15</v>
      </c>
      <c r="I1649" s="2" t="s">
        <v>1824</v>
      </c>
      <c r="J1649" s="2">
        <v>313.99</v>
      </c>
      <c r="K1649" s="2">
        <f>IF(I1649="", AVERAGEIF(Table6[Payment_Type],Table6[[#This Row],[Payment_Type]],Table6[Total_Amount]), J1649)</f>
        <v>313.99</v>
      </c>
      <c r="O1649" s="28" t="s">
        <v>3473</v>
      </c>
      <c r="P1649" t="str">
        <f t="shared" si="101"/>
        <v>Sale1647</v>
      </c>
      <c r="Q1649" t="str">
        <f t="shared" si="102"/>
        <v>SALE1647</v>
      </c>
      <c r="S1649" s="31">
        <v>45669</v>
      </c>
      <c r="T1649" t="str">
        <f t="shared" si="103"/>
        <v>12-01-2025</v>
      </c>
      <c r="X1649" s="34">
        <v>4</v>
      </c>
      <c r="Y1649" s="34">
        <v>92.35</v>
      </c>
      <c r="Z1649" s="2">
        <f t="shared" si="100"/>
        <v>92.35</v>
      </c>
    </row>
    <row r="1650" spans="1:26">
      <c r="A1650" s="2" t="s">
        <v>3474</v>
      </c>
      <c r="B1650" s="25">
        <v>45606</v>
      </c>
      <c r="C1650" s="2" t="s">
        <v>711</v>
      </c>
      <c r="D1650" s="2" t="s">
        <v>1626</v>
      </c>
      <c r="E1650" s="2" t="s">
        <v>1794</v>
      </c>
      <c r="F1650" s="2">
        <v>4</v>
      </c>
      <c r="G1650" s="2">
        <v>721.54</v>
      </c>
      <c r="H1650" s="2">
        <v>0.21</v>
      </c>
      <c r="I1650" s="2" t="s">
        <v>1824</v>
      </c>
      <c r="J1650" s="2">
        <v>2280.0664000000002</v>
      </c>
      <c r="K1650" s="2">
        <f>IF(I1650="", AVERAGEIF(Table6[Payment_Type],Table6[[#This Row],[Payment_Type]],Table6[Total_Amount]), J1650)</f>
        <v>2280.0664000000002</v>
      </c>
      <c r="O1650" s="27" t="s">
        <v>3474</v>
      </c>
      <c r="P1650" t="str">
        <f t="shared" si="101"/>
        <v>Sale1648</v>
      </c>
      <c r="Q1650" t="str">
        <f t="shared" si="102"/>
        <v>SALE1648</v>
      </c>
      <c r="S1650" s="30">
        <v>45606</v>
      </c>
      <c r="T1650" t="str">
        <f t="shared" si="103"/>
        <v>10-11-2024</v>
      </c>
      <c r="X1650" s="33">
        <v>4</v>
      </c>
      <c r="Y1650" s="33">
        <v>721.54</v>
      </c>
      <c r="Z1650" s="2">
        <f t="shared" si="100"/>
        <v>721.54</v>
      </c>
    </row>
    <row r="1651" spans="1:26">
      <c r="A1651" s="2" t="s">
        <v>3475</v>
      </c>
      <c r="B1651" s="25">
        <v>45787</v>
      </c>
      <c r="C1651" s="2" t="s">
        <v>202</v>
      </c>
      <c r="D1651" s="2" t="s">
        <v>1624</v>
      </c>
      <c r="E1651" s="2" t="s">
        <v>1786</v>
      </c>
      <c r="F1651" s="2">
        <v>1</v>
      </c>
      <c r="G1651" s="2">
        <v>228.69</v>
      </c>
      <c r="H1651" s="2">
        <v>0.14000000000000001</v>
      </c>
      <c r="I1651" s="2" t="s">
        <v>1824</v>
      </c>
      <c r="J1651" s="2">
        <v>196.67339999999999</v>
      </c>
      <c r="K1651" s="2">
        <f>IF(I1651="", AVERAGEIF(Table6[Payment_Type],Table6[[#This Row],[Payment_Type]],Table6[Total_Amount]), J1651)</f>
        <v>196.67339999999999</v>
      </c>
      <c r="O1651" s="28" t="s">
        <v>3475</v>
      </c>
      <c r="P1651" t="str">
        <f t="shared" si="101"/>
        <v>Sale1649</v>
      </c>
      <c r="Q1651" t="str">
        <f t="shared" si="102"/>
        <v>SALE1649</v>
      </c>
      <c r="S1651" s="31">
        <v>45787</v>
      </c>
      <c r="T1651" t="str">
        <f t="shared" si="103"/>
        <v>10-05-2025</v>
      </c>
      <c r="X1651" s="34">
        <v>1</v>
      </c>
      <c r="Y1651" s="34">
        <v>228.69</v>
      </c>
      <c r="Z1651" s="2">
        <f t="shared" si="100"/>
        <v>228.69</v>
      </c>
    </row>
    <row r="1652" spans="1:26">
      <c r="A1652" s="2" t="s">
        <v>3476</v>
      </c>
      <c r="B1652" s="25">
        <v>45929</v>
      </c>
      <c r="C1652" s="2" t="s">
        <v>1112</v>
      </c>
      <c r="D1652" s="2" t="s">
        <v>1654</v>
      </c>
      <c r="E1652" s="2" t="s">
        <v>1789</v>
      </c>
      <c r="F1652" s="2">
        <v>1</v>
      </c>
      <c r="G1652" s="2">
        <v>899.09</v>
      </c>
      <c r="H1652" s="2">
        <v>0.2</v>
      </c>
      <c r="I1652" s="2" t="s">
        <v>1826</v>
      </c>
      <c r="J1652" s="2">
        <v>719.27200000000005</v>
      </c>
      <c r="K1652" s="2">
        <f>IF(I1652="", AVERAGEIF(Table6[Payment_Type],Table6[[#This Row],[Payment_Type]],Table6[Total_Amount]), J1652)</f>
        <v>719.27200000000005</v>
      </c>
      <c r="O1652" s="27" t="s">
        <v>3476</v>
      </c>
      <c r="P1652" t="str">
        <f t="shared" si="101"/>
        <v>Sale1650</v>
      </c>
      <c r="Q1652" t="str">
        <f t="shared" si="102"/>
        <v>SALE1650</v>
      </c>
      <c r="S1652" s="30">
        <v>45929</v>
      </c>
      <c r="T1652" t="str">
        <f t="shared" si="103"/>
        <v>29-09-2025</v>
      </c>
      <c r="X1652" s="33">
        <v>1</v>
      </c>
      <c r="Y1652" s="33">
        <v>899.09</v>
      </c>
      <c r="Z1652" s="2">
        <f t="shared" si="100"/>
        <v>899.09</v>
      </c>
    </row>
    <row r="1653" spans="1:26">
      <c r="A1653" s="2" t="s">
        <v>3477</v>
      </c>
      <c r="B1653" s="25">
        <v>45379</v>
      </c>
      <c r="C1653" s="2" t="s">
        <v>1199</v>
      </c>
      <c r="D1653" s="2" t="s">
        <v>1562</v>
      </c>
      <c r="E1653" s="2" t="s">
        <v>1782</v>
      </c>
      <c r="F1653" s="2">
        <v>4</v>
      </c>
      <c r="G1653" s="2">
        <v>195.75</v>
      </c>
      <c r="H1653" s="2">
        <v>0.17</v>
      </c>
      <c r="I1653" s="2" t="s">
        <v>1824</v>
      </c>
      <c r="J1653" s="2">
        <v>649.89</v>
      </c>
      <c r="K1653" s="2">
        <f>IF(I1653="", AVERAGEIF(Table6[Payment_Type],Table6[[#This Row],[Payment_Type]],Table6[Total_Amount]), J1653)</f>
        <v>649.89</v>
      </c>
      <c r="O1653" s="28" t="s">
        <v>3477</v>
      </c>
      <c r="P1653" t="str">
        <f t="shared" si="101"/>
        <v>Sale1651</v>
      </c>
      <c r="Q1653" t="str">
        <f t="shared" si="102"/>
        <v>SALE1651</v>
      </c>
      <c r="S1653" s="31">
        <v>45379</v>
      </c>
      <c r="T1653" t="str">
        <f t="shared" si="103"/>
        <v>28-03-2024</v>
      </c>
      <c r="X1653" s="34">
        <v>4</v>
      </c>
      <c r="Y1653" s="34">
        <v>195.75</v>
      </c>
      <c r="Z1653" s="2">
        <f t="shared" si="100"/>
        <v>195.75</v>
      </c>
    </row>
    <row r="1654" spans="1:26">
      <c r="A1654" s="2" t="s">
        <v>3478</v>
      </c>
      <c r="B1654" s="25">
        <v>45532</v>
      </c>
      <c r="C1654" s="2" t="s">
        <v>1322</v>
      </c>
      <c r="D1654" s="2" t="s">
        <v>1734</v>
      </c>
      <c r="E1654" s="2" t="s">
        <v>1801</v>
      </c>
      <c r="F1654" s="2">
        <v>3</v>
      </c>
      <c r="G1654" s="2">
        <v>199.13</v>
      </c>
      <c r="H1654" s="2">
        <v>0.24</v>
      </c>
      <c r="I1654" s="2" t="s">
        <v>1824</v>
      </c>
      <c r="J1654" s="2">
        <v>454.01639999999998</v>
      </c>
      <c r="K1654" s="2">
        <f>IF(I1654="", AVERAGEIF(Table6[Payment_Type],Table6[[#This Row],[Payment_Type]],Table6[Total_Amount]), J1654)</f>
        <v>454.01639999999998</v>
      </c>
      <c r="O1654" s="27" t="s">
        <v>3478</v>
      </c>
      <c r="P1654" t="str">
        <f t="shared" si="101"/>
        <v>Sale1652</v>
      </c>
      <c r="Q1654" t="str">
        <f t="shared" si="102"/>
        <v>SALE1652</v>
      </c>
      <c r="S1654" s="30">
        <v>45532</v>
      </c>
      <c r="T1654" t="str">
        <f t="shared" si="103"/>
        <v>28-08-2024</v>
      </c>
      <c r="X1654" s="33">
        <v>3</v>
      </c>
      <c r="Y1654" s="33">
        <v>199.13</v>
      </c>
      <c r="Z1654" s="2">
        <f t="shared" si="100"/>
        <v>199.13</v>
      </c>
    </row>
    <row r="1655" spans="1:26">
      <c r="A1655" s="2" t="s">
        <v>3479</v>
      </c>
      <c r="B1655" s="25">
        <v>45466</v>
      </c>
      <c r="C1655" s="2" t="s">
        <v>535</v>
      </c>
      <c r="D1655" s="2" t="s">
        <v>1592</v>
      </c>
      <c r="E1655" s="2" t="s">
        <v>1799</v>
      </c>
      <c r="F1655" s="2">
        <v>2</v>
      </c>
      <c r="G1655" s="2">
        <v>833.62</v>
      </c>
      <c r="H1655" s="2">
        <v>0.18</v>
      </c>
      <c r="I1655" s="2" t="s">
        <v>1824</v>
      </c>
      <c r="J1655" s="2">
        <v>1367.1368</v>
      </c>
      <c r="K1655" s="2">
        <f>IF(I1655="", AVERAGEIF(Table6[Payment_Type],Table6[[#This Row],[Payment_Type]],Table6[Total_Amount]), J1655)</f>
        <v>1367.1368</v>
      </c>
      <c r="O1655" s="28" t="s">
        <v>3479</v>
      </c>
      <c r="P1655" t="str">
        <f t="shared" si="101"/>
        <v>Sale1653</v>
      </c>
      <c r="Q1655" t="str">
        <f t="shared" si="102"/>
        <v>SALE1653</v>
      </c>
      <c r="S1655" s="31">
        <v>45466</v>
      </c>
      <c r="T1655" t="str">
        <f t="shared" si="103"/>
        <v>23-06-2024</v>
      </c>
      <c r="X1655" s="34">
        <v>2</v>
      </c>
      <c r="Y1655" s="34">
        <v>833.62</v>
      </c>
      <c r="Z1655" s="2">
        <f t="shared" si="100"/>
        <v>833.62</v>
      </c>
    </row>
    <row r="1656" spans="1:26">
      <c r="A1656" s="2" t="s">
        <v>3480</v>
      </c>
      <c r="B1656" s="25">
        <v>45395</v>
      </c>
      <c r="C1656" s="2" t="s">
        <v>1489</v>
      </c>
      <c r="D1656" s="2" t="s">
        <v>1698</v>
      </c>
      <c r="E1656" s="2" t="s">
        <v>1752</v>
      </c>
      <c r="F1656" s="2">
        <v>1</v>
      </c>
      <c r="G1656" s="2">
        <v>676.26</v>
      </c>
      <c r="H1656" s="2">
        <v>0.14000000000000001</v>
      </c>
      <c r="I1656" s="2" t="s">
        <v>1824</v>
      </c>
      <c r="J1656" s="2">
        <v>581.58359999999993</v>
      </c>
      <c r="K1656" s="2">
        <f>IF(I1656="", AVERAGEIF(Table6[Payment_Type],Table6[[#This Row],[Payment_Type]],Table6[Total_Amount]), J1656)</f>
        <v>581.58359999999993</v>
      </c>
      <c r="O1656" s="27" t="s">
        <v>3480</v>
      </c>
      <c r="P1656" t="str">
        <f t="shared" si="101"/>
        <v>Sale1654</v>
      </c>
      <c r="Q1656" t="str">
        <f t="shared" si="102"/>
        <v>SALE1654</v>
      </c>
      <c r="S1656" s="30">
        <v>45395</v>
      </c>
      <c r="T1656" t="str">
        <f t="shared" si="103"/>
        <v>13-04-2024</v>
      </c>
      <c r="X1656" s="33">
        <v>1</v>
      </c>
      <c r="Y1656" s="33">
        <v>676.26</v>
      </c>
      <c r="Z1656" s="2">
        <f t="shared" si="100"/>
        <v>676.26</v>
      </c>
    </row>
    <row r="1657" spans="1:26">
      <c r="A1657" s="2" t="s">
        <v>3481</v>
      </c>
      <c r="B1657" s="25">
        <v>45708</v>
      </c>
      <c r="C1657" s="2" t="s">
        <v>130</v>
      </c>
      <c r="D1657" s="2" t="s">
        <v>1668</v>
      </c>
      <c r="E1657" s="2" t="s">
        <v>1786</v>
      </c>
      <c r="F1657" s="2">
        <v>2</v>
      </c>
      <c r="G1657" s="2">
        <v>666.49</v>
      </c>
      <c r="H1657" s="2">
        <v>0.06</v>
      </c>
      <c r="I1657" s="2" t="s">
        <v>1824</v>
      </c>
      <c r="J1657" s="2">
        <v>1253.0011999999999</v>
      </c>
      <c r="K1657" s="2">
        <f>IF(I1657="", AVERAGEIF(Table6[Payment_Type],Table6[[#This Row],[Payment_Type]],Table6[Total_Amount]), J1657)</f>
        <v>1253.0011999999999</v>
      </c>
      <c r="O1657" s="28" t="s">
        <v>3481</v>
      </c>
      <c r="P1657" t="str">
        <f t="shared" si="101"/>
        <v>Sale1655</v>
      </c>
      <c r="Q1657" t="str">
        <f t="shared" si="102"/>
        <v>SALE1655</v>
      </c>
      <c r="S1657" s="31">
        <v>45708</v>
      </c>
      <c r="T1657" t="str">
        <f t="shared" si="103"/>
        <v>20-02-2025</v>
      </c>
      <c r="X1657" s="34">
        <v>2</v>
      </c>
      <c r="Y1657" s="34">
        <v>666.49</v>
      </c>
      <c r="Z1657" s="2">
        <f t="shared" si="100"/>
        <v>666.49</v>
      </c>
    </row>
    <row r="1658" spans="1:26">
      <c r="A1658" s="2" t="s">
        <v>3482</v>
      </c>
      <c r="B1658" s="25">
        <v>45735</v>
      </c>
      <c r="C1658" s="2" t="s">
        <v>1419</v>
      </c>
      <c r="D1658" s="2" t="s">
        <v>1578</v>
      </c>
      <c r="E1658" s="2" t="s">
        <v>1769</v>
      </c>
      <c r="F1658" s="2">
        <v>3</v>
      </c>
      <c r="G1658" s="2">
        <v>471.19</v>
      </c>
      <c r="H1658" s="2">
        <v>0.28000000000000003</v>
      </c>
      <c r="I1658" s="2" t="s">
        <v>1829</v>
      </c>
      <c r="J1658" s="2">
        <v>1017.7704</v>
      </c>
      <c r="K1658" s="2">
        <f>IF(I1658="", AVERAGEIF(Table6[Payment_Type],Table6[[#This Row],[Payment_Type]],Table6[Total_Amount]), J1658)</f>
        <v>1017.7704</v>
      </c>
      <c r="O1658" s="27" t="s">
        <v>3482</v>
      </c>
      <c r="P1658" t="str">
        <f t="shared" si="101"/>
        <v>Sale1656</v>
      </c>
      <c r="Q1658" t="str">
        <f t="shared" si="102"/>
        <v>SALE1656</v>
      </c>
      <c r="S1658" s="30">
        <v>45735</v>
      </c>
      <c r="T1658" t="str">
        <f t="shared" si="103"/>
        <v>19-03-2025</v>
      </c>
      <c r="X1658" s="33">
        <v>3</v>
      </c>
      <c r="Y1658" s="33">
        <v>471.19</v>
      </c>
      <c r="Z1658" s="2">
        <f t="shared" si="100"/>
        <v>471.19</v>
      </c>
    </row>
    <row r="1659" spans="1:26">
      <c r="A1659" s="2" t="s">
        <v>3483</v>
      </c>
      <c r="B1659" s="25">
        <v>45237</v>
      </c>
      <c r="C1659" s="2" t="s">
        <v>414</v>
      </c>
      <c r="D1659" s="2" t="s">
        <v>1562</v>
      </c>
      <c r="E1659" s="2" t="s">
        <v>1766</v>
      </c>
      <c r="F1659" s="2">
        <v>4</v>
      </c>
      <c r="G1659" s="2">
        <v>555.65</v>
      </c>
      <c r="H1659" s="2">
        <v>0.25</v>
      </c>
      <c r="I1659" s="2" t="s">
        <v>1829</v>
      </c>
      <c r="J1659" s="2">
        <v>1666.95</v>
      </c>
      <c r="K1659" s="2">
        <f>IF(I1659="", AVERAGEIF(Table6[Payment_Type],Table6[[#This Row],[Payment_Type]],Table6[Total_Amount]), J1659)</f>
        <v>1666.95</v>
      </c>
      <c r="O1659" s="28" t="s">
        <v>3483</v>
      </c>
      <c r="P1659" t="str">
        <f t="shared" si="101"/>
        <v>Sale1657</v>
      </c>
      <c r="Q1659" t="str">
        <f t="shared" si="102"/>
        <v>SALE1657</v>
      </c>
      <c r="S1659" s="31">
        <v>45237</v>
      </c>
      <c r="T1659" t="str">
        <f t="shared" si="103"/>
        <v>07-11-2023</v>
      </c>
      <c r="X1659" s="34">
        <v>4</v>
      </c>
      <c r="Y1659" s="34">
        <v>555.65</v>
      </c>
      <c r="Z1659" s="2">
        <f t="shared" si="100"/>
        <v>555.65</v>
      </c>
    </row>
    <row r="1660" spans="1:26">
      <c r="A1660" s="2" t="s">
        <v>3484</v>
      </c>
      <c r="B1660" s="25">
        <v>45282</v>
      </c>
      <c r="C1660" s="2" t="s">
        <v>141</v>
      </c>
      <c r="D1660" s="2" t="s">
        <v>1738</v>
      </c>
      <c r="E1660" s="2" t="s">
        <v>1799</v>
      </c>
      <c r="F1660" s="2">
        <v>2</v>
      </c>
      <c r="G1660" s="2">
        <v>100.42</v>
      </c>
      <c r="H1660" s="2">
        <v>0.06</v>
      </c>
      <c r="I1660" s="2" t="s">
        <v>1824</v>
      </c>
      <c r="J1660" s="2">
        <v>188.78960000000001</v>
      </c>
      <c r="K1660" s="2">
        <f>IF(I1660="", AVERAGEIF(Table6[Payment_Type],Table6[[#This Row],[Payment_Type]],Table6[Total_Amount]), J1660)</f>
        <v>188.78960000000001</v>
      </c>
      <c r="O1660" s="27" t="s">
        <v>3484</v>
      </c>
      <c r="P1660" t="str">
        <f t="shared" si="101"/>
        <v>Sale1658</v>
      </c>
      <c r="Q1660" t="str">
        <f t="shared" si="102"/>
        <v>SALE1658</v>
      </c>
      <c r="S1660" s="30">
        <v>45282</v>
      </c>
      <c r="T1660" t="str">
        <f t="shared" si="103"/>
        <v>22-12-2023</v>
      </c>
      <c r="X1660" s="33">
        <v>2</v>
      </c>
      <c r="Y1660" s="33">
        <v>100.42</v>
      </c>
      <c r="Z1660" s="2">
        <f t="shared" si="100"/>
        <v>100.42</v>
      </c>
    </row>
    <row r="1661" spans="1:26">
      <c r="A1661" s="2" t="s">
        <v>3485</v>
      </c>
      <c r="B1661" s="25">
        <v>45337</v>
      </c>
      <c r="C1661" s="2" t="s">
        <v>191</v>
      </c>
      <c r="D1661" s="2" t="s">
        <v>1744</v>
      </c>
      <c r="E1661" s="2" t="s">
        <v>1810</v>
      </c>
      <c r="F1661" s="2">
        <v>3</v>
      </c>
      <c r="G1661" s="2">
        <v>981.69</v>
      </c>
      <c r="H1661" s="2">
        <v>0.05</v>
      </c>
      <c r="I1661" s="2" t="s">
        <v>1829</v>
      </c>
      <c r="J1661" s="2">
        <v>2797.8164999999999</v>
      </c>
      <c r="K1661" s="2">
        <f>IF(I1661="", AVERAGEIF(Table6[Payment_Type],Table6[[#This Row],[Payment_Type]],Table6[Total_Amount]), J1661)</f>
        <v>2797.8164999999999</v>
      </c>
      <c r="O1661" s="28" t="s">
        <v>3485</v>
      </c>
      <c r="P1661" t="str">
        <f t="shared" si="101"/>
        <v>Sale1659</v>
      </c>
      <c r="Q1661" t="str">
        <f t="shared" si="102"/>
        <v>SALE1659</v>
      </c>
      <c r="S1661" s="31">
        <v>45337</v>
      </c>
      <c r="T1661" t="str">
        <f t="shared" si="103"/>
        <v>15-02-2024</v>
      </c>
      <c r="X1661" s="34">
        <v>3</v>
      </c>
      <c r="Y1661" s="34">
        <v>981.69</v>
      </c>
      <c r="Z1661" s="2">
        <f t="shared" si="100"/>
        <v>981.69</v>
      </c>
    </row>
    <row r="1662" spans="1:26">
      <c r="A1662" s="2" t="s">
        <v>3486</v>
      </c>
      <c r="B1662" s="25">
        <v>45310</v>
      </c>
      <c r="C1662" s="2" t="s">
        <v>1029</v>
      </c>
      <c r="D1662" s="2" t="s">
        <v>1568</v>
      </c>
      <c r="E1662" s="2" t="s">
        <v>1804</v>
      </c>
      <c r="F1662" s="2">
        <v>2</v>
      </c>
      <c r="G1662" s="2">
        <v>848.87</v>
      </c>
      <c r="H1662" s="2">
        <v>0.09</v>
      </c>
      <c r="I1662" s="2" t="s">
        <v>1829</v>
      </c>
      <c r="J1662" s="2">
        <v>1544.9434000000001</v>
      </c>
      <c r="K1662" s="2">
        <f>IF(I1662="", AVERAGEIF(Table6[Payment_Type],Table6[[#This Row],[Payment_Type]],Table6[Total_Amount]), J1662)</f>
        <v>1544.9434000000001</v>
      </c>
      <c r="O1662" s="27" t="s">
        <v>3486</v>
      </c>
      <c r="P1662" t="str">
        <f t="shared" si="101"/>
        <v>Sale1660</v>
      </c>
      <c r="Q1662" t="str">
        <f t="shared" si="102"/>
        <v>SALE1660</v>
      </c>
      <c r="S1662" s="30">
        <v>45310</v>
      </c>
      <c r="T1662" t="str">
        <f t="shared" si="103"/>
        <v>19-01-2024</v>
      </c>
      <c r="X1662" s="33">
        <v>2</v>
      </c>
      <c r="Y1662" s="33">
        <v>848.87</v>
      </c>
      <c r="Z1662" s="2">
        <f t="shared" si="100"/>
        <v>848.87</v>
      </c>
    </row>
    <row r="1663" spans="1:26">
      <c r="A1663" s="2" t="s">
        <v>3487</v>
      </c>
      <c r="B1663" s="25">
        <v>45230</v>
      </c>
      <c r="C1663" s="2" t="s">
        <v>1172</v>
      </c>
      <c r="D1663" s="2" t="s">
        <v>1740</v>
      </c>
      <c r="E1663" s="2" t="s">
        <v>1789</v>
      </c>
      <c r="F1663" s="2">
        <v>3</v>
      </c>
      <c r="G1663" s="2">
        <v>582.32000000000005</v>
      </c>
      <c r="H1663" s="2">
        <v>0</v>
      </c>
      <c r="I1663" s="2" t="s">
        <v>1826</v>
      </c>
      <c r="J1663" s="2">
        <v>1746.96</v>
      </c>
      <c r="K1663" s="2">
        <f>IF(I1663="", AVERAGEIF(Table6[Payment_Type],Table6[[#This Row],[Payment_Type]],Table6[Total_Amount]), J1663)</f>
        <v>1746.96</v>
      </c>
      <c r="O1663" s="28" t="s">
        <v>3487</v>
      </c>
      <c r="P1663" t="str">
        <f t="shared" si="101"/>
        <v>Sale1661</v>
      </c>
      <c r="Q1663" t="str">
        <f t="shared" si="102"/>
        <v>SALE1661</v>
      </c>
      <c r="S1663" s="31">
        <v>45230</v>
      </c>
      <c r="T1663" t="str">
        <f t="shared" si="103"/>
        <v>31-10-2023</v>
      </c>
      <c r="X1663" s="34">
        <v>3</v>
      </c>
      <c r="Y1663" s="34">
        <v>582.32000000000005</v>
      </c>
      <c r="Z1663" s="2">
        <f t="shared" si="100"/>
        <v>582.32000000000005</v>
      </c>
    </row>
    <row r="1664" spans="1:26">
      <c r="A1664" s="2" t="s">
        <v>3488</v>
      </c>
      <c r="B1664" s="25">
        <v>45341</v>
      </c>
      <c r="C1664" s="2" t="s">
        <v>568</v>
      </c>
      <c r="D1664" s="2" t="s">
        <v>1646</v>
      </c>
      <c r="E1664" s="2" t="s">
        <v>1807</v>
      </c>
      <c r="F1664" s="2">
        <v>2</v>
      </c>
      <c r="G1664" s="2">
        <v>869.43</v>
      </c>
      <c r="H1664" s="2">
        <v>0.24</v>
      </c>
      <c r="I1664" s="2" t="s">
        <v>1829</v>
      </c>
      <c r="J1664" s="2">
        <v>1321.5336</v>
      </c>
      <c r="K1664" s="2">
        <f>IF(I1664="", AVERAGEIF(Table6[Payment_Type],Table6[[#This Row],[Payment_Type]],Table6[Total_Amount]), J1664)</f>
        <v>1321.5336</v>
      </c>
      <c r="O1664" s="27" t="s">
        <v>3488</v>
      </c>
      <c r="P1664" t="str">
        <f t="shared" si="101"/>
        <v>Sale1662</v>
      </c>
      <c r="Q1664" t="str">
        <f t="shared" si="102"/>
        <v>SALE1662</v>
      </c>
      <c r="S1664" s="30">
        <v>45341</v>
      </c>
      <c r="T1664" t="str">
        <f t="shared" si="103"/>
        <v>19-02-2024</v>
      </c>
      <c r="X1664" s="33">
        <v>2</v>
      </c>
      <c r="Y1664" s="33">
        <v>869.43</v>
      </c>
      <c r="Z1664" s="2">
        <f t="shared" si="100"/>
        <v>869.43</v>
      </c>
    </row>
    <row r="1665" spans="1:26">
      <c r="A1665" s="2" t="s">
        <v>3489</v>
      </c>
      <c r="B1665" s="25">
        <v>45440</v>
      </c>
      <c r="C1665" s="2" t="s">
        <v>93</v>
      </c>
      <c r="D1665" s="2" t="s">
        <v>1656</v>
      </c>
      <c r="E1665" s="2" t="s">
        <v>1769</v>
      </c>
      <c r="F1665" s="2">
        <v>1</v>
      </c>
      <c r="G1665" s="2">
        <v>62.26</v>
      </c>
      <c r="H1665" s="2">
        <v>0.03</v>
      </c>
      <c r="I1665" s="2" t="s">
        <v>1829</v>
      </c>
      <c r="J1665" s="2">
        <v>60.392200000000003</v>
      </c>
      <c r="K1665" s="2">
        <f>IF(I1665="", AVERAGEIF(Table6[Payment_Type],Table6[[#This Row],[Payment_Type]],Table6[Total_Amount]), J1665)</f>
        <v>60.392200000000003</v>
      </c>
      <c r="O1665" s="28" t="s">
        <v>3489</v>
      </c>
      <c r="P1665" t="str">
        <f t="shared" si="101"/>
        <v>Sale1663</v>
      </c>
      <c r="Q1665" t="str">
        <f t="shared" si="102"/>
        <v>SALE1663</v>
      </c>
      <c r="S1665" s="31">
        <v>45440</v>
      </c>
      <c r="T1665" t="str">
        <f t="shared" si="103"/>
        <v>28-05-2024</v>
      </c>
      <c r="X1665" s="34">
        <v>1</v>
      </c>
      <c r="Y1665" s="34">
        <v>62.26</v>
      </c>
      <c r="Z1665" s="2">
        <f t="shared" si="100"/>
        <v>62.26</v>
      </c>
    </row>
    <row r="1666" spans="1:26">
      <c r="A1666" s="2" t="s">
        <v>3490</v>
      </c>
      <c r="B1666" s="25">
        <v>45798</v>
      </c>
      <c r="C1666" s="2" t="s">
        <v>511</v>
      </c>
      <c r="D1666" s="2" t="s">
        <v>1626</v>
      </c>
      <c r="E1666" s="2" t="s">
        <v>1799</v>
      </c>
      <c r="F1666" s="2">
        <v>3</v>
      </c>
      <c r="G1666" s="2">
        <v>343.97</v>
      </c>
      <c r="H1666" s="2">
        <v>0.04</v>
      </c>
      <c r="I1666" s="2" t="s">
        <v>1829</v>
      </c>
      <c r="J1666" s="2">
        <v>990.6336</v>
      </c>
      <c r="K1666" s="2">
        <f>IF(I1666="", AVERAGEIF(Table6[Payment_Type],Table6[[#This Row],[Payment_Type]],Table6[Total_Amount]), J1666)</f>
        <v>990.6336</v>
      </c>
      <c r="O1666" s="27" t="s">
        <v>3490</v>
      </c>
      <c r="P1666" t="str">
        <f t="shared" si="101"/>
        <v>Sale1664</v>
      </c>
      <c r="Q1666" t="str">
        <f t="shared" si="102"/>
        <v>SALE1664</v>
      </c>
      <c r="S1666" s="30">
        <v>45798</v>
      </c>
      <c r="T1666" t="str">
        <f t="shared" si="103"/>
        <v>21-05-2025</v>
      </c>
      <c r="X1666" s="33">
        <v>3</v>
      </c>
      <c r="Y1666" s="33">
        <v>343.97</v>
      </c>
      <c r="Z1666" s="2">
        <f t="shared" ref="Z1666:Z1729" si="104">IF(ISBLANK(Y1666), AVERAGE($Y$2:$Y$2001), Y1666)</f>
        <v>343.97</v>
      </c>
    </row>
    <row r="1667" spans="1:26">
      <c r="A1667" s="2" t="s">
        <v>3491</v>
      </c>
      <c r="B1667" s="25">
        <v>45293</v>
      </c>
      <c r="C1667" s="2" t="s">
        <v>957</v>
      </c>
      <c r="D1667" s="2" t="s">
        <v>1596</v>
      </c>
      <c r="E1667" s="2" t="s">
        <v>1794</v>
      </c>
      <c r="F1667" s="2">
        <v>3</v>
      </c>
      <c r="G1667" s="2">
        <v>304.67</v>
      </c>
      <c r="H1667" s="2">
        <v>0.11</v>
      </c>
      <c r="I1667" s="2" t="s">
        <v>1824</v>
      </c>
      <c r="J1667" s="2">
        <v>813.46889999999996</v>
      </c>
      <c r="K1667" s="2">
        <f>IF(I1667="", AVERAGEIF(Table6[Payment_Type],Table6[[#This Row],[Payment_Type]],Table6[Total_Amount]), J1667)</f>
        <v>813.46889999999996</v>
      </c>
      <c r="O1667" s="28" t="s">
        <v>3491</v>
      </c>
      <c r="P1667" t="str">
        <f t="shared" ref="P1667:P1730" si="105">PROPER(O1667)</f>
        <v>Sale1665</v>
      </c>
      <c r="Q1667" t="str">
        <f t="shared" ref="Q1667:Q1730" si="106">UPPER(O1667)</f>
        <v>SALE1665</v>
      </c>
      <c r="S1667" s="31">
        <v>45293</v>
      </c>
      <c r="T1667" t="str">
        <f t="shared" ref="T1667:T1730" si="107">TEXT(S1667, "DD-MM-YYYY" )</f>
        <v>02-01-2024</v>
      </c>
      <c r="X1667" s="34">
        <v>3</v>
      </c>
      <c r="Y1667" s="34">
        <v>304.67</v>
      </c>
      <c r="Z1667" s="2">
        <f t="shared" si="104"/>
        <v>304.67</v>
      </c>
    </row>
    <row r="1668" spans="1:26">
      <c r="A1668" s="2" t="s">
        <v>3492</v>
      </c>
      <c r="B1668" s="25">
        <v>45296</v>
      </c>
      <c r="C1668" s="2" t="s">
        <v>1142</v>
      </c>
      <c r="D1668" s="2" t="s">
        <v>1602</v>
      </c>
      <c r="E1668" s="2" t="s">
        <v>1786</v>
      </c>
      <c r="F1668" s="2">
        <v>4</v>
      </c>
      <c r="G1668" s="2">
        <v>208.34</v>
      </c>
      <c r="H1668" s="2">
        <v>0.01</v>
      </c>
      <c r="I1668" s="2" t="s">
        <v>1826</v>
      </c>
      <c r="J1668" s="2">
        <v>825.02639999999997</v>
      </c>
      <c r="K1668" s="2">
        <f>IF(I1668="", AVERAGEIF(Table6[Payment_Type],Table6[[#This Row],[Payment_Type]],Table6[Total_Amount]), J1668)</f>
        <v>825.02639999999997</v>
      </c>
      <c r="O1668" s="27" t="s">
        <v>3492</v>
      </c>
      <c r="P1668" t="str">
        <f t="shared" si="105"/>
        <v>Sale1666</v>
      </c>
      <c r="Q1668" t="str">
        <f t="shared" si="106"/>
        <v>SALE1666</v>
      </c>
      <c r="S1668" s="30">
        <v>45296</v>
      </c>
      <c r="T1668" t="str">
        <f t="shared" si="107"/>
        <v>05-01-2024</v>
      </c>
      <c r="X1668" s="33">
        <v>4</v>
      </c>
      <c r="Y1668" s="33">
        <v>208.34</v>
      </c>
      <c r="Z1668" s="2">
        <f t="shared" si="104"/>
        <v>208.34</v>
      </c>
    </row>
    <row r="1669" spans="1:26">
      <c r="A1669" s="2" t="s">
        <v>3493</v>
      </c>
      <c r="B1669" s="25">
        <v>45860</v>
      </c>
      <c r="C1669" s="2" t="s">
        <v>984</v>
      </c>
      <c r="D1669" s="2" t="s">
        <v>1720</v>
      </c>
      <c r="E1669" s="2" t="s">
        <v>1757</v>
      </c>
      <c r="F1669" s="2">
        <v>1</v>
      </c>
      <c r="G1669" s="2">
        <v>119.04</v>
      </c>
      <c r="H1669" s="2">
        <v>0.13</v>
      </c>
      <c r="I1669" s="2" t="s">
        <v>1829</v>
      </c>
      <c r="J1669" s="2">
        <v>103.56480000000001</v>
      </c>
      <c r="K1669" s="2">
        <f>IF(I1669="", AVERAGEIF(Table6[Payment_Type],Table6[[#This Row],[Payment_Type]],Table6[Total_Amount]), J1669)</f>
        <v>103.56480000000001</v>
      </c>
      <c r="O1669" s="28" t="s">
        <v>3493</v>
      </c>
      <c r="P1669" t="str">
        <f t="shared" si="105"/>
        <v>Sale1667</v>
      </c>
      <c r="Q1669" t="str">
        <f t="shared" si="106"/>
        <v>SALE1667</v>
      </c>
      <c r="S1669" s="31">
        <v>45860</v>
      </c>
      <c r="T1669" t="str">
        <f t="shared" si="107"/>
        <v>22-07-2025</v>
      </c>
      <c r="X1669" s="34">
        <v>1</v>
      </c>
      <c r="Y1669" s="34">
        <v>119.04</v>
      </c>
      <c r="Z1669" s="2">
        <f t="shared" si="104"/>
        <v>119.04</v>
      </c>
    </row>
    <row r="1670" spans="1:26">
      <c r="A1670" s="2" t="s">
        <v>3494</v>
      </c>
      <c r="B1670" s="25">
        <v>45843</v>
      </c>
      <c r="C1670" s="2" t="s">
        <v>1011</v>
      </c>
      <c r="D1670" s="2" t="s">
        <v>1636</v>
      </c>
      <c r="E1670" s="2" t="s">
        <v>1786</v>
      </c>
      <c r="F1670" s="2">
        <v>4</v>
      </c>
      <c r="G1670" s="2">
        <v>791.65</v>
      </c>
      <c r="H1670" s="2">
        <v>0.06</v>
      </c>
      <c r="I1670" s="2" t="s">
        <v>1829</v>
      </c>
      <c r="J1670" s="2">
        <v>2976.6039999999998</v>
      </c>
      <c r="K1670" s="2">
        <f>IF(I1670="", AVERAGEIF(Table6[Payment_Type],Table6[[#This Row],[Payment_Type]],Table6[Total_Amount]), J1670)</f>
        <v>2976.6039999999998</v>
      </c>
      <c r="O1670" s="27" t="s">
        <v>3494</v>
      </c>
      <c r="P1670" t="str">
        <f t="shared" si="105"/>
        <v>Sale1668</v>
      </c>
      <c r="Q1670" t="str">
        <f t="shared" si="106"/>
        <v>SALE1668</v>
      </c>
      <c r="S1670" s="30">
        <v>45843</v>
      </c>
      <c r="T1670" t="str">
        <f t="shared" si="107"/>
        <v>05-07-2025</v>
      </c>
      <c r="X1670" s="33">
        <v>4</v>
      </c>
      <c r="Y1670" s="33">
        <v>791.65</v>
      </c>
      <c r="Z1670" s="2">
        <f t="shared" si="104"/>
        <v>791.65</v>
      </c>
    </row>
    <row r="1671" spans="1:26">
      <c r="A1671" s="2" t="s">
        <v>3495</v>
      </c>
      <c r="B1671" s="25">
        <v>45862</v>
      </c>
      <c r="C1671" s="2" t="s">
        <v>198</v>
      </c>
      <c r="D1671" s="2" t="s">
        <v>1576</v>
      </c>
      <c r="E1671" s="2" t="s">
        <v>1761</v>
      </c>
      <c r="F1671" s="2">
        <v>2</v>
      </c>
      <c r="G1671" s="2">
        <v>414.86</v>
      </c>
      <c r="H1671" s="2">
        <v>0.23</v>
      </c>
      <c r="I1671" s="2" t="s">
        <v>1824</v>
      </c>
      <c r="J1671" s="2">
        <v>638.88440000000003</v>
      </c>
      <c r="K1671" s="2">
        <f>IF(I1671="", AVERAGEIF(Table6[Payment_Type],Table6[[#This Row],[Payment_Type]],Table6[Total_Amount]), J1671)</f>
        <v>638.88440000000003</v>
      </c>
      <c r="O1671" s="28" t="s">
        <v>3495</v>
      </c>
      <c r="P1671" t="str">
        <f t="shared" si="105"/>
        <v>Sale1669</v>
      </c>
      <c r="Q1671" t="str">
        <f t="shared" si="106"/>
        <v>SALE1669</v>
      </c>
      <c r="S1671" s="31">
        <v>45862</v>
      </c>
      <c r="T1671" t="str">
        <f t="shared" si="107"/>
        <v>24-07-2025</v>
      </c>
      <c r="X1671" s="34">
        <v>2</v>
      </c>
      <c r="Y1671" s="34">
        <v>414.86</v>
      </c>
      <c r="Z1671" s="2">
        <f t="shared" si="104"/>
        <v>414.86</v>
      </c>
    </row>
    <row r="1672" spans="1:26">
      <c r="A1672" s="2" t="s">
        <v>3496</v>
      </c>
      <c r="B1672" s="25">
        <v>45385</v>
      </c>
      <c r="C1672" s="2" t="s">
        <v>1472</v>
      </c>
      <c r="D1672" s="2" t="s">
        <v>1624</v>
      </c>
      <c r="E1672" s="2" t="s">
        <v>1794</v>
      </c>
      <c r="F1672" s="2">
        <v>2</v>
      </c>
      <c r="G1672" s="2">
        <v>960.81</v>
      </c>
      <c r="H1672" s="2">
        <v>0.28000000000000003</v>
      </c>
      <c r="I1672" s="2" t="s">
        <v>1826</v>
      </c>
      <c r="J1672" s="2">
        <v>1383.5663999999999</v>
      </c>
      <c r="K1672" s="2">
        <f>IF(I1672="", AVERAGEIF(Table6[Payment_Type],Table6[[#This Row],[Payment_Type]],Table6[Total_Amount]), J1672)</f>
        <v>1383.5663999999999</v>
      </c>
      <c r="O1672" s="27" t="s">
        <v>3496</v>
      </c>
      <c r="P1672" t="str">
        <f t="shared" si="105"/>
        <v>Sale1670</v>
      </c>
      <c r="Q1672" t="str">
        <f t="shared" si="106"/>
        <v>SALE1670</v>
      </c>
      <c r="S1672" s="30">
        <v>45385</v>
      </c>
      <c r="T1672" t="str">
        <f t="shared" si="107"/>
        <v>03-04-2024</v>
      </c>
      <c r="X1672" s="33">
        <v>2</v>
      </c>
      <c r="Y1672" s="33">
        <v>960.81</v>
      </c>
      <c r="Z1672" s="2">
        <f t="shared" si="104"/>
        <v>960.81</v>
      </c>
    </row>
    <row r="1673" spans="1:26">
      <c r="A1673" s="2" t="s">
        <v>3497</v>
      </c>
      <c r="B1673" s="25">
        <v>45668</v>
      </c>
      <c r="C1673" s="2" t="s">
        <v>690</v>
      </c>
      <c r="D1673" s="2" t="s">
        <v>1648</v>
      </c>
      <c r="E1673" s="2" t="s">
        <v>1769</v>
      </c>
      <c r="F1673" s="2">
        <v>4</v>
      </c>
      <c r="G1673" s="2">
        <v>943.36</v>
      </c>
      <c r="H1673" s="2">
        <v>0.18</v>
      </c>
      <c r="I1673" s="2" t="s">
        <v>1826</v>
      </c>
      <c r="J1673" s="2">
        <v>3094.2208000000001</v>
      </c>
      <c r="K1673" s="2">
        <f>IF(I1673="", AVERAGEIF(Table6[Payment_Type],Table6[[#This Row],[Payment_Type]],Table6[Total_Amount]), J1673)</f>
        <v>3094.2208000000001</v>
      </c>
      <c r="O1673" s="28" t="s">
        <v>3497</v>
      </c>
      <c r="P1673" t="str">
        <f t="shared" si="105"/>
        <v>Sale1671</v>
      </c>
      <c r="Q1673" t="str">
        <f t="shared" si="106"/>
        <v>SALE1671</v>
      </c>
      <c r="S1673" s="31">
        <v>45668</v>
      </c>
      <c r="T1673" t="str">
        <f t="shared" si="107"/>
        <v>11-01-2025</v>
      </c>
      <c r="X1673" s="34">
        <v>4</v>
      </c>
      <c r="Y1673" s="34">
        <v>943.36</v>
      </c>
      <c r="Z1673" s="2">
        <f t="shared" si="104"/>
        <v>943.36</v>
      </c>
    </row>
    <row r="1674" spans="1:26">
      <c r="A1674" s="2" t="s">
        <v>3498</v>
      </c>
      <c r="B1674" s="25">
        <v>45561</v>
      </c>
      <c r="C1674" s="2" t="s">
        <v>693</v>
      </c>
      <c r="D1674" s="2" t="s">
        <v>1551</v>
      </c>
      <c r="E1674" s="2" t="s">
        <v>1797</v>
      </c>
      <c r="F1674" s="2">
        <v>1</v>
      </c>
      <c r="G1674" s="2">
        <v>830.42</v>
      </c>
      <c r="H1674" s="2">
        <v>0.26</v>
      </c>
      <c r="I1674" s="2" t="s">
        <v>1829</v>
      </c>
      <c r="J1674" s="2">
        <v>614.51080000000002</v>
      </c>
      <c r="K1674" s="2">
        <f>IF(I1674="", AVERAGEIF(Table6[Payment_Type],Table6[[#This Row],[Payment_Type]],Table6[Total_Amount]), J1674)</f>
        <v>614.51080000000002</v>
      </c>
      <c r="O1674" s="27" t="s">
        <v>3498</v>
      </c>
      <c r="P1674" t="str">
        <f t="shared" si="105"/>
        <v>Sale1672</v>
      </c>
      <c r="Q1674" t="str">
        <f t="shared" si="106"/>
        <v>SALE1672</v>
      </c>
      <c r="S1674" s="30">
        <v>45561</v>
      </c>
      <c r="T1674" t="str">
        <f t="shared" si="107"/>
        <v>26-09-2024</v>
      </c>
      <c r="X1674" s="33">
        <v>1</v>
      </c>
      <c r="Y1674" s="33">
        <v>830.42</v>
      </c>
      <c r="Z1674" s="2">
        <f t="shared" si="104"/>
        <v>830.42</v>
      </c>
    </row>
    <row r="1675" spans="1:26">
      <c r="A1675" s="2" t="s">
        <v>3499</v>
      </c>
      <c r="B1675" s="25">
        <v>45637</v>
      </c>
      <c r="C1675" s="2" t="s">
        <v>1107</v>
      </c>
      <c r="D1675" s="2" t="s">
        <v>1682</v>
      </c>
      <c r="E1675" s="2" t="s">
        <v>1807</v>
      </c>
      <c r="F1675" s="2">
        <v>1</v>
      </c>
      <c r="G1675" s="2">
        <v>762.55</v>
      </c>
      <c r="H1675" s="2">
        <v>0.19</v>
      </c>
      <c r="I1675" s="2" t="s">
        <v>1824</v>
      </c>
      <c r="J1675" s="2">
        <v>617.66549999999995</v>
      </c>
      <c r="K1675" s="2">
        <f>IF(I1675="", AVERAGEIF(Table6[Payment_Type],Table6[[#This Row],[Payment_Type]],Table6[Total_Amount]), J1675)</f>
        <v>617.66549999999995</v>
      </c>
      <c r="O1675" s="28" t="s">
        <v>3499</v>
      </c>
      <c r="P1675" t="str">
        <f t="shared" si="105"/>
        <v>Sale1673</v>
      </c>
      <c r="Q1675" t="str">
        <f t="shared" si="106"/>
        <v>SALE1673</v>
      </c>
      <c r="S1675" s="31">
        <v>45637</v>
      </c>
      <c r="T1675" t="str">
        <f t="shared" si="107"/>
        <v>11-12-2024</v>
      </c>
      <c r="X1675" s="34">
        <v>1</v>
      </c>
      <c r="Y1675" s="34">
        <v>762.55</v>
      </c>
      <c r="Z1675" s="2">
        <f t="shared" si="104"/>
        <v>762.55</v>
      </c>
    </row>
    <row r="1676" spans="1:26">
      <c r="A1676" s="2" t="s">
        <v>3500</v>
      </c>
      <c r="B1676" s="25">
        <v>45839</v>
      </c>
      <c r="C1676" s="2" t="s">
        <v>1077</v>
      </c>
      <c r="D1676" s="2" t="s">
        <v>1696</v>
      </c>
      <c r="E1676" s="2" t="s">
        <v>1810</v>
      </c>
      <c r="F1676" s="2">
        <v>2</v>
      </c>
      <c r="G1676" s="2">
        <v>464.43</v>
      </c>
      <c r="H1676" s="2">
        <v>0.24</v>
      </c>
      <c r="I1676" s="2" t="s">
        <v>1829</v>
      </c>
      <c r="J1676" s="2">
        <v>705.93360000000007</v>
      </c>
      <c r="K1676" s="2">
        <f>IF(I1676="", AVERAGEIF(Table6[Payment_Type],Table6[[#This Row],[Payment_Type]],Table6[Total_Amount]), J1676)</f>
        <v>705.93360000000007</v>
      </c>
      <c r="O1676" s="27" t="s">
        <v>3500</v>
      </c>
      <c r="P1676" t="str">
        <f t="shared" si="105"/>
        <v>Sale1674</v>
      </c>
      <c r="Q1676" t="str">
        <f t="shared" si="106"/>
        <v>SALE1674</v>
      </c>
      <c r="S1676" s="30">
        <v>45839</v>
      </c>
      <c r="T1676" t="str">
        <f t="shared" si="107"/>
        <v>01-07-2025</v>
      </c>
      <c r="X1676" s="33">
        <v>2</v>
      </c>
      <c r="Y1676" s="33">
        <v>464.43</v>
      </c>
      <c r="Z1676" s="2">
        <f t="shared" si="104"/>
        <v>464.43</v>
      </c>
    </row>
    <row r="1677" spans="1:26">
      <c r="A1677" s="2" t="s">
        <v>3501</v>
      </c>
      <c r="B1677" s="25">
        <v>45851</v>
      </c>
      <c r="C1677" s="2" t="s">
        <v>75</v>
      </c>
      <c r="D1677" s="2" t="s">
        <v>1676</v>
      </c>
      <c r="E1677" s="2" t="s">
        <v>1810</v>
      </c>
      <c r="F1677" s="2">
        <v>1</v>
      </c>
      <c r="G1677" s="2">
        <v>711.08</v>
      </c>
      <c r="H1677" s="2">
        <v>0.24</v>
      </c>
      <c r="I1677" s="2" t="s">
        <v>1826</v>
      </c>
      <c r="J1677" s="2">
        <v>540.42079999999999</v>
      </c>
      <c r="K1677" s="2">
        <f>IF(I1677="", AVERAGEIF(Table6[Payment_Type],Table6[[#This Row],[Payment_Type]],Table6[Total_Amount]), J1677)</f>
        <v>540.42079999999999</v>
      </c>
      <c r="O1677" s="28" t="s">
        <v>3501</v>
      </c>
      <c r="P1677" t="str">
        <f t="shared" si="105"/>
        <v>Sale1675</v>
      </c>
      <c r="Q1677" t="str">
        <f t="shared" si="106"/>
        <v>SALE1675</v>
      </c>
      <c r="S1677" s="31">
        <v>45851</v>
      </c>
      <c r="T1677" t="str">
        <f t="shared" si="107"/>
        <v>13-07-2025</v>
      </c>
      <c r="X1677" s="34">
        <v>1</v>
      </c>
      <c r="Y1677" s="34">
        <v>711.08</v>
      </c>
      <c r="Z1677" s="2">
        <f t="shared" si="104"/>
        <v>711.08</v>
      </c>
    </row>
    <row r="1678" spans="1:26">
      <c r="A1678" s="2" t="s">
        <v>3502</v>
      </c>
      <c r="B1678" s="25">
        <v>45656</v>
      </c>
      <c r="C1678" s="2" t="s">
        <v>803</v>
      </c>
      <c r="D1678" s="2" t="s">
        <v>1638</v>
      </c>
      <c r="E1678" s="2" t="s">
        <v>1799</v>
      </c>
      <c r="F1678" s="2">
        <v>2</v>
      </c>
      <c r="G1678" s="2">
        <v>984.96</v>
      </c>
      <c r="H1678" s="2">
        <v>0.16</v>
      </c>
      <c r="I1678" s="2" t="s">
        <v>1826</v>
      </c>
      <c r="J1678" s="2">
        <v>1654.7328</v>
      </c>
      <c r="K1678" s="2">
        <f>IF(I1678="", AVERAGEIF(Table6[Payment_Type],Table6[[#This Row],[Payment_Type]],Table6[Total_Amount]), J1678)</f>
        <v>1654.7328</v>
      </c>
      <c r="O1678" s="27" t="s">
        <v>3502</v>
      </c>
      <c r="P1678" t="str">
        <f t="shared" si="105"/>
        <v>Sale1676</v>
      </c>
      <c r="Q1678" t="str">
        <f t="shared" si="106"/>
        <v>SALE1676</v>
      </c>
      <c r="S1678" s="30">
        <v>45656</v>
      </c>
      <c r="T1678" t="str">
        <f t="shared" si="107"/>
        <v>30-12-2024</v>
      </c>
      <c r="X1678" s="33">
        <v>2</v>
      </c>
      <c r="Y1678" s="33">
        <v>984.96</v>
      </c>
      <c r="Z1678" s="2">
        <f t="shared" si="104"/>
        <v>984.96</v>
      </c>
    </row>
    <row r="1679" spans="1:26">
      <c r="A1679" s="2" t="s">
        <v>3503</v>
      </c>
      <c r="B1679" s="25">
        <v>45759</v>
      </c>
      <c r="C1679" s="2" t="s">
        <v>1077</v>
      </c>
      <c r="D1679" s="2" t="s">
        <v>1624</v>
      </c>
      <c r="E1679" s="2" t="s">
        <v>1794</v>
      </c>
      <c r="F1679" s="2">
        <v>1</v>
      </c>
      <c r="G1679" s="2">
        <v>21.14</v>
      </c>
      <c r="H1679" s="2">
        <v>0.06</v>
      </c>
      <c r="I1679" s="2" t="s">
        <v>1829</v>
      </c>
      <c r="J1679" s="2">
        <v>19.871600000000001</v>
      </c>
      <c r="K1679" s="2">
        <f>IF(I1679="", AVERAGEIF(Table6[Payment_Type],Table6[[#This Row],[Payment_Type]],Table6[Total_Amount]), J1679)</f>
        <v>19.871600000000001</v>
      </c>
      <c r="O1679" s="28" t="s">
        <v>3503</v>
      </c>
      <c r="P1679" t="str">
        <f t="shared" si="105"/>
        <v>Sale1677</v>
      </c>
      <c r="Q1679" t="str">
        <f t="shared" si="106"/>
        <v>SALE1677</v>
      </c>
      <c r="S1679" s="31">
        <v>45759</v>
      </c>
      <c r="T1679" t="str">
        <f t="shared" si="107"/>
        <v>12-04-2025</v>
      </c>
      <c r="X1679" s="34">
        <v>1</v>
      </c>
      <c r="Y1679" s="34">
        <v>21.14</v>
      </c>
      <c r="Z1679" s="2">
        <f t="shared" si="104"/>
        <v>21.14</v>
      </c>
    </row>
    <row r="1680" spans="1:26">
      <c r="A1680" s="2" t="s">
        <v>3504</v>
      </c>
      <c r="B1680" s="25">
        <v>45679</v>
      </c>
      <c r="C1680" s="2" t="s">
        <v>375</v>
      </c>
      <c r="D1680" s="2" t="s">
        <v>1744</v>
      </c>
      <c r="E1680" s="2" t="s">
        <v>1782</v>
      </c>
      <c r="F1680" s="2">
        <v>1</v>
      </c>
      <c r="G1680" s="2">
        <v>343.03</v>
      </c>
      <c r="H1680" s="2">
        <v>0.16</v>
      </c>
      <c r="I1680" s="2" t="s">
        <v>1824</v>
      </c>
      <c r="J1680" s="2">
        <v>288.14519999999999</v>
      </c>
      <c r="K1680" s="2">
        <f>IF(I1680="", AVERAGEIF(Table6[Payment_Type],Table6[[#This Row],[Payment_Type]],Table6[Total_Amount]), J1680)</f>
        <v>288.14519999999999</v>
      </c>
      <c r="O1680" s="27" t="s">
        <v>3504</v>
      </c>
      <c r="P1680" t="str">
        <f t="shared" si="105"/>
        <v>Sale1678</v>
      </c>
      <c r="Q1680" t="str">
        <f t="shared" si="106"/>
        <v>SALE1678</v>
      </c>
      <c r="S1680" s="30">
        <v>45679</v>
      </c>
      <c r="T1680" t="str">
        <f t="shared" si="107"/>
        <v>22-01-2025</v>
      </c>
      <c r="X1680" s="33">
        <v>1</v>
      </c>
      <c r="Y1680" s="33">
        <v>343.03</v>
      </c>
      <c r="Z1680" s="2">
        <f t="shared" si="104"/>
        <v>343.03</v>
      </c>
    </row>
    <row r="1681" spans="1:26">
      <c r="A1681" s="2" t="s">
        <v>3505</v>
      </c>
      <c r="B1681" s="25">
        <v>45237</v>
      </c>
      <c r="C1681" s="2" t="s">
        <v>791</v>
      </c>
      <c r="D1681" s="2" t="s">
        <v>1588</v>
      </c>
      <c r="E1681" s="2" t="s">
        <v>1810</v>
      </c>
      <c r="F1681" s="2">
        <v>3</v>
      </c>
      <c r="G1681" s="2">
        <v>94.83</v>
      </c>
      <c r="H1681" s="2">
        <v>0.16</v>
      </c>
      <c r="I1681" s="2" t="s">
        <v>1829</v>
      </c>
      <c r="J1681" s="2">
        <v>238.9716</v>
      </c>
      <c r="K1681" s="2">
        <f>IF(I1681="", AVERAGEIF(Table6[Payment_Type],Table6[[#This Row],[Payment_Type]],Table6[Total_Amount]), J1681)</f>
        <v>238.9716</v>
      </c>
      <c r="O1681" s="28" t="s">
        <v>3505</v>
      </c>
      <c r="P1681" t="str">
        <f t="shared" si="105"/>
        <v>Sale1679</v>
      </c>
      <c r="Q1681" t="str">
        <f t="shared" si="106"/>
        <v>SALE1679</v>
      </c>
      <c r="S1681" s="31">
        <v>45237</v>
      </c>
      <c r="T1681" t="str">
        <f t="shared" si="107"/>
        <v>07-11-2023</v>
      </c>
      <c r="X1681" s="34">
        <v>3</v>
      </c>
      <c r="Y1681" s="34">
        <v>94.83</v>
      </c>
      <c r="Z1681" s="2">
        <f t="shared" si="104"/>
        <v>94.83</v>
      </c>
    </row>
    <row r="1682" spans="1:26">
      <c r="A1682" s="2" t="s">
        <v>3506</v>
      </c>
      <c r="B1682" s="25">
        <v>45790</v>
      </c>
      <c r="C1682" s="2" t="s">
        <v>82</v>
      </c>
      <c r="D1682" s="2" t="s">
        <v>1686</v>
      </c>
      <c r="E1682" s="2" t="s">
        <v>1813</v>
      </c>
      <c r="F1682" s="2">
        <v>3</v>
      </c>
      <c r="G1682" s="2">
        <v>74.66</v>
      </c>
      <c r="H1682" s="2">
        <v>0.03</v>
      </c>
      <c r="I1682" s="2" t="s">
        <v>1826</v>
      </c>
      <c r="J1682" s="2">
        <v>217.26060000000001</v>
      </c>
      <c r="K1682" s="2">
        <f>IF(I1682="", AVERAGEIF(Table6[Payment_Type],Table6[[#This Row],[Payment_Type]],Table6[Total_Amount]), J1682)</f>
        <v>217.26060000000001</v>
      </c>
      <c r="O1682" s="27" t="s">
        <v>3506</v>
      </c>
      <c r="P1682" t="str">
        <f t="shared" si="105"/>
        <v>Sale1680</v>
      </c>
      <c r="Q1682" t="str">
        <f t="shared" si="106"/>
        <v>SALE1680</v>
      </c>
      <c r="S1682" s="30">
        <v>45790</v>
      </c>
      <c r="T1682" t="str">
        <f t="shared" si="107"/>
        <v>13-05-2025</v>
      </c>
      <c r="X1682" s="33">
        <v>3</v>
      </c>
      <c r="Y1682" s="33">
        <v>74.66</v>
      </c>
      <c r="Z1682" s="2">
        <f t="shared" si="104"/>
        <v>74.66</v>
      </c>
    </row>
    <row r="1683" spans="1:26">
      <c r="A1683" s="2" t="s">
        <v>3507</v>
      </c>
      <c r="B1683" s="25">
        <v>45268</v>
      </c>
      <c r="C1683" s="2" t="s">
        <v>464</v>
      </c>
      <c r="D1683" s="2" t="s">
        <v>1622</v>
      </c>
      <c r="E1683" s="2" t="s">
        <v>1801</v>
      </c>
      <c r="F1683" s="2">
        <v>3</v>
      </c>
      <c r="G1683" s="2">
        <v>281.95999999999998</v>
      </c>
      <c r="H1683" s="2">
        <v>0.01</v>
      </c>
      <c r="I1683" s="2" t="s">
        <v>1829</v>
      </c>
      <c r="J1683" s="2">
        <v>837.42119999999989</v>
      </c>
      <c r="K1683" s="2">
        <f>IF(I1683="", AVERAGEIF(Table6[Payment_Type],Table6[[#This Row],[Payment_Type]],Table6[Total_Amount]), J1683)</f>
        <v>837.42119999999989</v>
      </c>
      <c r="O1683" s="28" t="s">
        <v>3507</v>
      </c>
      <c r="P1683" t="str">
        <f t="shared" si="105"/>
        <v>Sale1681</v>
      </c>
      <c r="Q1683" t="str">
        <f t="shared" si="106"/>
        <v>SALE1681</v>
      </c>
      <c r="S1683" s="31">
        <v>45268</v>
      </c>
      <c r="T1683" t="str">
        <f t="shared" si="107"/>
        <v>08-12-2023</v>
      </c>
      <c r="X1683" s="34">
        <v>3</v>
      </c>
      <c r="Y1683" s="34">
        <v>281.95999999999998</v>
      </c>
      <c r="Z1683" s="2">
        <f t="shared" si="104"/>
        <v>281.95999999999998</v>
      </c>
    </row>
    <row r="1684" spans="1:26">
      <c r="A1684" s="2" t="s">
        <v>3508</v>
      </c>
      <c r="B1684" s="25">
        <v>45664</v>
      </c>
      <c r="C1684" s="2" t="s">
        <v>758</v>
      </c>
      <c r="D1684" s="2" t="s">
        <v>1690</v>
      </c>
      <c r="E1684" s="2" t="s">
        <v>1810</v>
      </c>
      <c r="F1684" s="2">
        <v>4</v>
      </c>
      <c r="G1684" s="2">
        <v>622.27</v>
      </c>
      <c r="H1684" s="2">
        <v>0.02</v>
      </c>
      <c r="I1684" s="2" t="s">
        <v>1826</v>
      </c>
      <c r="J1684" s="2">
        <v>2439.2984000000001</v>
      </c>
      <c r="K1684" s="2">
        <f>IF(I1684="", AVERAGEIF(Table6[Payment_Type],Table6[[#This Row],[Payment_Type]],Table6[Total_Amount]), J1684)</f>
        <v>2439.2984000000001</v>
      </c>
      <c r="O1684" s="27" t="s">
        <v>3508</v>
      </c>
      <c r="P1684" t="str">
        <f t="shared" si="105"/>
        <v>Sale1682</v>
      </c>
      <c r="Q1684" t="str">
        <f t="shared" si="106"/>
        <v>SALE1682</v>
      </c>
      <c r="S1684" s="30">
        <v>45664</v>
      </c>
      <c r="T1684" t="str">
        <f t="shared" si="107"/>
        <v>07-01-2025</v>
      </c>
      <c r="X1684" s="33">
        <v>4</v>
      </c>
      <c r="Y1684" s="33">
        <v>622.27</v>
      </c>
      <c r="Z1684" s="2">
        <f t="shared" si="104"/>
        <v>622.27</v>
      </c>
    </row>
    <row r="1685" spans="1:26">
      <c r="A1685" s="2" t="s">
        <v>3509</v>
      </c>
      <c r="B1685" s="25">
        <v>45475</v>
      </c>
      <c r="C1685" s="2" t="s">
        <v>363</v>
      </c>
      <c r="D1685" s="2" t="s">
        <v>1622</v>
      </c>
      <c r="E1685" s="2" t="s">
        <v>1779</v>
      </c>
      <c r="F1685" s="2">
        <v>2</v>
      </c>
      <c r="G1685" s="2">
        <v>78.27</v>
      </c>
      <c r="H1685" s="2">
        <v>0.28999999999999998</v>
      </c>
      <c r="I1685" s="2" t="s">
        <v>1829</v>
      </c>
      <c r="J1685" s="2">
        <v>111.1434</v>
      </c>
      <c r="K1685" s="2">
        <f>IF(I1685="", AVERAGEIF(Table6[Payment_Type],Table6[[#This Row],[Payment_Type]],Table6[Total_Amount]), J1685)</f>
        <v>111.1434</v>
      </c>
      <c r="O1685" s="28" t="s">
        <v>3509</v>
      </c>
      <c r="P1685" t="str">
        <f t="shared" si="105"/>
        <v>Sale1683</v>
      </c>
      <c r="Q1685" t="str">
        <f t="shared" si="106"/>
        <v>SALE1683</v>
      </c>
      <c r="S1685" s="31">
        <v>45475</v>
      </c>
      <c r="T1685" t="str">
        <f t="shared" si="107"/>
        <v>02-07-2024</v>
      </c>
      <c r="X1685" s="34">
        <v>2</v>
      </c>
      <c r="Y1685" s="34">
        <v>78.27</v>
      </c>
      <c r="Z1685" s="2">
        <f t="shared" si="104"/>
        <v>78.27</v>
      </c>
    </row>
    <row r="1686" spans="1:26">
      <c r="A1686" s="2" t="s">
        <v>3510</v>
      </c>
      <c r="B1686" s="25">
        <v>45845</v>
      </c>
      <c r="C1686" s="2" t="s">
        <v>59</v>
      </c>
      <c r="D1686" s="2" t="s">
        <v>1672</v>
      </c>
      <c r="E1686" s="2" t="s">
        <v>1797</v>
      </c>
      <c r="F1686" s="2">
        <v>4</v>
      </c>
      <c r="G1686" s="2">
        <v>676.58</v>
      </c>
      <c r="H1686" s="2">
        <v>0.23</v>
      </c>
      <c r="I1686" s="2" t="s">
        <v>1829</v>
      </c>
      <c r="J1686" s="2">
        <v>2083.8663999999999</v>
      </c>
      <c r="K1686" s="2">
        <f>IF(I1686="", AVERAGEIF(Table6[Payment_Type],Table6[[#This Row],[Payment_Type]],Table6[Total_Amount]), J1686)</f>
        <v>2083.8663999999999</v>
      </c>
      <c r="O1686" s="27" t="s">
        <v>3510</v>
      </c>
      <c r="P1686" t="str">
        <f t="shared" si="105"/>
        <v>Sale1684</v>
      </c>
      <c r="Q1686" t="str">
        <f t="shared" si="106"/>
        <v>SALE1684</v>
      </c>
      <c r="S1686" s="30">
        <v>45845</v>
      </c>
      <c r="T1686" t="str">
        <f t="shared" si="107"/>
        <v>07-07-2025</v>
      </c>
      <c r="X1686" s="33">
        <v>4</v>
      </c>
      <c r="Y1686" s="33">
        <v>676.58</v>
      </c>
      <c r="Z1686" s="2">
        <f t="shared" si="104"/>
        <v>676.58</v>
      </c>
    </row>
    <row r="1687" spans="1:26">
      <c r="A1687" s="2" t="s">
        <v>3511</v>
      </c>
      <c r="B1687" s="25">
        <v>45446</v>
      </c>
      <c r="C1687" s="2" t="s">
        <v>1495</v>
      </c>
      <c r="D1687" s="2" t="s">
        <v>1610</v>
      </c>
      <c r="E1687" s="2" t="s">
        <v>1757</v>
      </c>
      <c r="F1687" s="2">
        <v>2</v>
      </c>
      <c r="G1687" s="2">
        <v>938.6</v>
      </c>
      <c r="H1687" s="2">
        <v>0.04</v>
      </c>
      <c r="I1687" s="2" t="s">
        <v>1826</v>
      </c>
      <c r="J1687" s="2">
        <v>1802.1120000000001</v>
      </c>
      <c r="K1687" s="2">
        <f>IF(I1687="", AVERAGEIF(Table6[Payment_Type],Table6[[#This Row],[Payment_Type]],Table6[Total_Amount]), J1687)</f>
        <v>1802.1120000000001</v>
      </c>
      <c r="O1687" s="28" t="s">
        <v>3511</v>
      </c>
      <c r="P1687" t="str">
        <f t="shared" si="105"/>
        <v>Sale1685</v>
      </c>
      <c r="Q1687" t="str">
        <f t="shared" si="106"/>
        <v>SALE1685</v>
      </c>
      <c r="S1687" s="31">
        <v>45446</v>
      </c>
      <c r="T1687" t="str">
        <f t="shared" si="107"/>
        <v>03-06-2024</v>
      </c>
      <c r="X1687" s="34">
        <v>2</v>
      </c>
      <c r="Y1687" s="34">
        <v>938.6</v>
      </c>
      <c r="Z1687" s="2">
        <f t="shared" si="104"/>
        <v>938.6</v>
      </c>
    </row>
    <row r="1688" spans="1:26">
      <c r="A1688" s="2" t="s">
        <v>3512</v>
      </c>
      <c r="B1688" s="25">
        <v>45761</v>
      </c>
      <c r="C1688" s="2" t="s">
        <v>1112</v>
      </c>
      <c r="D1688" s="2" t="s">
        <v>1574</v>
      </c>
      <c r="E1688" s="2" t="s">
        <v>1799</v>
      </c>
      <c r="F1688" s="2">
        <v>2</v>
      </c>
      <c r="G1688" s="2">
        <v>859.47</v>
      </c>
      <c r="H1688" s="2">
        <v>0.01</v>
      </c>
      <c r="I1688" s="2" t="s">
        <v>1824</v>
      </c>
      <c r="J1688" s="2">
        <v>1701.7506000000001</v>
      </c>
      <c r="K1688" s="2">
        <f>IF(I1688="", AVERAGEIF(Table6[Payment_Type],Table6[[#This Row],[Payment_Type]],Table6[Total_Amount]), J1688)</f>
        <v>1701.7506000000001</v>
      </c>
      <c r="O1688" s="27" t="s">
        <v>3512</v>
      </c>
      <c r="P1688" t="str">
        <f t="shared" si="105"/>
        <v>Sale1686</v>
      </c>
      <c r="Q1688" t="str">
        <f t="shared" si="106"/>
        <v>SALE1686</v>
      </c>
      <c r="S1688" s="30">
        <v>45761</v>
      </c>
      <c r="T1688" t="str">
        <f t="shared" si="107"/>
        <v>14-04-2025</v>
      </c>
      <c r="X1688" s="33">
        <v>2</v>
      </c>
      <c r="Y1688" s="33">
        <v>859.47</v>
      </c>
      <c r="Z1688" s="2">
        <f t="shared" si="104"/>
        <v>859.47</v>
      </c>
    </row>
    <row r="1689" spans="1:26">
      <c r="A1689" s="2" t="s">
        <v>3513</v>
      </c>
      <c r="B1689" s="25">
        <v>45363</v>
      </c>
      <c r="C1689" s="2" t="s">
        <v>214</v>
      </c>
      <c r="D1689" s="2" t="s">
        <v>1602</v>
      </c>
      <c r="E1689" s="2" t="s">
        <v>1799</v>
      </c>
      <c r="F1689" s="2">
        <v>3</v>
      </c>
      <c r="G1689" s="2">
        <v>672.98</v>
      </c>
      <c r="H1689" s="2">
        <v>0.23</v>
      </c>
      <c r="I1689" s="2" t="s">
        <v>1826</v>
      </c>
      <c r="J1689" s="2">
        <v>1554.5838000000001</v>
      </c>
      <c r="K1689" s="2">
        <f>IF(I1689="", AVERAGEIF(Table6[Payment_Type],Table6[[#This Row],[Payment_Type]],Table6[Total_Amount]), J1689)</f>
        <v>1554.5838000000001</v>
      </c>
      <c r="O1689" s="28" t="s">
        <v>3513</v>
      </c>
      <c r="P1689" t="str">
        <f t="shared" si="105"/>
        <v>Sale1687</v>
      </c>
      <c r="Q1689" t="str">
        <f t="shared" si="106"/>
        <v>SALE1687</v>
      </c>
      <c r="S1689" s="31">
        <v>45363</v>
      </c>
      <c r="T1689" t="str">
        <f t="shared" si="107"/>
        <v>12-03-2024</v>
      </c>
      <c r="X1689" s="34">
        <v>3</v>
      </c>
      <c r="Y1689" s="34">
        <v>672.98</v>
      </c>
      <c r="Z1689" s="2">
        <f t="shared" si="104"/>
        <v>672.98</v>
      </c>
    </row>
    <row r="1690" spans="1:26">
      <c r="A1690" s="2" t="s">
        <v>3514</v>
      </c>
      <c r="B1690" s="25">
        <v>45420</v>
      </c>
      <c r="C1690" s="2" t="s">
        <v>672</v>
      </c>
      <c r="D1690" s="2" t="s">
        <v>1660</v>
      </c>
      <c r="E1690" s="2" t="s">
        <v>1810</v>
      </c>
      <c r="F1690" s="2">
        <v>1</v>
      </c>
      <c r="G1690" s="2">
        <v>75.8</v>
      </c>
      <c r="H1690" s="2">
        <v>0.28999999999999998</v>
      </c>
      <c r="I1690" s="2" t="s">
        <v>1826</v>
      </c>
      <c r="J1690" s="2">
        <v>53.817999999999998</v>
      </c>
      <c r="K1690" s="2">
        <f>IF(I1690="", AVERAGEIF(Table6[Payment_Type],Table6[[#This Row],[Payment_Type]],Table6[Total_Amount]), J1690)</f>
        <v>53.817999999999998</v>
      </c>
      <c r="O1690" s="27" t="s">
        <v>3514</v>
      </c>
      <c r="P1690" t="str">
        <f t="shared" si="105"/>
        <v>Sale1688</v>
      </c>
      <c r="Q1690" t="str">
        <f t="shared" si="106"/>
        <v>SALE1688</v>
      </c>
      <c r="S1690" s="30">
        <v>45420</v>
      </c>
      <c r="T1690" t="str">
        <f t="shared" si="107"/>
        <v>08-05-2024</v>
      </c>
      <c r="X1690" s="33">
        <v>1</v>
      </c>
      <c r="Y1690" s="33">
        <v>75.8</v>
      </c>
      <c r="Z1690" s="2">
        <f t="shared" si="104"/>
        <v>75.8</v>
      </c>
    </row>
    <row r="1691" spans="1:26">
      <c r="A1691" s="2" t="s">
        <v>3515</v>
      </c>
      <c r="B1691" s="25">
        <v>45536</v>
      </c>
      <c r="C1691" s="2" t="s">
        <v>137</v>
      </c>
      <c r="D1691" s="2" t="s">
        <v>1582</v>
      </c>
      <c r="E1691" s="2" t="s">
        <v>1801</v>
      </c>
      <c r="F1691" s="2">
        <v>4</v>
      </c>
      <c r="G1691" s="2">
        <v>742.15</v>
      </c>
      <c r="H1691" s="2">
        <v>0.1</v>
      </c>
      <c r="I1691" s="2" t="s">
        <v>1829</v>
      </c>
      <c r="J1691" s="2">
        <v>2671.74</v>
      </c>
      <c r="K1691" s="2">
        <f>IF(I1691="", AVERAGEIF(Table6[Payment_Type],Table6[[#This Row],[Payment_Type]],Table6[Total_Amount]), J1691)</f>
        <v>2671.74</v>
      </c>
      <c r="O1691" s="28" t="s">
        <v>3515</v>
      </c>
      <c r="P1691" t="str">
        <f t="shared" si="105"/>
        <v>Sale1689</v>
      </c>
      <c r="Q1691" t="str">
        <f t="shared" si="106"/>
        <v>SALE1689</v>
      </c>
      <c r="S1691" s="31">
        <v>45536</v>
      </c>
      <c r="T1691" t="str">
        <f t="shared" si="107"/>
        <v>01-09-2024</v>
      </c>
      <c r="X1691" s="34">
        <v>4</v>
      </c>
      <c r="Y1691" s="34">
        <v>742.15</v>
      </c>
      <c r="Z1691" s="2">
        <f t="shared" si="104"/>
        <v>742.15</v>
      </c>
    </row>
    <row r="1692" spans="1:26">
      <c r="A1692" s="2" t="s">
        <v>3516</v>
      </c>
      <c r="B1692" s="25">
        <v>45445</v>
      </c>
      <c r="C1692" s="2" t="s">
        <v>264</v>
      </c>
      <c r="D1692" s="2" t="s">
        <v>1608</v>
      </c>
      <c r="E1692" s="2" t="s">
        <v>1779</v>
      </c>
      <c r="F1692" s="2">
        <v>1</v>
      </c>
      <c r="G1692" s="2">
        <v>637.39</v>
      </c>
      <c r="H1692" s="2">
        <v>0.22</v>
      </c>
      <c r="I1692" s="2" t="s">
        <v>1826</v>
      </c>
      <c r="J1692" s="2">
        <v>497.16419999999999</v>
      </c>
      <c r="K1692" s="2">
        <f>IF(I1692="", AVERAGEIF(Table6[Payment_Type],Table6[[#This Row],[Payment_Type]],Table6[Total_Amount]), J1692)</f>
        <v>497.16419999999999</v>
      </c>
      <c r="O1692" s="27" t="s">
        <v>3516</v>
      </c>
      <c r="P1692" t="str">
        <f t="shared" si="105"/>
        <v>Sale1690</v>
      </c>
      <c r="Q1692" t="str">
        <f t="shared" si="106"/>
        <v>SALE1690</v>
      </c>
      <c r="S1692" s="30">
        <v>45445</v>
      </c>
      <c r="T1692" t="str">
        <f t="shared" si="107"/>
        <v>02-06-2024</v>
      </c>
      <c r="X1692" s="33">
        <v>1</v>
      </c>
      <c r="Y1692" s="33">
        <v>637.39</v>
      </c>
      <c r="Z1692" s="2">
        <f t="shared" si="104"/>
        <v>637.39</v>
      </c>
    </row>
    <row r="1693" spans="1:26">
      <c r="A1693" s="2" t="s">
        <v>3517</v>
      </c>
      <c r="B1693" s="25">
        <v>45230</v>
      </c>
      <c r="C1693" s="2" t="s">
        <v>1220</v>
      </c>
      <c r="D1693" s="2" t="s">
        <v>1557</v>
      </c>
      <c r="E1693" s="2" t="s">
        <v>1807</v>
      </c>
      <c r="F1693" s="2">
        <v>1</v>
      </c>
      <c r="G1693" s="2">
        <v>631</v>
      </c>
      <c r="H1693" s="2">
        <v>0.04</v>
      </c>
      <c r="I1693" s="2" t="s">
        <v>1824</v>
      </c>
      <c r="J1693" s="2">
        <v>605.76</v>
      </c>
      <c r="K1693" s="2">
        <f>IF(I1693="", AVERAGEIF(Table6[Payment_Type],Table6[[#This Row],[Payment_Type]],Table6[Total_Amount]), J1693)</f>
        <v>605.76</v>
      </c>
      <c r="O1693" s="28" t="s">
        <v>3517</v>
      </c>
      <c r="P1693" t="str">
        <f t="shared" si="105"/>
        <v>Sale1691</v>
      </c>
      <c r="Q1693" t="str">
        <f t="shared" si="106"/>
        <v>SALE1691</v>
      </c>
      <c r="S1693" s="31">
        <v>45230</v>
      </c>
      <c r="T1693" t="str">
        <f t="shared" si="107"/>
        <v>31-10-2023</v>
      </c>
      <c r="X1693" s="34">
        <v>1</v>
      </c>
      <c r="Y1693" s="34">
        <v>631</v>
      </c>
      <c r="Z1693" s="2">
        <f t="shared" si="104"/>
        <v>631</v>
      </c>
    </row>
    <row r="1694" spans="1:26">
      <c r="A1694" s="2" t="s">
        <v>3518</v>
      </c>
      <c r="B1694" s="25">
        <v>45916</v>
      </c>
      <c r="C1694" s="2" t="s">
        <v>1226</v>
      </c>
      <c r="D1694" s="2" t="s">
        <v>1708</v>
      </c>
      <c r="E1694" s="2" t="s">
        <v>1766</v>
      </c>
      <c r="F1694" s="2">
        <v>4</v>
      </c>
      <c r="G1694" s="2">
        <v>983.98</v>
      </c>
      <c r="H1694" s="2">
        <v>0.11</v>
      </c>
      <c r="I1694" s="2" t="s">
        <v>1829</v>
      </c>
      <c r="J1694" s="2">
        <v>3502.9688000000001</v>
      </c>
      <c r="K1694" s="2">
        <f>IF(I1694="", AVERAGEIF(Table6[Payment_Type],Table6[[#This Row],[Payment_Type]],Table6[Total_Amount]), J1694)</f>
        <v>3502.9688000000001</v>
      </c>
      <c r="O1694" s="27" t="s">
        <v>3518</v>
      </c>
      <c r="P1694" t="str">
        <f t="shared" si="105"/>
        <v>Sale1692</v>
      </c>
      <c r="Q1694" t="str">
        <f t="shared" si="106"/>
        <v>SALE1692</v>
      </c>
      <c r="S1694" s="30">
        <v>45916</v>
      </c>
      <c r="T1694" t="str">
        <f t="shared" si="107"/>
        <v>16-09-2025</v>
      </c>
      <c r="X1694" s="33">
        <v>4</v>
      </c>
      <c r="Y1694" s="33">
        <v>983.98</v>
      </c>
      <c r="Z1694" s="2">
        <f t="shared" si="104"/>
        <v>983.98</v>
      </c>
    </row>
    <row r="1695" spans="1:26">
      <c r="A1695" s="2" t="s">
        <v>3519</v>
      </c>
      <c r="B1695" s="25">
        <v>45353</v>
      </c>
      <c r="C1695" s="2" t="s">
        <v>205</v>
      </c>
      <c r="D1695" s="2" t="s">
        <v>1658</v>
      </c>
      <c r="E1695" s="2" t="s">
        <v>1792</v>
      </c>
      <c r="F1695" s="2">
        <v>4</v>
      </c>
      <c r="G1695" s="2">
        <v>73.69</v>
      </c>
      <c r="H1695" s="2">
        <v>0.08</v>
      </c>
      <c r="I1695" s="2" t="s">
        <v>1824</v>
      </c>
      <c r="J1695" s="2">
        <v>271.17919999999998</v>
      </c>
      <c r="K1695" s="2">
        <f>IF(I1695="", AVERAGEIF(Table6[Payment_Type],Table6[[#This Row],[Payment_Type]],Table6[Total_Amount]), J1695)</f>
        <v>271.17919999999998</v>
      </c>
      <c r="O1695" s="28" t="s">
        <v>3519</v>
      </c>
      <c r="P1695" t="str">
        <f t="shared" si="105"/>
        <v>Sale1693</v>
      </c>
      <c r="Q1695" t="str">
        <f t="shared" si="106"/>
        <v>SALE1693</v>
      </c>
      <c r="S1695" s="31">
        <v>45353</v>
      </c>
      <c r="T1695" t="str">
        <f t="shared" si="107"/>
        <v>02-03-2024</v>
      </c>
      <c r="X1695" s="34">
        <v>4</v>
      </c>
      <c r="Y1695" s="34">
        <v>73.69</v>
      </c>
      <c r="Z1695" s="2">
        <f t="shared" si="104"/>
        <v>73.69</v>
      </c>
    </row>
    <row r="1696" spans="1:26">
      <c r="A1696" s="2" t="s">
        <v>3520</v>
      </c>
      <c r="B1696" s="25">
        <v>45490</v>
      </c>
      <c r="C1696" s="2" t="s">
        <v>1343</v>
      </c>
      <c r="D1696" s="2" t="s">
        <v>1570</v>
      </c>
      <c r="E1696" s="2" t="s">
        <v>1779</v>
      </c>
      <c r="F1696" s="2">
        <v>3</v>
      </c>
      <c r="G1696" s="2">
        <v>110.99</v>
      </c>
      <c r="H1696" s="2">
        <v>0.21</v>
      </c>
      <c r="I1696" s="2" t="s">
        <v>1824</v>
      </c>
      <c r="J1696" s="2">
        <v>263.04629999999997</v>
      </c>
      <c r="K1696" s="2">
        <f>IF(I1696="", AVERAGEIF(Table6[Payment_Type],Table6[[#This Row],[Payment_Type]],Table6[Total_Amount]), J1696)</f>
        <v>263.04629999999997</v>
      </c>
      <c r="O1696" s="27" t="s">
        <v>3520</v>
      </c>
      <c r="P1696" t="str">
        <f t="shared" si="105"/>
        <v>Sale1694</v>
      </c>
      <c r="Q1696" t="str">
        <f t="shared" si="106"/>
        <v>SALE1694</v>
      </c>
      <c r="S1696" s="30">
        <v>45490</v>
      </c>
      <c r="T1696" t="str">
        <f t="shared" si="107"/>
        <v>17-07-2024</v>
      </c>
      <c r="X1696" s="33">
        <v>3</v>
      </c>
      <c r="Y1696" s="33">
        <v>110.99</v>
      </c>
      <c r="Z1696" s="2">
        <f t="shared" si="104"/>
        <v>110.99</v>
      </c>
    </row>
    <row r="1697" spans="1:26">
      <c r="A1697" s="2" t="s">
        <v>3521</v>
      </c>
      <c r="B1697" s="25">
        <v>45850</v>
      </c>
      <c r="C1697" s="2" t="s">
        <v>301</v>
      </c>
      <c r="D1697" s="2" t="s">
        <v>1568</v>
      </c>
      <c r="E1697" s="2" t="s">
        <v>1779</v>
      </c>
      <c r="F1697" s="2">
        <v>1</v>
      </c>
      <c r="G1697" s="2">
        <v>66.86</v>
      </c>
      <c r="H1697" s="2">
        <v>0.22</v>
      </c>
      <c r="I1697" s="2" t="s">
        <v>1829</v>
      </c>
      <c r="J1697" s="2">
        <v>52.150799999999997</v>
      </c>
      <c r="K1697" s="2">
        <f>IF(I1697="", AVERAGEIF(Table6[Payment_Type],Table6[[#This Row],[Payment_Type]],Table6[Total_Amount]), J1697)</f>
        <v>52.150799999999997</v>
      </c>
      <c r="O1697" s="28" t="s">
        <v>3521</v>
      </c>
      <c r="P1697" t="str">
        <f t="shared" si="105"/>
        <v>Sale1695</v>
      </c>
      <c r="Q1697" t="str">
        <f t="shared" si="106"/>
        <v>SALE1695</v>
      </c>
      <c r="S1697" s="31">
        <v>45850</v>
      </c>
      <c r="T1697" t="str">
        <f t="shared" si="107"/>
        <v>12-07-2025</v>
      </c>
      <c r="X1697" s="34">
        <v>1</v>
      </c>
      <c r="Y1697" s="34">
        <v>66.86</v>
      </c>
      <c r="Z1697" s="2">
        <f t="shared" si="104"/>
        <v>66.86</v>
      </c>
    </row>
    <row r="1698" spans="1:26">
      <c r="A1698" s="2" t="s">
        <v>3522</v>
      </c>
      <c r="B1698" s="25">
        <v>45515</v>
      </c>
      <c r="C1698" s="2" t="s">
        <v>1295</v>
      </c>
      <c r="D1698" s="2" t="s">
        <v>1682</v>
      </c>
      <c r="E1698" s="2" t="s">
        <v>1810</v>
      </c>
      <c r="F1698" s="2">
        <v>1</v>
      </c>
      <c r="G1698" s="2">
        <v>980.26</v>
      </c>
      <c r="H1698" s="2">
        <v>0.14000000000000001</v>
      </c>
      <c r="I1698" s="2" t="s">
        <v>1826</v>
      </c>
      <c r="J1698" s="2">
        <v>843.02359999999999</v>
      </c>
      <c r="K1698" s="2">
        <f>IF(I1698="", AVERAGEIF(Table6[Payment_Type],Table6[[#This Row],[Payment_Type]],Table6[Total_Amount]), J1698)</f>
        <v>843.02359999999999</v>
      </c>
      <c r="O1698" s="27" t="s">
        <v>3522</v>
      </c>
      <c r="P1698" t="str">
        <f t="shared" si="105"/>
        <v>Sale1696</v>
      </c>
      <c r="Q1698" t="str">
        <f t="shared" si="106"/>
        <v>SALE1696</v>
      </c>
      <c r="S1698" s="30">
        <v>45515</v>
      </c>
      <c r="T1698" t="str">
        <f t="shared" si="107"/>
        <v>11-08-2024</v>
      </c>
      <c r="X1698" s="33">
        <v>1</v>
      </c>
      <c r="Y1698" s="33">
        <v>980.26</v>
      </c>
      <c r="Z1698" s="2">
        <f t="shared" si="104"/>
        <v>980.26</v>
      </c>
    </row>
    <row r="1699" spans="1:26">
      <c r="A1699" s="2" t="s">
        <v>3523</v>
      </c>
      <c r="B1699" s="25">
        <v>45322</v>
      </c>
      <c r="C1699" s="2" t="s">
        <v>147</v>
      </c>
      <c r="D1699" s="2" t="s">
        <v>1584</v>
      </c>
      <c r="E1699" s="2" t="s">
        <v>1810</v>
      </c>
      <c r="F1699" s="2">
        <v>1</v>
      </c>
      <c r="G1699" s="2">
        <v>235.28</v>
      </c>
      <c r="H1699" s="2">
        <v>0.05</v>
      </c>
      <c r="I1699" s="2" t="s">
        <v>1826</v>
      </c>
      <c r="J1699" s="2">
        <v>223.51599999999999</v>
      </c>
      <c r="K1699" s="2">
        <f>IF(I1699="", AVERAGEIF(Table6[Payment_Type],Table6[[#This Row],[Payment_Type]],Table6[Total_Amount]), J1699)</f>
        <v>223.51599999999999</v>
      </c>
      <c r="O1699" s="28" t="s">
        <v>3523</v>
      </c>
      <c r="P1699" t="str">
        <f t="shared" si="105"/>
        <v>Sale1697</v>
      </c>
      <c r="Q1699" t="str">
        <f t="shared" si="106"/>
        <v>SALE1697</v>
      </c>
      <c r="S1699" s="31">
        <v>45322</v>
      </c>
      <c r="T1699" t="str">
        <f t="shared" si="107"/>
        <v>31-01-2024</v>
      </c>
      <c r="X1699" s="34">
        <v>1</v>
      </c>
      <c r="Y1699" s="34">
        <v>235.28</v>
      </c>
      <c r="Z1699" s="2">
        <f t="shared" si="104"/>
        <v>235.28</v>
      </c>
    </row>
    <row r="1700" spans="1:26">
      <c r="A1700" s="2" t="s">
        <v>3524</v>
      </c>
      <c r="B1700" s="25">
        <v>45542</v>
      </c>
      <c r="C1700" s="2" t="s">
        <v>1292</v>
      </c>
      <c r="D1700" s="2" t="s">
        <v>1543</v>
      </c>
      <c r="E1700" s="2" t="s">
        <v>1801</v>
      </c>
      <c r="F1700" s="2">
        <v>3</v>
      </c>
      <c r="G1700" s="2">
        <v>407.39</v>
      </c>
      <c r="H1700" s="2">
        <v>0.08</v>
      </c>
      <c r="I1700" s="2" t="s">
        <v>1826</v>
      </c>
      <c r="J1700" s="2">
        <v>1124.3964000000001</v>
      </c>
      <c r="K1700" s="2">
        <f>IF(I1700="", AVERAGEIF(Table6[Payment_Type],Table6[[#This Row],[Payment_Type]],Table6[Total_Amount]), J1700)</f>
        <v>1124.3964000000001</v>
      </c>
      <c r="O1700" s="27" t="s">
        <v>3524</v>
      </c>
      <c r="P1700" t="str">
        <f t="shared" si="105"/>
        <v>Sale1698</v>
      </c>
      <c r="Q1700" t="str">
        <f t="shared" si="106"/>
        <v>SALE1698</v>
      </c>
      <c r="S1700" s="30">
        <v>45542</v>
      </c>
      <c r="T1700" t="str">
        <f t="shared" si="107"/>
        <v>07-09-2024</v>
      </c>
      <c r="X1700" s="33">
        <v>3</v>
      </c>
      <c r="Y1700" s="33">
        <v>407.39</v>
      </c>
      <c r="Z1700" s="2">
        <f t="shared" si="104"/>
        <v>407.39</v>
      </c>
    </row>
    <row r="1701" spans="1:26">
      <c r="A1701" s="2" t="s">
        <v>3525</v>
      </c>
      <c r="B1701" s="25">
        <v>45675</v>
      </c>
      <c r="C1701" s="2" t="s">
        <v>251</v>
      </c>
      <c r="D1701" s="2" t="s">
        <v>1602</v>
      </c>
      <c r="E1701" s="2" t="s">
        <v>1799</v>
      </c>
      <c r="F1701" s="2">
        <v>4</v>
      </c>
      <c r="G1701" s="2">
        <v>459.83</v>
      </c>
      <c r="H1701" s="2">
        <v>0.12</v>
      </c>
      <c r="I1701" s="2" t="s">
        <v>1829</v>
      </c>
      <c r="J1701" s="2">
        <v>1618.6016</v>
      </c>
      <c r="K1701" s="2">
        <f>IF(I1701="", AVERAGEIF(Table6[Payment_Type],Table6[[#This Row],[Payment_Type]],Table6[Total_Amount]), J1701)</f>
        <v>1618.6016</v>
      </c>
      <c r="O1701" s="28" t="s">
        <v>3525</v>
      </c>
      <c r="P1701" t="str">
        <f t="shared" si="105"/>
        <v>Sale1699</v>
      </c>
      <c r="Q1701" t="str">
        <f t="shared" si="106"/>
        <v>SALE1699</v>
      </c>
      <c r="S1701" s="31">
        <v>45675</v>
      </c>
      <c r="T1701" t="str">
        <f t="shared" si="107"/>
        <v>18-01-2025</v>
      </c>
      <c r="X1701" s="34">
        <v>4</v>
      </c>
      <c r="Y1701" s="34">
        <v>459.83</v>
      </c>
      <c r="Z1701" s="2">
        <f t="shared" si="104"/>
        <v>459.83</v>
      </c>
    </row>
    <row r="1702" spans="1:26">
      <c r="A1702" s="2" t="s">
        <v>3526</v>
      </c>
      <c r="B1702" s="25">
        <v>45333</v>
      </c>
      <c r="C1702" s="2" t="s">
        <v>496</v>
      </c>
      <c r="D1702" s="2" t="s">
        <v>1734</v>
      </c>
      <c r="E1702" s="2" t="s">
        <v>1769</v>
      </c>
      <c r="F1702" s="2">
        <v>3</v>
      </c>
      <c r="G1702" s="2">
        <v>706.6</v>
      </c>
      <c r="H1702" s="2">
        <v>0.17</v>
      </c>
      <c r="I1702" s="2" t="s">
        <v>1826</v>
      </c>
      <c r="J1702" s="2">
        <v>1759.434</v>
      </c>
      <c r="K1702" s="2">
        <f>IF(I1702="", AVERAGEIF(Table6[Payment_Type],Table6[[#This Row],[Payment_Type]],Table6[Total_Amount]), J1702)</f>
        <v>1759.434</v>
      </c>
      <c r="O1702" s="27" t="s">
        <v>3526</v>
      </c>
      <c r="P1702" t="str">
        <f t="shared" si="105"/>
        <v>Sale1700</v>
      </c>
      <c r="Q1702" t="str">
        <f t="shared" si="106"/>
        <v>SALE1700</v>
      </c>
      <c r="S1702" s="30">
        <v>45333</v>
      </c>
      <c r="T1702" t="str">
        <f t="shared" si="107"/>
        <v>11-02-2024</v>
      </c>
      <c r="X1702" s="33">
        <v>3</v>
      </c>
      <c r="Y1702" s="33">
        <v>706.6</v>
      </c>
      <c r="Z1702" s="2">
        <f t="shared" si="104"/>
        <v>706.6</v>
      </c>
    </row>
    <row r="1703" spans="1:26">
      <c r="A1703" s="2" t="s">
        <v>3527</v>
      </c>
      <c r="B1703" s="25">
        <v>45819</v>
      </c>
      <c r="C1703" s="2" t="s">
        <v>1425</v>
      </c>
      <c r="D1703" s="2" t="s">
        <v>1730</v>
      </c>
      <c r="E1703" s="2" t="s">
        <v>1813</v>
      </c>
      <c r="F1703" s="2">
        <v>3</v>
      </c>
      <c r="G1703" s="2">
        <v>811.16</v>
      </c>
      <c r="H1703" s="2">
        <v>0.1</v>
      </c>
      <c r="I1703" s="2" t="s">
        <v>1829</v>
      </c>
      <c r="J1703" s="2">
        <v>2190.1320000000001</v>
      </c>
      <c r="K1703" s="2">
        <f>IF(I1703="", AVERAGEIF(Table6[Payment_Type],Table6[[#This Row],[Payment_Type]],Table6[Total_Amount]), J1703)</f>
        <v>2190.1320000000001</v>
      </c>
      <c r="O1703" s="28" t="s">
        <v>3527</v>
      </c>
      <c r="P1703" t="str">
        <f t="shared" si="105"/>
        <v>Sale1701</v>
      </c>
      <c r="Q1703" t="str">
        <f t="shared" si="106"/>
        <v>SALE1701</v>
      </c>
      <c r="S1703" s="31">
        <v>45819</v>
      </c>
      <c r="T1703" t="str">
        <f t="shared" si="107"/>
        <v>11-06-2025</v>
      </c>
      <c r="X1703" s="34">
        <v>3</v>
      </c>
      <c r="Y1703" s="34">
        <v>811.16</v>
      </c>
      <c r="Z1703" s="2">
        <f t="shared" si="104"/>
        <v>811.16</v>
      </c>
    </row>
    <row r="1704" spans="1:26">
      <c r="A1704" s="2" t="s">
        <v>3528</v>
      </c>
      <c r="B1704" s="25">
        <v>45268</v>
      </c>
      <c r="C1704" s="2" t="s">
        <v>705</v>
      </c>
      <c r="D1704" s="2" t="s">
        <v>1622</v>
      </c>
      <c r="E1704" s="2" t="s">
        <v>1779</v>
      </c>
      <c r="F1704" s="2">
        <v>2</v>
      </c>
      <c r="G1704" s="2">
        <v>985.79</v>
      </c>
      <c r="H1704" s="2">
        <v>0.04</v>
      </c>
      <c r="I1704" s="2" t="s">
        <v>1826</v>
      </c>
      <c r="J1704" s="2">
        <v>1892.7167999999999</v>
      </c>
      <c r="K1704" s="2">
        <f>IF(I1704="", AVERAGEIF(Table6[Payment_Type],Table6[[#This Row],[Payment_Type]],Table6[Total_Amount]), J1704)</f>
        <v>1892.7167999999999</v>
      </c>
      <c r="O1704" s="27" t="s">
        <v>3528</v>
      </c>
      <c r="P1704" t="str">
        <f t="shared" si="105"/>
        <v>Sale1702</v>
      </c>
      <c r="Q1704" t="str">
        <f t="shared" si="106"/>
        <v>SALE1702</v>
      </c>
      <c r="S1704" s="30">
        <v>45268</v>
      </c>
      <c r="T1704" t="str">
        <f t="shared" si="107"/>
        <v>08-12-2023</v>
      </c>
      <c r="X1704" s="33">
        <v>2</v>
      </c>
      <c r="Y1704" s="33">
        <v>985.79</v>
      </c>
      <c r="Z1704" s="2">
        <f t="shared" si="104"/>
        <v>985.79</v>
      </c>
    </row>
    <row r="1705" spans="1:26">
      <c r="A1705" s="2" t="s">
        <v>3529</v>
      </c>
      <c r="B1705" s="25">
        <v>45521</v>
      </c>
      <c r="C1705" s="2" t="s">
        <v>616</v>
      </c>
      <c r="D1705" s="2" t="s">
        <v>1614</v>
      </c>
      <c r="E1705" s="2" t="s">
        <v>1799</v>
      </c>
      <c r="F1705" s="2">
        <v>1</v>
      </c>
      <c r="G1705" s="2">
        <v>255.02</v>
      </c>
      <c r="H1705" s="2">
        <v>0.3</v>
      </c>
      <c r="I1705" s="2" t="s">
        <v>1824</v>
      </c>
      <c r="J1705" s="2">
        <v>178.51400000000001</v>
      </c>
      <c r="K1705" s="2">
        <f>IF(I1705="", AVERAGEIF(Table6[Payment_Type],Table6[[#This Row],[Payment_Type]],Table6[Total_Amount]), J1705)</f>
        <v>178.51400000000001</v>
      </c>
      <c r="O1705" s="28" t="s">
        <v>3529</v>
      </c>
      <c r="P1705" t="str">
        <f t="shared" si="105"/>
        <v>Sale1703</v>
      </c>
      <c r="Q1705" t="str">
        <f t="shared" si="106"/>
        <v>SALE1703</v>
      </c>
      <c r="S1705" s="31">
        <v>45521</v>
      </c>
      <c r="T1705" t="str">
        <f t="shared" si="107"/>
        <v>17-08-2024</v>
      </c>
      <c r="X1705" s="34">
        <v>1</v>
      </c>
      <c r="Y1705" s="34">
        <v>255.02</v>
      </c>
      <c r="Z1705" s="2">
        <f t="shared" si="104"/>
        <v>255.02</v>
      </c>
    </row>
    <row r="1706" spans="1:26">
      <c r="A1706" s="2" t="s">
        <v>3530</v>
      </c>
      <c r="B1706" s="25">
        <v>45693</v>
      </c>
      <c r="C1706" s="2" t="s">
        <v>341</v>
      </c>
      <c r="D1706" s="2" t="s">
        <v>1586</v>
      </c>
      <c r="E1706" s="2" t="s">
        <v>1782</v>
      </c>
      <c r="F1706" s="2">
        <v>1</v>
      </c>
      <c r="G1706" s="2">
        <v>153.57</v>
      </c>
      <c r="H1706" s="2">
        <v>0.01</v>
      </c>
      <c r="I1706" s="2" t="s">
        <v>1826</v>
      </c>
      <c r="J1706" s="2">
        <v>152.0343</v>
      </c>
      <c r="K1706" s="2">
        <f>IF(I1706="", AVERAGEIF(Table6[Payment_Type],Table6[[#This Row],[Payment_Type]],Table6[Total_Amount]), J1706)</f>
        <v>152.0343</v>
      </c>
      <c r="O1706" s="27" t="s">
        <v>3530</v>
      </c>
      <c r="P1706" t="str">
        <f t="shared" si="105"/>
        <v>Sale1704</v>
      </c>
      <c r="Q1706" t="str">
        <f t="shared" si="106"/>
        <v>SALE1704</v>
      </c>
      <c r="S1706" s="30">
        <v>45693</v>
      </c>
      <c r="T1706" t="str">
        <f t="shared" si="107"/>
        <v>05-02-2025</v>
      </c>
      <c r="X1706" s="33">
        <v>1</v>
      </c>
      <c r="Y1706" s="33">
        <v>153.57</v>
      </c>
      <c r="Z1706" s="2">
        <f t="shared" si="104"/>
        <v>153.57</v>
      </c>
    </row>
    <row r="1707" spans="1:26">
      <c r="A1707" s="2" t="s">
        <v>3531</v>
      </c>
      <c r="B1707" s="25">
        <v>45734</v>
      </c>
      <c r="C1707" s="2" t="s">
        <v>809</v>
      </c>
      <c r="D1707" s="2" t="s">
        <v>1634</v>
      </c>
      <c r="E1707" s="2" t="s">
        <v>1810</v>
      </c>
      <c r="F1707" s="2">
        <v>3</v>
      </c>
      <c r="G1707" s="2">
        <v>962.98</v>
      </c>
      <c r="H1707" s="2">
        <v>0.21</v>
      </c>
      <c r="I1707" s="2" t="s">
        <v>1824</v>
      </c>
      <c r="J1707" s="2">
        <v>2282.2626</v>
      </c>
      <c r="K1707" s="2">
        <f>IF(I1707="", AVERAGEIF(Table6[Payment_Type],Table6[[#This Row],[Payment_Type]],Table6[Total_Amount]), J1707)</f>
        <v>2282.2626</v>
      </c>
      <c r="O1707" s="28" t="s">
        <v>3531</v>
      </c>
      <c r="P1707" t="str">
        <f t="shared" si="105"/>
        <v>Sale1705</v>
      </c>
      <c r="Q1707" t="str">
        <f t="shared" si="106"/>
        <v>SALE1705</v>
      </c>
      <c r="S1707" s="31">
        <v>45734</v>
      </c>
      <c r="T1707" t="str">
        <f t="shared" si="107"/>
        <v>18-03-2025</v>
      </c>
      <c r="X1707" s="34">
        <v>3</v>
      </c>
      <c r="Y1707" s="34">
        <v>962.98</v>
      </c>
      <c r="Z1707" s="2">
        <f t="shared" si="104"/>
        <v>962.98</v>
      </c>
    </row>
    <row r="1708" spans="1:26">
      <c r="A1708" s="2" t="s">
        <v>3532</v>
      </c>
      <c r="B1708" s="25">
        <v>45377</v>
      </c>
      <c r="C1708" s="2" t="s">
        <v>214</v>
      </c>
      <c r="D1708" s="2" t="s">
        <v>1636</v>
      </c>
      <c r="E1708" s="2" t="s">
        <v>1782</v>
      </c>
      <c r="F1708" s="2">
        <v>3</v>
      </c>
      <c r="G1708" s="2">
        <v>884.46</v>
      </c>
      <c r="H1708" s="2">
        <v>0.25</v>
      </c>
      <c r="I1708" s="2" t="s">
        <v>1824</v>
      </c>
      <c r="J1708" s="2">
        <v>1990.0350000000001</v>
      </c>
      <c r="K1708" s="2">
        <f>IF(I1708="", AVERAGEIF(Table6[Payment_Type],Table6[[#This Row],[Payment_Type]],Table6[Total_Amount]), J1708)</f>
        <v>1990.0350000000001</v>
      </c>
      <c r="O1708" s="27" t="s">
        <v>3532</v>
      </c>
      <c r="P1708" t="str">
        <f t="shared" si="105"/>
        <v>Sale1706</v>
      </c>
      <c r="Q1708" t="str">
        <f t="shared" si="106"/>
        <v>SALE1706</v>
      </c>
      <c r="S1708" s="30">
        <v>45377</v>
      </c>
      <c r="T1708" t="str">
        <f t="shared" si="107"/>
        <v>26-03-2024</v>
      </c>
      <c r="X1708" s="33">
        <v>3</v>
      </c>
      <c r="Y1708" s="33">
        <v>884.46</v>
      </c>
      <c r="Z1708" s="2">
        <f t="shared" si="104"/>
        <v>884.46</v>
      </c>
    </row>
    <row r="1709" spans="1:26">
      <c r="A1709" s="2" t="s">
        <v>3533</v>
      </c>
      <c r="B1709" s="25">
        <v>45778</v>
      </c>
      <c r="C1709" s="2" t="s">
        <v>1355</v>
      </c>
      <c r="D1709" s="2" t="s">
        <v>1682</v>
      </c>
      <c r="E1709" s="2" t="s">
        <v>1789</v>
      </c>
      <c r="F1709" s="2">
        <v>4</v>
      </c>
      <c r="G1709" s="2">
        <v>359.71</v>
      </c>
      <c r="H1709" s="2">
        <v>0.05</v>
      </c>
      <c r="I1709" s="2" t="s">
        <v>1826</v>
      </c>
      <c r="J1709" s="2">
        <v>1366.8979999999999</v>
      </c>
      <c r="K1709" s="2">
        <f>IF(I1709="", AVERAGEIF(Table6[Payment_Type],Table6[[#This Row],[Payment_Type]],Table6[Total_Amount]), J1709)</f>
        <v>1366.8979999999999</v>
      </c>
      <c r="O1709" s="28" t="s">
        <v>3533</v>
      </c>
      <c r="P1709" t="str">
        <f t="shared" si="105"/>
        <v>Sale1707</v>
      </c>
      <c r="Q1709" t="str">
        <f t="shared" si="106"/>
        <v>SALE1707</v>
      </c>
      <c r="S1709" s="31">
        <v>45778</v>
      </c>
      <c r="T1709" t="str">
        <f t="shared" si="107"/>
        <v>01-05-2025</v>
      </c>
      <c r="X1709" s="34">
        <v>4</v>
      </c>
      <c r="Y1709" s="34">
        <v>359.71</v>
      </c>
      <c r="Z1709" s="2">
        <f t="shared" si="104"/>
        <v>359.71</v>
      </c>
    </row>
    <row r="1710" spans="1:26">
      <c r="A1710" s="2" t="s">
        <v>3534</v>
      </c>
      <c r="B1710" s="25">
        <v>45715</v>
      </c>
      <c r="C1710" s="2" t="s">
        <v>195</v>
      </c>
      <c r="D1710" s="2" t="s">
        <v>1648</v>
      </c>
      <c r="E1710" s="2" t="s">
        <v>1769</v>
      </c>
      <c r="F1710" s="2">
        <v>3</v>
      </c>
      <c r="G1710" s="2">
        <v>766.47</v>
      </c>
      <c r="H1710" s="2">
        <v>0.18</v>
      </c>
      <c r="I1710" s="2" t="s">
        <v>1824</v>
      </c>
      <c r="J1710" s="2">
        <v>1885.5162</v>
      </c>
      <c r="K1710" s="2">
        <f>IF(I1710="", AVERAGEIF(Table6[Payment_Type],Table6[[#This Row],[Payment_Type]],Table6[Total_Amount]), J1710)</f>
        <v>1885.5162</v>
      </c>
      <c r="O1710" s="27" t="s">
        <v>3534</v>
      </c>
      <c r="P1710" t="str">
        <f t="shared" si="105"/>
        <v>Sale1708</v>
      </c>
      <c r="Q1710" t="str">
        <f t="shared" si="106"/>
        <v>SALE1708</v>
      </c>
      <c r="S1710" s="30">
        <v>45715</v>
      </c>
      <c r="T1710" t="str">
        <f t="shared" si="107"/>
        <v>27-02-2025</v>
      </c>
      <c r="X1710" s="33">
        <v>3</v>
      </c>
      <c r="Y1710" s="33">
        <v>766.47</v>
      </c>
      <c r="Z1710" s="2">
        <f t="shared" si="104"/>
        <v>766.47</v>
      </c>
    </row>
    <row r="1711" spans="1:26">
      <c r="A1711" s="2" t="s">
        <v>3535</v>
      </c>
      <c r="B1711" s="25">
        <v>45492</v>
      </c>
      <c r="C1711" s="2" t="s">
        <v>722</v>
      </c>
      <c r="D1711" s="2" t="s">
        <v>1660</v>
      </c>
      <c r="E1711" s="2" t="s">
        <v>1810</v>
      </c>
      <c r="F1711" s="2">
        <v>1</v>
      </c>
      <c r="G1711" s="2">
        <v>772.07</v>
      </c>
      <c r="H1711" s="2">
        <v>0.26</v>
      </c>
      <c r="I1711" s="2" t="s">
        <v>1826</v>
      </c>
      <c r="J1711" s="2">
        <v>571.33180000000004</v>
      </c>
      <c r="K1711" s="2">
        <f>IF(I1711="", AVERAGEIF(Table6[Payment_Type],Table6[[#This Row],[Payment_Type]],Table6[Total_Amount]), J1711)</f>
        <v>571.33180000000004</v>
      </c>
      <c r="O1711" s="28" t="s">
        <v>3535</v>
      </c>
      <c r="P1711" t="str">
        <f t="shared" si="105"/>
        <v>Sale1709</v>
      </c>
      <c r="Q1711" t="str">
        <f t="shared" si="106"/>
        <v>SALE1709</v>
      </c>
      <c r="S1711" s="31">
        <v>45492</v>
      </c>
      <c r="T1711" t="str">
        <f t="shared" si="107"/>
        <v>19-07-2024</v>
      </c>
      <c r="X1711" s="34">
        <v>1</v>
      </c>
      <c r="Y1711" s="34">
        <v>772.07</v>
      </c>
      <c r="Z1711" s="2">
        <f t="shared" si="104"/>
        <v>772.07</v>
      </c>
    </row>
    <row r="1712" spans="1:26">
      <c r="A1712" s="2" t="s">
        <v>3536</v>
      </c>
      <c r="B1712" s="25">
        <v>45292</v>
      </c>
      <c r="C1712" s="2" t="s">
        <v>881</v>
      </c>
      <c r="D1712" s="2" t="s">
        <v>1586</v>
      </c>
      <c r="E1712" s="2" t="s">
        <v>1773</v>
      </c>
      <c r="F1712" s="2">
        <v>3</v>
      </c>
      <c r="G1712" s="2">
        <v>108.31</v>
      </c>
      <c r="H1712" s="2">
        <v>0.26</v>
      </c>
      <c r="I1712" s="2" t="s">
        <v>1829</v>
      </c>
      <c r="J1712" s="2">
        <v>240.44820000000001</v>
      </c>
      <c r="K1712" s="2">
        <f>IF(I1712="", AVERAGEIF(Table6[Payment_Type],Table6[[#This Row],[Payment_Type]],Table6[Total_Amount]), J1712)</f>
        <v>240.44820000000001</v>
      </c>
      <c r="O1712" s="27" t="s">
        <v>3536</v>
      </c>
      <c r="P1712" t="str">
        <f t="shared" si="105"/>
        <v>Sale1710</v>
      </c>
      <c r="Q1712" t="str">
        <f t="shared" si="106"/>
        <v>SALE1710</v>
      </c>
      <c r="S1712" s="30">
        <v>45292</v>
      </c>
      <c r="T1712" t="str">
        <f t="shared" si="107"/>
        <v>01-01-2024</v>
      </c>
      <c r="X1712" s="33">
        <v>3</v>
      </c>
      <c r="Y1712" s="33">
        <v>108.31</v>
      </c>
      <c r="Z1712" s="2">
        <f t="shared" si="104"/>
        <v>108.31</v>
      </c>
    </row>
    <row r="1713" spans="1:26">
      <c r="A1713" s="2" t="s">
        <v>3537</v>
      </c>
      <c r="B1713" s="25">
        <v>45316</v>
      </c>
      <c r="C1713" s="2" t="s">
        <v>708</v>
      </c>
      <c r="D1713" s="2" t="s">
        <v>1706</v>
      </c>
      <c r="E1713" s="2" t="s">
        <v>1776</v>
      </c>
      <c r="F1713" s="2">
        <v>1</v>
      </c>
      <c r="G1713" s="2">
        <v>502.53</v>
      </c>
      <c r="H1713" s="2">
        <v>0</v>
      </c>
      <c r="I1713" s="2" t="s">
        <v>1826</v>
      </c>
      <c r="J1713" s="2">
        <v>502.53</v>
      </c>
      <c r="K1713" s="2">
        <f>IF(I1713="", AVERAGEIF(Table6[Payment_Type],Table6[[#This Row],[Payment_Type]],Table6[Total_Amount]), J1713)</f>
        <v>502.53</v>
      </c>
      <c r="O1713" s="28" t="s">
        <v>3537</v>
      </c>
      <c r="P1713" t="str">
        <f t="shared" si="105"/>
        <v>Sale1711</v>
      </c>
      <c r="Q1713" t="str">
        <f t="shared" si="106"/>
        <v>SALE1711</v>
      </c>
      <c r="S1713" s="31">
        <v>45316</v>
      </c>
      <c r="T1713" t="str">
        <f t="shared" si="107"/>
        <v>25-01-2024</v>
      </c>
      <c r="X1713" s="34">
        <v>1</v>
      </c>
      <c r="Y1713" s="34">
        <v>502.53</v>
      </c>
      <c r="Z1713" s="2">
        <f t="shared" si="104"/>
        <v>502.53</v>
      </c>
    </row>
    <row r="1714" spans="1:26">
      <c r="A1714" s="2" t="s">
        <v>3538</v>
      </c>
      <c r="B1714" s="25">
        <v>45548</v>
      </c>
      <c r="C1714" s="2" t="s">
        <v>278</v>
      </c>
      <c r="D1714" s="2" t="s">
        <v>1546</v>
      </c>
      <c r="E1714" s="2" t="s">
        <v>1804</v>
      </c>
      <c r="F1714" s="2">
        <v>2</v>
      </c>
      <c r="G1714" s="2">
        <v>508.52</v>
      </c>
      <c r="H1714" s="2">
        <v>0.11</v>
      </c>
      <c r="I1714" s="2" t="s">
        <v>1829</v>
      </c>
      <c r="J1714" s="2">
        <v>905.16559999999993</v>
      </c>
      <c r="K1714" s="2">
        <f>IF(I1714="", AVERAGEIF(Table6[Payment_Type],Table6[[#This Row],[Payment_Type]],Table6[Total_Amount]), J1714)</f>
        <v>905.16559999999993</v>
      </c>
      <c r="O1714" s="27" t="s">
        <v>3538</v>
      </c>
      <c r="P1714" t="str">
        <f t="shared" si="105"/>
        <v>Sale1712</v>
      </c>
      <c r="Q1714" t="str">
        <f t="shared" si="106"/>
        <v>SALE1712</v>
      </c>
      <c r="S1714" s="30">
        <v>45548</v>
      </c>
      <c r="T1714" t="str">
        <f t="shared" si="107"/>
        <v>13-09-2024</v>
      </c>
      <c r="X1714" s="33">
        <v>2</v>
      </c>
      <c r="Y1714" s="33">
        <v>508.52</v>
      </c>
      <c r="Z1714" s="2">
        <f t="shared" si="104"/>
        <v>508.52</v>
      </c>
    </row>
    <row r="1715" spans="1:26">
      <c r="A1715" s="2" t="s">
        <v>3539</v>
      </c>
      <c r="B1715" s="25">
        <v>45572</v>
      </c>
      <c r="C1715" s="2" t="s">
        <v>1443</v>
      </c>
      <c r="D1715" s="2" t="s">
        <v>1696</v>
      </c>
      <c r="E1715" s="2" t="s">
        <v>1766</v>
      </c>
      <c r="F1715" s="2">
        <v>1</v>
      </c>
      <c r="G1715" s="2">
        <v>492</v>
      </c>
      <c r="H1715" s="2">
        <v>0.26</v>
      </c>
      <c r="I1715" s="2" t="s">
        <v>1826</v>
      </c>
      <c r="J1715" s="2">
        <v>364.08</v>
      </c>
      <c r="K1715" s="2">
        <f>IF(I1715="", AVERAGEIF(Table6[Payment_Type],Table6[[#This Row],[Payment_Type]],Table6[Total_Amount]), J1715)</f>
        <v>364.08</v>
      </c>
      <c r="O1715" s="28" t="s">
        <v>3539</v>
      </c>
      <c r="P1715" t="str">
        <f t="shared" si="105"/>
        <v>Sale1713</v>
      </c>
      <c r="Q1715" t="str">
        <f t="shared" si="106"/>
        <v>SALE1713</v>
      </c>
      <c r="S1715" s="31">
        <v>45572</v>
      </c>
      <c r="T1715" t="str">
        <f t="shared" si="107"/>
        <v>07-10-2024</v>
      </c>
      <c r="X1715" s="34">
        <v>1</v>
      </c>
      <c r="Y1715" s="34">
        <v>492</v>
      </c>
      <c r="Z1715" s="2">
        <f t="shared" si="104"/>
        <v>492</v>
      </c>
    </row>
    <row r="1716" spans="1:26">
      <c r="A1716" s="2" t="s">
        <v>3540</v>
      </c>
      <c r="B1716" s="25">
        <v>45347</v>
      </c>
      <c r="C1716" s="2" t="s">
        <v>1492</v>
      </c>
      <c r="D1716" s="2" t="s">
        <v>1622</v>
      </c>
      <c r="E1716" s="2" t="s">
        <v>1799</v>
      </c>
      <c r="F1716" s="2">
        <v>4</v>
      </c>
      <c r="G1716" s="2">
        <v>746.36</v>
      </c>
      <c r="H1716" s="2">
        <v>0.02</v>
      </c>
      <c r="I1716" s="2" t="s">
        <v>1824</v>
      </c>
      <c r="J1716" s="2">
        <v>2925.7312000000002</v>
      </c>
      <c r="K1716" s="2">
        <f>IF(I1716="", AVERAGEIF(Table6[Payment_Type],Table6[[#This Row],[Payment_Type]],Table6[Total_Amount]), J1716)</f>
        <v>2925.7312000000002</v>
      </c>
      <c r="O1716" s="27" t="s">
        <v>3540</v>
      </c>
      <c r="P1716" t="str">
        <f t="shared" si="105"/>
        <v>Sale1714</v>
      </c>
      <c r="Q1716" t="str">
        <f t="shared" si="106"/>
        <v>SALE1714</v>
      </c>
      <c r="S1716" s="30">
        <v>45347</v>
      </c>
      <c r="T1716" t="str">
        <f t="shared" si="107"/>
        <v>25-02-2024</v>
      </c>
      <c r="X1716" s="33">
        <v>4</v>
      </c>
      <c r="Y1716" s="33">
        <v>746.36</v>
      </c>
      <c r="Z1716" s="2">
        <f t="shared" si="104"/>
        <v>746.36</v>
      </c>
    </row>
    <row r="1717" spans="1:26">
      <c r="A1717" s="2" t="s">
        <v>3541</v>
      </c>
      <c r="B1717" s="25">
        <v>45823</v>
      </c>
      <c r="C1717" s="2" t="s">
        <v>1343</v>
      </c>
      <c r="D1717" s="2" t="s">
        <v>1572</v>
      </c>
      <c r="E1717" s="2" t="s">
        <v>1757</v>
      </c>
      <c r="F1717" s="2">
        <v>1</v>
      </c>
      <c r="G1717" s="2">
        <v>120.83</v>
      </c>
      <c r="H1717" s="2">
        <v>0.08</v>
      </c>
      <c r="I1717" s="2" t="s">
        <v>1824</v>
      </c>
      <c r="J1717" s="2">
        <v>111.1636</v>
      </c>
      <c r="K1717" s="2">
        <f>IF(I1717="", AVERAGEIF(Table6[Payment_Type],Table6[[#This Row],[Payment_Type]],Table6[Total_Amount]), J1717)</f>
        <v>111.1636</v>
      </c>
      <c r="O1717" s="28" t="s">
        <v>3541</v>
      </c>
      <c r="P1717" t="str">
        <f t="shared" si="105"/>
        <v>Sale1715</v>
      </c>
      <c r="Q1717" t="str">
        <f t="shared" si="106"/>
        <v>SALE1715</v>
      </c>
      <c r="S1717" s="31">
        <v>45823</v>
      </c>
      <c r="T1717" t="str">
        <f t="shared" si="107"/>
        <v>15-06-2025</v>
      </c>
      <c r="X1717" s="34">
        <v>1</v>
      </c>
      <c r="Y1717" s="34">
        <v>120.83</v>
      </c>
      <c r="Z1717" s="2">
        <f t="shared" si="104"/>
        <v>120.83</v>
      </c>
    </row>
    <row r="1718" spans="1:26">
      <c r="A1718" s="2" t="s">
        <v>3542</v>
      </c>
      <c r="B1718" s="25">
        <v>45394</v>
      </c>
      <c r="C1718" s="2" t="s">
        <v>1243</v>
      </c>
      <c r="D1718" s="2" t="s">
        <v>1702</v>
      </c>
      <c r="E1718" s="2" t="s">
        <v>1810</v>
      </c>
      <c r="F1718" s="2">
        <v>2</v>
      </c>
      <c r="G1718" s="2">
        <v>68.31</v>
      </c>
      <c r="H1718" s="2">
        <v>0.28999999999999998</v>
      </c>
      <c r="I1718" s="2" t="s">
        <v>1829</v>
      </c>
      <c r="J1718" s="2">
        <v>97.000199999999992</v>
      </c>
      <c r="K1718" s="2">
        <f>IF(I1718="", AVERAGEIF(Table6[Payment_Type],Table6[[#This Row],[Payment_Type]],Table6[Total_Amount]), J1718)</f>
        <v>97.000199999999992</v>
      </c>
      <c r="O1718" s="27" t="s">
        <v>3542</v>
      </c>
      <c r="P1718" t="str">
        <f t="shared" si="105"/>
        <v>Sale1716</v>
      </c>
      <c r="Q1718" t="str">
        <f t="shared" si="106"/>
        <v>SALE1716</v>
      </c>
      <c r="S1718" s="30">
        <v>45394</v>
      </c>
      <c r="T1718" t="str">
        <f t="shared" si="107"/>
        <v>12-04-2024</v>
      </c>
      <c r="X1718" s="33">
        <v>2</v>
      </c>
      <c r="Y1718" s="33">
        <v>68.31</v>
      </c>
      <c r="Z1718" s="2">
        <f t="shared" si="104"/>
        <v>68.31</v>
      </c>
    </row>
    <row r="1719" spans="1:26">
      <c r="A1719" s="2" t="s">
        <v>3543</v>
      </c>
      <c r="B1719" s="25">
        <v>45265</v>
      </c>
      <c r="C1719" s="2" t="s">
        <v>230</v>
      </c>
      <c r="D1719" s="2" t="s">
        <v>1592</v>
      </c>
      <c r="E1719" s="2" t="s">
        <v>1810</v>
      </c>
      <c r="F1719" s="2">
        <v>2</v>
      </c>
      <c r="G1719" s="2">
        <v>761.71</v>
      </c>
      <c r="H1719" s="2">
        <v>0.02</v>
      </c>
      <c r="I1719" s="2" t="s">
        <v>1826</v>
      </c>
      <c r="J1719" s="2">
        <v>1492.9516000000001</v>
      </c>
      <c r="K1719" s="2">
        <f>IF(I1719="", AVERAGEIF(Table6[Payment_Type],Table6[[#This Row],[Payment_Type]],Table6[Total_Amount]), J1719)</f>
        <v>1492.9516000000001</v>
      </c>
      <c r="O1719" s="28" t="s">
        <v>3543</v>
      </c>
      <c r="P1719" t="str">
        <f t="shared" si="105"/>
        <v>Sale1717</v>
      </c>
      <c r="Q1719" t="str">
        <f t="shared" si="106"/>
        <v>SALE1717</v>
      </c>
      <c r="S1719" s="31">
        <v>45265</v>
      </c>
      <c r="T1719" t="str">
        <f t="shared" si="107"/>
        <v>05-12-2023</v>
      </c>
      <c r="X1719" s="34">
        <v>2</v>
      </c>
      <c r="Y1719" s="34">
        <v>761.71</v>
      </c>
      <c r="Z1719" s="2">
        <f t="shared" si="104"/>
        <v>761.71</v>
      </c>
    </row>
    <row r="1720" spans="1:26">
      <c r="A1720" s="2" t="s">
        <v>3544</v>
      </c>
      <c r="B1720" s="25">
        <v>45261</v>
      </c>
      <c r="C1720" s="2" t="s">
        <v>244</v>
      </c>
      <c r="D1720" s="2" t="s">
        <v>1704</v>
      </c>
      <c r="E1720" s="2" t="s">
        <v>1766</v>
      </c>
      <c r="F1720" s="2">
        <v>4</v>
      </c>
      <c r="G1720" s="2">
        <v>346.37</v>
      </c>
      <c r="H1720" s="2">
        <v>0.18</v>
      </c>
      <c r="I1720" s="2" t="s">
        <v>1829</v>
      </c>
      <c r="J1720" s="2">
        <v>1136.0935999999999</v>
      </c>
      <c r="K1720" s="2">
        <f>IF(I1720="", AVERAGEIF(Table6[Payment_Type],Table6[[#This Row],[Payment_Type]],Table6[Total_Amount]), J1720)</f>
        <v>1136.0935999999999</v>
      </c>
      <c r="O1720" s="27" t="s">
        <v>3544</v>
      </c>
      <c r="P1720" t="str">
        <f t="shared" si="105"/>
        <v>Sale1718</v>
      </c>
      <c r="Q1720" t="str">
        <f t="shared" si="106"/>
        <v>SALE1718</v>
      </c>
      <c r="S1720" s="30">
        <v>45261</v>
      </c>
      <c r="T1720" t="str">
        <f t="shared" si="107"/>
        <v>01-12-2023</v>
      </c>
      <c r="X1720" s="33">
        <v>4</v>
      </c>
      <c r="Y1720" s="33">
        <v>346.37</v>
      </c>
      <c r="Z1720" s="2">
        <f t="shared" si="104"/>
        <v>346.37</v>
      </c>
    </row>
    <row r="1721" spans="1:26">
      <c r="A1721" s="2" t="s">
        <v>3545</v>
      </c>
      <c r="B1721" s="25">
        <v>45702</v>
      </c>
      <c r="C1721" s="2" t="s">
        <v>40</v>
      </c>
      <c r="D1721" s="2" t="s">
        <v>1658</v>
      </c>
      <c r="E1721" s="2" t="s">
        <v>1794</v>
      </c>
      <c r="F1721" s="2">
        <v>1</v>
      </c>
      <c r="G1721" s="2">
        <v>846.3</v>
      </c>
      <c r="H1721" s="2">
        <v>0.14000000000000001</v>
      </c>
      <c r="I1721" s="2" t="s">
        <v>1826</v>
      </c>
      <c r="J1721" s="2">
        <v>727.81799999999998</v>
      </c>
      <c r="K1721" s="2">
        <f>IF(I1721="", AVERAGEIF(Table6[Payment_Type],Table6[[#This Row],[Payment_Type]],Table6[Total_Amount]), J1721)</f>
        <v>727.81799999999998</v>
      </c>
      <c r="O1721" s="28" t="s">
        <v>3545</v>
      </c>
      <c r="P1721" t="str">
        <f t="shared" si="105"/>
        <v>Sale1719</v>
      </c>
      <c r="Q1721" t="str">
        <f t="shared" si="106"/>
        <v>SALE1719</v>
      </c>
      <c r="S1721" s="31">
        <v>45702</v>
      </c>
      <c r="T1721" t="str">
        <f t="shared" si="107"/>
        <v>14-02-2025</v>
      </c>
      <c r="X1721" s="34">
        <v>1</v>
      </c>
      <c r="Y1721" s="34">
        <v>846.3</v>
      </c>
      <c r="Z1721" s="2">
        <f t="shared" si="104"/>
        <v>846.3</v>
      </c>
    </row>
    <row r="1722" spans="1:26">
      <c r="A1722" s="2" t="s">
        <v>3546</v>
      </c>
      <c r="B1722" s="25">
        <v>45624</v>
      </c>
      <c r="C1722" s="2" t="s">
        <v>1340</v>
      </c>
      <c r="D1722" s="2" t="s">
        <v>1543</v>
      </c>
      <c r="E1722" s="2" t="s">
        <v>1813</v>
      </c>
      <c r="F1722" s="2">
        <v>1</v>
      </c>
      <c r="G1722" s="2">
        <v>458.97</v>
      </c>
      <c r="H1722" s="2">
        <v>0.1</v>
      </c>
      <c r="I1722" s="2" t="s">
        <v>1826</v>
      </c>
      <c r="J1722" s="2">
        <v>413.07299999999998</v>
      </c>
      <c r="K1722" s="2">
        <f>IF(I1722="", AVERAGEIF(Table6[Payment_Type],Table6[[#This Row],[Payment_Type]],Table6[Total_Amount]), J1722)</f>
        <v>413.07299999999998</v>
      </c>
      <c r="O1722" s="27" t="s">
        <v>3546</v>
      </c>
      <c r="P1722" t="str">
        <f t="shared" si="105"/>
        <v>Sale1720</v>
      </c>
      <c r="Q1722" t="str">
        <f t="shared" si="106"/>
        <v>SALE1720</v>
      </c>
      <c r="S1722" s="30">
        <v>45624</v>
      </c>
      <c r="T1722" t="str">
        <f t="shared" si="107"/>
        <v>28-11-2024</v>
      </c>
      <c r="X1722" s="33">
        <v>1</v>
      </c>
      <c r="Y1722" s="33">
        <v>458.97</v>
      </c>
      <c r="Z1722" s="2">
        <f t="shared" si="104"/>
        <v>458.97</v>
      </c>
    </row>
    <row r="1723" spans="1:26">
      <c r="A1723" s="2" t="s">
        <v>3547</v>
      </c>
      <c r="B1723" s="25">
        <v>45736</v>
      </c>
      <c r="C1723" s="2" t="s">
        <v>917</v>
      </c>
      <c r="D1723" s="2" t="s">
        <v>1634</v>
      </c>
      <c r="E1723" s="2" t="s">
        <v>1779</v>
      </c>
      <c r="F1723" s="2">
        <v>2</v>
      </c>
      <c r="G1723" s="2">
        <v>536.61</v>
      </c>
      <c r="H1723" s="2">
        <v>0.14000000000000001</v>
      </c>
      <c r="I1723" s="2" t="s">
        <v>1824</v>
      </c>
      <c r="J1723" s="2">
        <v>922.9692</v>
      </c>
      <c r="K1723" s="2">
        <f>IF(I1723="", AVERAGEIF(Table6[Payment_Type],Table6[[#This Row],[Payment_Type]],Table6[Total_Amount]), J1723)</f>
        <v>922.9692</v>
      </c>
      <c r="O1723" s="28" t="s">
        <v>3547</v>
      </c>
      <c r="P1723" t="str">
        <f t="shared" si="105"/>
        <v>Sale1721</v>
      </c>
      <c r="Q1723" t="str">
        <f t="shared" si="106"/>
        <v>SALE1721</v>
      </c>
      <c r="S1723" s="31">
        <v>45736</v>
      </c>
      <c r="T1723" t="str">
        <f t="shared" si="107"/>
        <v>20-03-2025</v>
      </c>
      <c r="X1723" s="34">
        <v>2</v>
      </c>
      <c r="Y1723" s="34">
        <v>536.61</v>
      </c>
      <c r="Z1723" s="2">
        <f t="shared" si="104"/>
        <v>536.61</v>
      </c>
    </row>
    <row r="1724" spans="1:26">
      <c r="A1724" s="2" t="s">
        <v>3548</v>
      </c>
      <c r="B1724" s="25">
        <v>45709</v>
      </c>
      <c r="C1724" s="2" t="s">
        <v>1304</v>
      </c>
      <c r="D1724" s="2" t="s">
        <v>1664</v>
      </c>
      <c r="E1724" s="2" t="s">
        <v>1752</v>
      </c>
      <c r="F1724" s="2">
        <v>3</v>
      </c>
      <c r="G1724" s="2">
        <v>130.41</v>
      </c>
      <c r="H1724" s="2">
        <v>0.14000000000000001</v>
      </c>
      <c r="I1724" s="2" t="s">
        <v>1826</v>
      </c>
      <c r="J1724" s="2">
        <v>336.45780000000002</v>
      </c>
      <c r="K1724" s="2">
        <f>IF(I1724="", AVERAGEIF(Table6[Payment_Type],Table6[[#This Row],[Payment_Type]],Table6[Total_Amount]), J1724)</f>
        <v>336.45780000000002</v>
      </c>
      <c r="O1724" s="27" t="s">
        <v>3548</v>
      </c>
      <c r="P1724" t="str">
        <f t="shared" si="105"/>
        <v>Sale1722</v>
      </c>
      <c r="Q1724" t="str">
        <f t="shared" si="106"/>
        <v>SALE1722</v>
      </c>
      <c r="S1724" s="30">
        <v>45709</v>
      </c>
      <c r="T1724" t="str">
        <f t="shared" si="107"/>
        <v>21-02-2025</v>
      </c>
      <c r="X1724" s="33">
        <v>3</v>
      </c>
      <c r="Y1724" s="33">
        <v>130.41</v>
      </c>
      <c r="Z1724" s="2">
        <f t="shared" si="104"/>
        <v>130.41</v>
      </c>
    </row>
    <row r="1725" spans="1:26">
      <c r="A1725" s="2" t="s">
        <v>3549</v>
      </c>
      <c r="B1725" s="25">
        <v>45738</v>
      </c>
      <c r="C1725" s="2" t="s">
        <v>1524</v>
      </c>
      <c r="D1725" s="2" t="s">
        <v>1726</v>
      </c>
      <c r="E1725" s="2" t="s">
        <v>1794</v>
      </c>
      <c r="F1725" s="2">
        <v>4</v>
      </c>
      <c r="G1725" s="2">
        <v>706.67</v>
      </c>
      <c r="H1725" s="2">
        <v>0.01</v>
      </c>
      <c r="I1725" s="2" t="s">
        <v>1824</v>
      </c>
      <c r="J1725" s="2">
        <v>2798.4132</v>
      </c>
      <c r="K1725" s="2">
        <f>IF(I1725="", AVERAGEIF(Table6[Payment_Type],Table6[[#This Row],[Payment_Type]],Table6[Total_Amount]), J1725)</f>
        <v>2798.4132</v>
      </c>
      <c r="O1725" s="28" t="s">
        <v>3549</v>
      </c>
      <c r="P1725" t="str">
        <f t="shared" si="105"/>
        <v>Sale1723</v>
      </c>
      <c r="Q1725" t="str">
        <f t="shared" si="106"/>
        <v>SALE1723</v>
      </c>
      <c r="S1725" s="31">
        <v>45738</v>
      </c>
      <c r="T1725" t="str">
        <f t="shared" si="107"/>
        <v>22-03-2025</v>
      </c>
      <c r="X1725" s="34">
        <v>4</v>
      </c>
      <c r="Y1725" s="34">
        <v>706.67</v>
      </c>
      <c r="Z1725" s="2">
        <f t="shared" si="104"/>
        <v>706.67</v>
      </c>
    </row>
    <row r="1726" spans="1:26">
      <c r="A1726" s="2" t="s">
        <v>3550</v>
      </c>
      <c r="B1726" s="25">
        <v>45685</v>
      </c>
      <c r="C1726" s="2" t="s">
        <v>1223</v>
      </c>
      <c r="D1726" s="2" t="s">
        <v>1602</v>
      </c>
      <c r="E1726" s="2" t="s">
        <v>1766</v>
      </c>
      <c r="F1726" s="2">
        <v>3</v>
      </c>
      <c r="G1726" s="2">
        <v>523.45000000000005</v>
      </c>
      <c r="H1726" s="2">
        <v>0.17</v>
      </c>
      <c r="I1726" s="2" t="s">
        <v>1824</v>
      </c>
      <c r="J1726" s="2">
        <v>1303.3905</v>
      </c>
      <c r="K1726" s="2">
        <f>IF(I1726="", AVERAGEIF(Table6[Payment_Type],Table6[[#This Row],[Payment_Type]],Table6[Total_Amount]), J1726)</f>
        <v>1303.3905</v>
      </c>
      <c r="O1726" s="27" t="s">
        <v>3550</v>
      </c>
      <c r="P1726" t="str">
        <f t="shared" si="105"/>
        <v>Sale1724</v>
      </c>
      <c r="Q1726" t="str">
        <f t="shared" si="106"/>
        <v>SALE1724</v>
      </c>
      <c r="S1726" s="30">
        <v>45685</v>
      </c>
      <c r="T1726" t="str">
        <f t="shared" si="107"/>
        <v>28-01-2025</v>
      </c>
      <c r="X1726" s="33">
        <v>3</v>
      </c>
      <c r="Y1726" s="33">
        <v>523.45000000000005</v>
      </c>
      <c r="Z1726" s="2">
        <f t="shared" si="104"/>
        <v>523.45000000000005</v>
      </c>
    </row>
    <row r="1727" spans="1:26">
      <c r="A1727" s="2" t="s">
        <v>3551</v>
      </c>
      <c r="B1727" s="25">
        <v>45701</v>
      </c>
      <c r="C1727" s="2" t="s">
        <v>48</v>
      </c>
      <c r="D1727" s="2" t="s">
        <v>1730</v>
      </c>
      <c r="E1727" s="2" t="s">
        <v>1810</v>
      </c>
      <c r="F1727" s="2">
        <v>3</v>
      </c>
      <c r="G1727" s="2">
        <v>482.2</v>
      </c>
      <c r="H1727" s="2">
        <v>0.23</v>
      </c>
      <c r="I1727" s="2" t="s">
        <v>1829</v>
      </c>
      <c r="J1727" s="2">
        <v>1113.8820000000001</v>
      </c>
      <c r="K1727" s="2">
        <f>IF(I1727="", AVERAGEIF(Table6[Payment_Type],Table6[[#This Row],[Payment_Type]],Table6[Total_Amount]), J1727)</f>
        <v>1113.8820000000001</v>
      </c>
      <c r="O1727" s="28" t="s">
        <v>3551</v>
      </c>
      <c r="P1727" t="str">
        <f t="shared" si="105"/>
        <v>Sale1725</v>
      </c>
      <c r="Q1727" t="str">
        <f t="shared" si="106"/>
        <v>SALE1725</v>
      </c>
      <c r="S1727" s="31">
        <v>45701</v>
      </c>
      <c r="T1727" t="str">
        <f t="shared" si="107"/>
        <v>13-02-2025</v>
      </c>
      <c r="X1727" s="34">
        <v>3</v>
      </c>
      <c r="Y1727" s="34">
        <v>482.2</v>
      </c>
      <c r="Z1727" s="2">
        <f t="shared" si="104"/>
        <v>482.2</v>
      </c>
    </row>
    <row r="1728" spans="1:26">
      <c r="A1728" s="2" t="s">
        <v>3552</v>
      </c>
      <c r="B1728" s="25">
        <v>45745</v>
      </c>
      <c r="C1728" s="2" t="s">
        <v>428</v>
      </c>
      <c r="D1728" s="2" t="s">
        <v>1674</v>
      </c>
      <c r="E1728" s="2" t="s">
        <v>1773</v>
      </c>
      <c r="F1728" s="2">
        <v>4</v>
      </c>
      <c r="G1728" s="2">
        <v>688.86</v>
      </c>
      <c r="H1728" s="2">
        <v>0.02</v>
      </c>
      <c r="I1728" s="2" t="s">
        <v>1829</v>
      </c>
      <c r="J1728" s="2">
        <v>2700.3312000000001</v>
      </c>
      <c r="K1728" s="2">
        <f>IF(I1728="", AVERAGEIF(Table6[Payment_Type],Table6[[#This Row],[Payment_Type]],Table6[Total_Amount]), J1728)</f>
        <v>2700.3312000000001</v>
      </c>
      <c r="O1728" s="27" t="s">
        <v>3552</v>
      </c>
      <c r="P1728" t="str">
        <f t="shared" si="105"/>
        <v>Sale1726</v>
      </c>
      <c r="Q1728" t="str">
        <f t="shared" si="106"/>
        <v>SALE1726</v>
      </c>
      <c r="S1728" s="30">
        <v>45745</v>
      </c>
      <c r="T1728" t="str">
        <f t="shared" si="107"/>
        <v>29-03-2025</v>
      </c>
      <c r="X1728" s="33">
        <v>4</v>
      </c>
      <c r="Y1728" s="33">
        <v>688.86</v>
      </c>
      <c r="Z1728" s="2">
        <f t="shared" si="104"/>
        <v>688.86</v>
      </c>
    </row>
    <row r="1729" spans="1:26">
      <c r="A1729" s="2" t="s">
        <v>3553</v>
      </c>
      <c r="B1729" s="25">
        <v>45214</v>
      </c>
      <c r="C1729" s="2" t="s">
        <v>100</v>
      </c>
      <c r="D1729" s="2" t="s">
        <v>1572</v>
      </c>
      <c r="E1729" s="2" t="s">
        <v>1752</v>
      </c>
      <c r="F1729" s="2">
        <v>1</v>
      </c>
      <c r="G1729" s="2">
        <v>145.47999999999999</v>
      </c>
      <c r="H1729" s="2">
        <v>0.1</v>
      </c>
      <c r="I1729" s="2" t="s">
        <v>1829</v>
      </c>
      <c r="J1729" s="2">
        <v>130.93199999999999</v>
      </c>
      <c r="K1729" s="2">
        <f>IF(I1729="", AVERAGEIF(Table6[Payment_Type],Table6[[#This Row],[Payment_Type]],Table6[Total_Amount]), J1729)</f>
        <v>130.93199999999999</v>
      </c>
      <c r="O1729" s="28" t="s">
        <v>3553</v>
      </c>
      <c r="P1729" t="str">
        <f t="shared" si="105"/>
        <v>Sale1727</v>
      </c>
      <c r="Q1729" t="str">
        <f t="shared" si="106"/>
        <v>SALE1727</v>
      </c>
      <c r="S1729" s="31">
        <v>45214</v>
      </c>
      <c r="T1729" t="str">
        <f t="shared" si="107"/>
        <v>15-10-2023</v>
      </c>
      <c r="X1729" s="34">
        <v>1</v>
      </c>
      <c r="Y1729" s="34">
        <v>145.47999999999999</v>
      </c>
      <c r="Z1729" s="2">
        <f t="shared" si="104"/>
        <v>145.47999999999999</v>
      </c>
    </row>
    <row r="1730" spans="1:26">
      <c r="A1730" s="2" t="s">
        <v>3554</v>
      </c>
      <c r="B1730" s="25">
        <v>45547</v>
      </c>
      <c r="C1730" s="2" t="s">
        <v>198</v>
      </c>
      <c r="D1730" s="2" t="s">
        <v>1610</v>
      </c>
      <c r="E1730" s="2" t="s">
        <v>1792</v>
      </c>
      <c r="F1730" s="2">
        <v>4</v>
      </c>
      <c r="G1730" s="2">
        <v>862.25</v>
      </c>
      <c r="H1730" s="2">
        <v>0.28000000000000003</v>
      </c>
      <c r="I1730" s="2" t="s">
        <v>1826</v>
      </c>
      <c r="J1730" s="2">
        <v>2483.2800000000002</v>
      </c>
      <c r="K1730" s="2">
        <f>IF(I1730="", AVERAGEIF(Table6[Payment_Type],Table6[[#This Row],[Payment_Type]],Table6[Total_Amount]), J1730)</f>
        <v>2483.2800000000002</v>
      </c>
      <c r="O1730" s="27" t="s">
        <v>3554</v>
      </c>
      <c r="P1730" t="str">
        <f t="shared" si="105"/>
        <v>Sale1728</v>
      </c>
      <c r="Q1730" t="str">
        <f t="shared" si="106"/>
        <v>SALE1728</v>
      </c>
      <c r="S1730" s="30">
        <v>45547</v>
      </c>
      <c r="T1730" t="str">
        <f t="shared" si="107"/>
        <v>12-09-2024</v>
      </c>
      <c r="X1730" s="33">
        <v>4</v>
      </c>
      <c r="Y1730" s="33">
        <v>862.25</v>
      </c>
      <c r="Z1730" s="2">
        <f t="shared" ref="Z1730:Z1793" si="108">IF(ISBLANK(Y1730), AVERAGE($Y$2:$Y$2001), Y1730)</f>
        <v>862.25</v>
      </c>
    </row>
    <row r="1731" spans="1:26">
      <c r="A1731" s="2" t="s">
        <v>3555</v>
      </c>
      <c r="B1731" s="25">
        <v>45296</v>
      </c>
      <c r="C1731" s="2" t="s">
        <v>926</v>
      </c>
      <c r="D1731" s="2" t="s">
        <v>1546</v>
      </c>
      <c r="E1731" s="2" t="s">
        <v>1799</v>
      </c>
      <c r="F1731" s="2">
        <v>4</v>
      </c>
      <c r="G1731" s="2">
        <v>146.12</v>
      </c>
      <c r="H1731" s="2">
        <v>0.12</v>
      </c>
      <c r="I1731" s="2" t="s">
        <v>1829</v>
      </c>
      <c r="J1731" s="2">
        <v>514.3424</v>
      </c>
      <c r="K1731" s="2">
        <f>IF(I1731="", AVERAGEIF(Table6[Payment_Type],Table6[[#This Row],[Payment_Type]],Table6[Total_Amount]), J1731)</f>
        <v>514.3424</v>
      </c>
      <c r="O1731" s="28" t="s">
        <v>3555</v>
      </c>
      <c r="P1731" t="str">
        <f t="shared" ref="P1731:P1794" si="109">PROPER(O1731)</f>
        <v>Sale1729</v>
      </c>
      <c r="Q1731" t="str">
        <f t="shared" ref="Q1731:Q1794" si="110">UPPER(O1731)</f>
        <v>SALE1729</v>
      </c>
      <c r="S1731" s="31">
        <v>45296</v>
      </c>
      <c r="T1731" t="str">
        <f t="shared" ref="T1731:T1794" si="111">TEXT(S1731, "DD-MM-YYYY" )</f>
        <v>05-01-2024</v>
      </c>
      <c r="X1731" s="34">
        <v>4</v>
      </c>
      <c r="Y1731" s="34">
        <v>146.12</v>
      </c>
      <c r="Z1731" s="2">
        <f t="shared" si="108"/>
        <v>146.12</v>
      </c>
    </row>
    <row r="1732" spans="1:26">
      <c r="A1732" s="2" t="s">
        <v>3556</v>
      </c>
      <c r="B1732" s="25">
        <v>45549</v>
      </c>
      <c r="C1732" s="2" t="s">
        <v>1472</v>
      </c>
      <c r="D1732" s="2" t="s">
        <v>1610</v>
      </c>
      <c r="E1732" s="2" t="s">
        <v>1810</v>
      </c>
      <c r="F1732" s="2">
        <v>2</v>
      </c>
      <c r="G1732" s="2">
        <v>695.02</v>
      </c>
      <c r="H1732" s="2">
        <v>0.3</v>
      </c>
      <c r="I1732" s="2" t="s">
        <v>1829</v>
      </c>
      <c r="J1732" s="2">
        <v>973.02799999999991</v>
      </c>
      <c r="K1732" s="2">
        <f>IF(I1732="", AVERAGEIF(Table6[Payment_Type],Table6[[#This Row],[Payment_Type]],Table6[Total_Amount]), J1732)</f>
        <v>973.02799999999991</v>
      </c>
      <c r="O1732" s="27" t="s">
        <v>3556</v>
      </c>
      <c r="P1732" t="str">
        <f t="shared" si="109"/>
        <v>Sale1730</v>
      </c>
      <c r="Q1732" t="str">
        <f t="shared" si="110"/>
        <v>SALE1730</v>
      </c>
      <c r="S1732" s="30">
        <v>45549</v>
      </c>
      <c r="T1732" t="str">
        <f t="shared" si="111"/>
        <v>14-09-2024</v>
      </c>
      <c r="X1732" s="33">
        <v>2</v>
      </c>
      <c r="Y1732" s="33">
        <v>695.02</v>
      </c>
      <c r="Z1732" s="2">
        <f t="shared" si="108"/>
        <v>695.02</v>
      </c>
    </row>
    <row r="1733" spans="1:26">
      <c r="A1733" s="2" t="s">
        <v>3557</v>
      </c>
      <c r="B1733" s="25">
        <v>45231</v>
      </c>
      <c r="C1733" s="2" t="s">
        <v>711</v>
      </c>
      <c r="D1733" s="2" t="s">
        <v>1736</v>
      </c>
      <c r="E1733" s="2" t="s">
        <v>1789</v>
      </c>
      <c r="F1733" s="2">
        <v>2</v>
      </c>
      <c r="G1733" s="2">
        <v>886.67</v>
      </c>
      <c r="H1733" s="2">
        <v>0.24</v>
      </c>
      <c r="I1733" s="2" t="s">
        <v>1826</v>
      </c>
      <c r="J1733" s="2">
        <v>1347.7384</v>
      </c>
      <c r="K1733" s="2">
        <f>IF(I1733="", AVERAGEIF(Table6[Payment_Type],Table6[[#This Row],[Payment_Type]],Table6[Total_Amount]), J1733)</f>
        <v>1347.7384</v>
      </c>
      <c r="O1733" s="28" t="s">
        <v>3557</v>
      </c>
      <c r="P1733" t="str">
        <f t="shared" si="109"/>
        <v>Sale1731</v>
      </c>
      <c r="Q1733" t="str">
        <f t="shared" si="110"/>
        <v>SALE1731</v>
      </c>
      <c r="S1733" s="31">
        <v>45231</v>
      </c>
      <c r="T1733" t="str">
        <f t="shared" si="111"/>
        <v>01-11-2023</v>
      </c>
      <c r="X1733" s="34">
        <v>2</v>
      </c>
      <c r="Y1733" s="34">
        <v>886.67</v>
      </c>
      <c r="Z1733" s="2">
        <f t="shared" si="108"/>
        <v>886.67</v>
      </c>
    </row>
    <row r="1734" spans="1:26">
      <c r="A1734" s="2" t="s">
        <v>3558</v>
      </c>
      <c r="B1734" s="25">
        <v>45628</v>
      </c>
      <c r="C1734" s="2" t="s">
        <v>205</v>
      </c>
      <c r="D1734" s="2" t="s">
        <v>1680</v>
      </c>
      <c r="E1734" s="2" t="s">
        <v>1810</v>
      </c>
      <c r="F1734" s="2">
        <v>2</v>
      </c>
      <c r="G1734" s="2">
        <v>864.09</v>
      </c>
      <c r="H1734" s="2">
        <v>0.06</v>
      </c>
      <c r="I1734" s="2" t="s">
        <v>1829</v>
      </c>
      <c r="J1734" s="2">
        <v>1624.4892</v>
      </c>
      <c r="K1734" s="2">
        <f>IF(I1734="", AVERAGEIF(Table6[Payment_Type],Table6[[#This Row],[Payment_Type]],Table6[Total_Amount]), J1734)</f>
        <v>1624.4892</v>
      </c>
      <c r="O1734" s="27" t="s">
        <v>3558</v>
      </c>
      <c r="P1734" t="str">
        <f t="shared" si="109"/>
        <v>Sale1732</v>
      </c>
      <c r="Q1734" t="str">
        <f t="shared" si="110"/>
        <v>SALE1732</v>
      </c>
      <c r="S1734" s="30">
        <v>45628</v>
      </c>
      <c r="T1734" t="str">
        <f t="shared" si="111"/>
        <v>02-12-2024</v>
      </c>
      <c r="X1734" s="33">
        <v>2</v>
      </c>
      <c r="Y1734" s="33">
        <v>864.09</v>
      </c>
      <c r="Z1734" s="2">
        <f t="shared" si="108"/>
        <v>864.09</v>
      </c>
    </row>
    <row r="1735" spans="1:26">
      <c r="A1735" s="2" t="s">
        <v>3559</v>
      </c>
      <c r="B1735" s="25">
        <v>45862</v>
      </c>
      <c r="C1735" s="2" t="s">
        <v>23</v>
      </c>
      <c r="D1735" s="2" t="s">
        <v>1572</v>
      </c>
      <c r="E1735" s="2" t="s">
        <v>1786</v>
      </c>
      <c r="F1735" s="2">
        <v>1</v>
      </c>
      <c r="G1735" s="2">
        <v>437.65</v>
      </c>
      <c r="H1735" s="2">
        <v>0.02</v>
      </c>
      <c r="I1735" s="2" t="s">
        <v>1826</v>
      </c>
      <c r="J1735" s="2">
        <v>428.89699999999999</v>
      </c>
      <c r="K1735" s="2">
        <f>IF(I1735="", AVERAGEIF(Table6[Payment_Type],Table6[[#This Row],[Payment_Type]],Table6[Total_Amount]), J1735)</f>
        <v>428.89699999999999</v>
      </c>
      <c r="O1735" s="28" t="s">
        <v>3559</v>
      </c>
      <c r="P1735" t="str">
        <f t="shared" si="109"/>
        <v>Sale1733</v>
      </c>
      <c r="Q1735" t="str">
        <f t="shared" si="110"/>
        <v>SALE1733</v>
      </c>
      <c r="S1735" s="31">
        <v>45862</v>
      </c>
      <c r="T1735" t="str">
        <f t="shared" si="111"/>
        <v>24-07-2025</v>
      </c>
      <c r="X1735" s="34">
        <v>1</v>
      </c>
      <c r="Y1735" s="34">
        <v>437.65</v>
      </c>
      <c r="Z1735" s="2">
        <f t="shared" si="108"/>
        <v>437.65</v>
      </c>
    </row>
    <row r="1736" spans="1:26">
      <c r="A1736" s="2" t="s">
        <v>3560</v>
      </c>
      <c r="B1736" s="25">
        <v>45843</v>
      </c>
      <c r="C1736" s="2" t="s">
        <v>660</v>
      </c>
      <c r="D1736" s="2" t="s">
        <v>1620</v>
      </c>
      <c r="E1736" s="2" t="s">
        <v>1797</v>
      </c>
      <c r="F1736" s="2">
        <v>2</v>
      </c>
      <c r="G1736" s="2">
        <v>208.09</v>
      </c>
      <c r="H1736" s="2">
        <v>0.27</v>
      </c>
      <c r="I1736" s="2" t="s">
        <v>1824</v>
      </c>
      <c r="J1736" s="2">
        <v>303.81139999999999</v>
      </c>
      <c r="K1736" s="2">
        <f>IF(I1736="", AVERAGEIF(Table6[Payment_Type],Table6[[#This Row],[Payment_Type]],Table6[Total_Amount]), J1736)</f>
        <v>303.81139999999999</v>
      </c>
      <c r="O1736" s="27" t="s">
        <v>3560</v>
      </c>
      <c r="P1736" t="str">
        <f t="shared" si="109"/>
        <v>Sale1734</v>
      </c>
      <c r="Q1736" t="str">
        <f t="shared" si="110"/>
        <v>SALE1734</v>
      </c>
      <c r="S1736" s="30">
        <v>45843</v>
      </c>
      <c r="T1736" t="str">
        <f t="shared" si="111"/>
        <v>05-07-2025</v>
      </c>
      <c r="X1736" s="33">
        <v>2</v>
      </c>
      <c r="Y1736" s="33">
        <v>208.09</v>
      </c>
      <c r="Z1736" s="2">
        <f t="shared" si="108"/>
        <v>208.09</v>
      </c>
    </row>
    <row r="1737" spans="1:26">
      <c r="A1737" s="2" t="s">
        <v>3561</v>
      </c>
      <c r="B1737" s="25">
        <v>45482</v>
      </c>
      <c r="C1737" s="2" t="s">
        <v>205</v>
      </c>
      <c r="D1737" s="2" t="s">
        <v>1734</v>
      </c>
      <c r="E1737" s="2" t="s">
        <v>1807</v>
      </c>
      <c r="F1737" s="2">
        <v>4</v>
      </c>
      <c r="G1737" s="2">
        <v>825.78</v>
      </c>
      <c r="H1737" s="2">
        <v>0.02</v>
      </c>
      <c r="I1737" s="2" t="s">
        <v>1824</v>
      </c>
      <c r="J1737" s="2">
        <v>3237.0576000000001</v>
      </c>
      <c r="K1737" s="2">
        <f>IF(I1737="", AVERAGEIF(Table6[Payment_Type],Table6[[#This Row],[Payment_Type]],Table6[Total_Amount]), J1737)</f>
        <v>3237.0576000000001</v>
      </c>
      <c r="O1737" s="28" t="s">
        <v>3561</v>
      </c>
      <c r="P1737" t="str">
        <f t="shared" si="109"/>
        <v>Sale1735</v>
      </c>
      <c r="Q1737" t="str">
        <f t="shared" si="110"/>
        <v>SALE1735</v>
      </c>
      <c r="S1737" s="31">
        <v>45482</v>
      </c>
      <c r="T1737" t="str">
        <f t="shared" si="111"/>
        <v>09-07-2024</v>
      </c>
      <c r="X1737" s="34">
        <v>4</v>
      </c>
      <c r="Y1737" s="34">
        <v>825.78</v>
      </c>
      <c r="Z1737" s="2">
        <f t="shared" si="108"/>
        <v>825.78</v>
      </c>
    </row>
    <row r="1738" spans="1:26">
      <c r="A1738" s="2" t="s">
        <v>3562</v>
      </c>
      <c r="B1738" s="25">
        <v>45313</v>
      </c>
      <c r="C1738" s="2" t="s">
        <v>405</v>
      </c>
      <c r="D1738" s="2" t="s">
        <v>1598</v>
      </c>
      <c r="E1738" s="2" t="s">
        <v>1807</v>
      </c>
      <c r="F1738" s="2">
        <v>3</v>
      </c>
      <c r="G1738" s="2">
        <v>849.77</v>
      </c>
      <c r="H1738" s="2">
        <v>0.12</v>
      </c>
      <c r="I1738" s="2" t="s">
        <v>1826</v>
      </c>
      <c r="J1738" s="2">
        <v>2243.3928000000001</v>
      </c>
      <c r="K1738" s="2">
        <f>IF(I1738="", AVERAGEIF(Table6[Payment_Type],Table6[[#This Row],[Payment_Type]],Table6[Total_Amount]), J1738)</f>
        <v>2243.3928000000001</v>
      </c>
      <c r="O1738" s="27" t="s">
        <v>3562</v>
      </c>
      <c r="P1738" t="str">
        <f t="shared" si="109"/>
        <v>Sale1736</v>
      </c>
      <c r="Q1738" t="str">
        <f t="shared" si="110"/>
        <v>SALE1736</v>
      </c>
      <c r="S1738" s="30">
        <v>45313</v>
      </c>
      <c r="T1738" t="str">
        <f t="shared" si="111"/>
        <v>22-01-2024</v>
      </c>
      <c r="X1738" s="33">
        <v>3</v>
      </c>
      <c r="Y1738" s="33">
        <v>849.77</v>
      </c>
      <c r="Z1738" s="2">
        <f t="shared" si="108"/>
        <v>849.77</v>
      </c>
    </row>
    <row r="1739" spans="1:26">
      <c r="A1739" s="2" t="s">
        <v>3563</v>
      </c>
      <c r="B1739" s="25">
        <v>45314</v>
      </c>
      <c r="C1739" s="2" t="s">
        <v>1080</v>
      </c>
      <c r="D1739" s="2" t="s">
        <v>1668</v>
      </c>
      <c r="E1739" s="2" t="s">
        <v>1769</v>
      </c>
      <c r="F1739" s="2">
        <v>1</v>
      </c>
      <c r="G1739" s="2">
        <v>88.78</v>
      </c>
      <c r="H1739" s="2">
        <v>0.18</v>
      </c>
      <c r="I1739" s="2" t="s">
        <v>1824</v>
      </c>
      <c r="J1739" s="2">
        <v>72.799600000000012</v>
      </c>
      <c r="K1739" s="2">
        <f>IF(I1739="", AVERAGEIF(Table6[Payment_Type],Table6[[#This Row],[Payment_Type]],Table6[Total_Amount]), J1739)</f>
        <v>72.799600000000012</v>
      </c>
      <c r="O1739" s="28" t="s">
        <v>3563</v>
      </c>
      <c r="P1739" t="str">
        <f t="shared" si="109"/>
        <v>Sale1737</v>
      </c>
      <c r="Q1739" t="str">
        <f t="shared" si="110"/>
        <v>SALE1737</v>
      </c>
      <c r="S1739" s="31">
        <v>45314</v>
      </c>
      <c r="T1739" t="str">
        <f t="shared" si="111"/>
        <v>23-01-2024</v>
      </c>
      <c r="X1739" s="34">
        <v>1</v>
      </c>
      <c r="Y1739" s="34">
        <v>88.78</v>
      </c>
      <c r="Z1739" s="2">
        <f t="shared" si="108"/>
        <v>88.78</v>
      </c>
    </row>
    <row r="1740" spans="1:26">
      <c r="A1740" s="2" t="s">
        <v>3564</v>
      </c>
      <c r="B1740" s="25">
        <v>45526</v>
      </c>
      <c r="C1740" s="2" t="s">
        <v>628</v>
      </c>
      <c r="D1740" s="2" t="s">
        <v>1704</v>
      </c>
      <c r="E1740" s="2" t="s">
        <v>1769</v>
      </c>
      <c r="F1740" s="2">
        <v>4</v>
      </c>
      <c r="G1740" s="2">
        <v>507.22</v>
      </c>
      <c r="H1740" s="2">
        <v>0.14000000000000001</v>
      </c>
      <c r="I1740" s="2" t="s">
        <v>1826</v>
      </c>
      <c r="J1740" s="2">
        <v>1744.8368</v>
      </c>
      <c r="K1740" s="2">
        <f>IF(I1740="", AVERAGEIF(Table6[Payment_Type],Table6[[#This Row],[Payment_Type]],Table6[Total_Amount]), J1740)</f>
        <v>1744.8368</v>
      </c>
      <c r="O1740" s="27" t="s">
        <v>3564</v>
      </c>
      <c r="P1740" t="str">
        <f t="shared" si="109"/>
        <v>Sale1738</v>
      </c>
      <c r="Q1740" t="str">
        <f t="shared" si="110"/>
        <v>SALE1738</v>
      </c>
      <c r="S1740" s="30">
        <v>45526</v>
      </c>
      <c r="T1740" t="str">
        <f t="shared" si="111"/>
        <v>22-08-2024</v>
      </c>
      <c r="X1740" s="33">
        <v>4</v>
      </c>
      <c r="Y1740" s="33">
        <v>507.22</v>
      </c>
      <c r="Z1740" s="2">
        <f t="shared" si="108"/>
        <v>507.22</v>
      </c>
    </row>
    <row r="1741" spans="1:26">
      <c r="A1741" s="2" t="s">
        <v>3565</v>
      </c>
      <c r="B1741" s="25">
        <v>45887</v>
      </c>
      <c r="C1741" s="2" t="s">
        <v>996</v>
      </c>
      <c r="D1741" s="2" t="s">
        <v>1740</v>
      </c>
      <c r="E1741" s="2" t="s">
        <v>1752</v>
      </c>
      <c r="F1741" s="2">
        <v>3</v>
      </c>
      <c r="G1741" s="2">
        <v>330.98</v>
      </c>
      <c r="H1741" s="2">
        <v>0.11</v>
      </c>
      <c r="I1741" s="2" t="s">
        <v>1824</v>
      </c>
      <c r="J1741" s="2">
        <v>883.71660000000008</v>
      </c>
      <c r="K1741" s="2">
        <f>IF(I1741="", AVERAGEIF(Table6[Payment_Type],Table6[[#This Row],[Payment_Type]],Table6[Total_Amount]), J1741)</f>
        <v>883.71660000000008</v>
      </c>
      <c r="O1741" s="28" t="s">
        <v>3565</v>
      </c>
      <c r="P1741" t="str">
        <f t="shared" si="109"/>
        <v>Sale1739</v>
      </c>
      <c r="Q1741" t="str">
        <f t="shared" si="110"/>
        <v>SALE1739</v>
      </c>
      <c r="S1741" s="31">
        <v>45887</v>
      </c>
      <c r="T1741" t="str">
        <f t="shared" si="111"/>
        <v>18-08-2025</v>
      </c>
      <c r="X1741" s="34">
        <v>3</v>
      </c>
      <c r="Y1741" s="34">
        <v>330.98</v>
      </c>
      <c r="Z1741" s="2">
        <f t="shared" si="108"/>
        <v>330.98</v>
      </c>
    </row>
    <row r="1742" spans="1:26">
      <c r="A1742" s="2" t="s">
        <v>3566</v>
      </c>
      <c r="B1742" s="25">
        <v>45562</v>
      </c>
      <c r="C1742" s="2" t="s">
        <v>195</v>
      </c>
      <c r="D1742" s="2" t="s">
        <v>1622</v>
      </c>
      <c r="E1742" s="2" t="s">
        <v>1813</v>
      </c>
      <c r="F1742" s="2">
        <v>4</v>
      </c>
      <c r="G1742" s="2">
        <v>442.87</v>
      </c>
      <c r="H1742" s="2">
        <v>0.08</v>
      </c>
      <c r="I1742" s="2" t="s">
        <v>1824</v>
      </c>
      <c r="J1742" s="2">
        <v>1629.7616</v>
      </c>
      <c r="K1742" s="2">
        <f>IF(I1742="", AVERAGEIF(Table6[Payment_Type],Table6[[#This Row],[Payment_Type]],Table6[Total_Amount]), J1742)</f>
        <v>1629.7616</v>
      </c>
      <c r="O1742" s="27" t="s">
        <v>3566</v>
      </c>
      <c r="P1742" t="str">
        <f t="shared" si="109"/>
        <v>Sale1740</v>
      </c>
      <c r="Q1742" t="str">
        <f t="shared" si="110"/>
        <v>SALE1740</v>
      </c>
      <c r="S1742" s="30">
        <v>45562</v>
      </c>
      <c r="T1742" t="str">
        <f t="shared" si="111"/>
        <v>27-09-2024</v>
      </c>
      <c r="X1742" s="33">
        <v>4</v>
      </c>
      <c r="Y1742" s="33">
        <v>442.87</v>
      </c>
      <c r="Z1742" s="2">
        <f t="shared" si="108"/>
        <v>442.87</v>
      </c>
    </row>
    <row r="1743" spans="1:26">
      <c r="A1743" s="2" t="s">
        <v>3567</v>
      </c>
      <c r="B1743" s="25">
        <v>45880</v>
      </c>
      <c r="C1743" s="2" t="s">
        <v>48</v>
      </c>
      <c r="D1743" s="2" t="s">
        <v>1740</v>
      </c>
      <c r="E1743" s="2" t="s">
        <v>1761</v>
      </c>
      <c r="F1743" s="2">
        <v>2</v>
      </c>
      <c r="G1743" s="2">
        <v>939.66</v>
      </c>
      <c r="H1743" s="2">
        <v>0.14000000000000001</v>
      </c>
      <c r="I1743" s="2" t="s">
        <v>1826</v>
      </c>
      <c r="J1743" s="2">
        <v>1616.2152000000001</v>
      </c>
      <c r="K1743" s="2">
        <f>IF(I1743="", AVERAGEIF(Table6[Payment_Type],Table6[[#This Row],[Payment_Type]],Table6[Total_Amount]), J1743)</f>
        <v>1616.2152000000001</v>
      </c>
      <c r="O1743" s="28" t="s">
        <v>3567</v>
      </c>
      <c r="P1743" t="str">
        <f t="shared" si="109"/>
        <v>Sale1741</v>
      </c>
      <c r="Q1743" t="str">
        <f t="shared" si="110"/>
        <v>SALE1741</v>
      </c>
      <c r="S1743" s="31">
        <v>45880</v>
      </c>
      <c r="T1743" t="str">
        <f t="shared" si="111"/>
        <v>11-08-2025</v>
      </c>
      <c r="X1743" s="34">
        <v>2</v>
      </c>
      <c r="Y1743" s="34">
        <v>939.66</v>
      </c>
      <c r="Z1743" s="2">
        <f t="shared" si="108"/>
        <v>939.66</v>
      </c>
    </row>
    <row r="1744" spans="1:26">
      <c r="A1744" s="2" t="s">
        <v>3568</v>
      </c>
      <c r="B1744" s="25">
        <v>45556</v>
      </c>
      <c r="C1744" s="2" t="s">
        <v>929</v>
      </c>
      <c r="D1744" s="2" t="s">
        <v>1694</v>
      </c>
      <c r="E1744" s="2" t="s">
        <v>1766</v>
      </c>
      <c r="F1744" s="2">
        <v>1</v>
      </c>
      <c r="G1744" s="2">
        <v>24.13</v>
      </c>
      <c r="H1744" s="2">
        <v>0</v>
      </c>
      <c r="I1744" s="2" t="s">
        <v>1824</v>
      </c>
      <c r="J1744" s="2">
        <v>24.13</v>
      </c>
      <c r="K1744" s="2">
        <f>IF(I1744="", AVERAGEIF(Table6[Payment_Type],Table6[[#This Row],[Payment_Type]],Table6[Total_Amount]), J1744)</f>
        <v>24.13</v>
      </c>
      <c r="O1744" s="27" t="s">
        <v>3568</v>
      </c>
      <c r="P1744" t="str">
        <f t="shared" si="109"/>
        <v>Sale1742</v>
      </c>
      <c r="Q1744" t="str">
        <f t="shared" si="110"/>
        <v>SALE1742</v>
      </c>
      <c r="S1744" s="30">
        <v>45556</v>
      </c>
      <c r="T1744" t="str">
        <f t="shared" si="111"/>
        <v>21-09-2024</v>
      </c>
      <c r="X1744" s="33">
        <v>1</v>
      </c>
      <c r="Y1744" s="33">
        <v>24.13</v>
      </c>
      <c r="Z1744" s="2">
        <f t="shared" si="108"/>
        <v>24.13</v>
      </c>
    </row>
    <row r="1745" spans="1:26">
      <c r="A1745" s="2" t="s">
        <v>3569</v>
      </c>
      <c r="B1745" s="25">
        <v>45355</v>
      </c>
      <c r="C1745" s="2" t="s">
        <v>1139</v>
      </c>
      <c r="D1745" s="2" t="s">
        <v>1630</v>
      </c>
      <c r="E1745" s="2" t="s">
        <v>1766</v>
      </c>
      <c r="F1745" s="2">
        <v>3</v>
      </c>
      <c r="G1745" s="2">
        <v>239.54</v>
      </c>
      <c r="H1745" s="2">
        <v>0.28999999999999998</v>
      </c>
      <c r="I1745" s="2" t="s">
        <v>1829</v>
      </c>
      <c r="J1745" s="2">
        <v>510.22019999999998</v>
      </c>
      <c r="K1745" s="2">
        <f>IF(I1745="", AVERAGEIF(Table6[Payment_Type],Table6[[#This Row],[Payment_Type]],Table6[Total_Amount]), J1745)</f>
        <v>510.22019999999998</v>
      </c>
      <c r="O1745" s="28" t="s">
        <v>3569</v>
      </c>
      <c r="P1745" t="str">
        <f t="shared" si="109"/>
        <v>Sale1743</v>
      </c>
      <c r="Q1745" t="str">
        <f t="shared" si="110"/>
        <v>SALE1743</v>
      </c>
      <c r="S1745" s="31">
        <v>45355</v>
      </c>
      <c r="T1745" t="str">
        <f t="shared" si="111"/>
        <v>04-03-2024</v>
      </c>
      <c r="X1745" s="34">
        <v>3</v>
      </c>
      <c r="Y1745" s="34">
        <v>239.54</v>
      </c>
      <c r="Z1745" s="2">
        <f t="shared" si="108"/>
        <v>239.54</v>
      </c>
    </row>
    <row r="1746" spans="1:26">
      <c r="A1746" s="2" t="s">
        <v>3570</v>
      </c>
      <c r="B1746" s="25">
        <v>45244</v>
      </c>
      <c r="C1746" s="2" t="s">
        <v>1484</v>
      </c>
      <c r="D1746" s="2" t="s">
        <v>1640</v>
      </c>
      <c r="E1746" s="2" t="s">
        <v>1799</v>
      </c>
      <c r="F1746" s="2">
        <v>1</v>
      </c>
      <c r="G1746" s="2">
        <v>588.53</v>
      </c>
      <c r="H1746" s="2">
        <v>0.1</v>
      </c>
      <c r="I1746" s="2" t="s">
        <v>1824</v>
      </c>
      <c r="J1746" s="2">
        <v>529.67700000000002</v>
      </c>
      <c r="K1746" s="2">
        <f>IF(I1746="", AVERAGEIF(Table6[Payment_Type],Table6[[#This Row],[Payment_Type]],Table6[Total_Amount]), J1746)</f>
        <v>529.67700000000002</v>
      </c>
      <c r="O1746" s="27" t="s">
        <v>3570</v>
      </c>
      <c r="P1746" t="str">
        <f t="shared" si="109"/>
        <v>Sale1744</v>
      </c>
      <c r="Q1746" t="str">
        <f t="shared" si="110"/>
        <v>SALE1744</v>
      </c>
      <c r="S1746" s="30">
        <v>45244</v>
      </c>
      <c r="T1746" t="str">
        <f t="shared" si="111"/>
        <v>14-11-2023</v>
      </c>
      <c r="X1746" s="33">
        <v>1</v>
      </c>
      <c r="Y1746" s="33">
        <v>588.53</v>
      </c>
      <c r="Z1746" s="2">
        <f t="shared" si="108"/>
        <v>588.53</v>
      </c>
    </row>
    <row r="1747" spans="1:26">
      <c r="A1747" s="2" t="s">
        <v>3571</v>
      </c>
      <c r="B1747" s="25">
        <v>45863</v>
      </c>
      <c r="C1747" s="2" t="s">
        <v>914</v>
      </c>
      <c r="D1747" s="2" t="s">
        <v>1668</v>
      </c>
      <c r="E1747" s="2" t="s">
        <v>1801</v>
      </c>
      <c r="F1747" s="2">
        <v>1</v>
      </c>
      <c r="G1747" s="2">
        <v>145.96</v>
      </c>
      <c r="H1747" s="2">
        <v>0.3</v>
      </c>
      <c r="I1747" s="2" t="s">
        <v>1824</v>
      </c>
      <c r="J1747" s="2">
        <v>102.172</v>
      </c>
      <c r="K1747" s="2">
        <f>IF(I1747="", AVERAGEIF(Table6[Payment_Type],Table6[[#This Row],[Payment_Type]],Table6[Total_Amount]), J1747)</f>
        <v>102.172</v>
      </c>
      <c r="O1747" s="28" t="s">
        <v>3571</v>
      </c>
      <c r="P1747" t="str">
        <f t="shared" si="109"/>
        <v>Sale1745</v>
      </c>
      <c r="Q1747" t="str">
        <f t="shared" si="110"/>
        <v>SALE1745</v>
      </c>
      <c r="S1747" s="31">
        <v>45863</v>
      </c>
      <c r="T1747" t="str">
        <f t="shared" si="111"/>
        <v>25-07-2025</v>
      </c>
      <c r="X1747" s="34">
        <v>1</v>
      </c>
      <c r="Y1747" s="34">
        <v>145.96</v>
      </c>
      <c r="Z1747" s="2">
        <f t="shared" si="108"/>
        <v>145.96</v>
      </c>
    </row>
    <row r="1748" spans="1:26">
      <c r="A1748" s="2" t="s">
        <v>3572</v>
      </c>
      <c r="B1748" s="25">
        <v>45573</v>
      </c>
      <c r="C1748" s="2" t="s">
        <v>360</v>
      </c>
      <c r="D1748" s="2" t="s">
        <v>1688</v>
      </c>
      <c r="E1748" s="2" t="s">
        <v>1769</v>
      </c>
      <c r="F1748" s="2">
        <v>4</v>
      </c>
      <c r="G1748" s="2">
        <v>640.91</v>
      </c>
      <c r="H1748" s="2">
        <v>0.06</v>
      </c>
      <c r="I1748" s="2" t="s">
        <v>1824</v>
      </c>
      <c r="J1748" s="2">
        <v>2409.8216000000002</v>
      </c>
      <c r="K1748" s="2">
        <f>IF(I1748="", AVERAGEIF(Table6[Payment_Type],Table6[[#This Row],[Payment_Type]],Table6[Total_Amount]), J1748)</f>
        <v>2409.8216000000002</v>
      </c>
      <c r="O1748" s="27" t="s">
        <v>3572</v>
      </c>
      <c r="P1748" t="str">
        <f t="shared" si="109"/>
        <v>Sale1746</v>
      </c>
      <c r="Q1748" t="str">
        <f t="shared" si="110"/>
        <v>SALE1746</v>
      </c>
      <c r="S1748" s="30">
        <v>45573</v>
      </c>
      <c r="T1748" t="str">
        <f t="shared" si="111"/>
        <v>08-10-2024</v>
      </c>
      <c r="X1748" s="33">
        <v>4</v>
      </c>
      <c r="Y1748" s="33">
        <v>640.91</v>
      </c>
      <c r="Z1748" s="2">
        <f t="shared" si="108"/>
        <v>640.91</v>
      </c>
    </row>
    <row r="1749" spans="1:26">
      <c r="A1749" s="2" t="s">
        <v>3573</v>
      </c>
      <c r="B1749" s="25">
        <v>45792</v>
      </c>
      <c r="C1749" s="2" t="s">
        <v>164</v>
      </c>
      <c r="D1749" s="2" t="s">
        <v>1676</v>
      </c>
      <c r="E1749" s="2" t="s">
        <v>1792</v>
      </c>
      <c r="F1749" s="2">
        <v>3</v>
      </c>
      <c r="G1749" s="2">
        <v>773.86</v>
      </c>
      <c r="H1749" s="2">
        <v>0.22</v>
      </c>
      <c r="I1749" s="2" t="s">
        <v>1824</v>
      </c>
      <c r="J1749" s="2">
        <v>1810.8324</v>
      </c>
      <c r="K1749" s="2">
        <f>IF(I1749="", AVERAGEIF(Table6[Payment_Type],Table6[[#This Row],[Payment_Type]],Table6[Total_Amount]), J1749)</f>
        <v>1810.8324</v>
      </c>
      <c r="O1749" s="28" t="s">
        <v>3573</v>
      </c>
      <c r="P1749" t="str">
        <f t="shared" si="109"/>
        <v>Sale1747</v>
      </c>
      <c r="Q1749" t="str">
        <f t="shared" si="110"/>
        <v>SALE1747</v>
      </c>
      <c r="S1749" s="31">
        <v>45792</v>
      </c>
      <c r="T1749" t="str">
        <f t="shared" si="111"/>
        <v>15-05-2025</v>
      </c>
      <c r="X1749" s="34">
        <v>3</v>
      </c>
      <c r="Y1749" s="34">
        <v>773.86</v>
      </c>
      <c r="Z1749" s="2">
        <f t="shared" si="108"/>
        <v>773.86</v>
      </c>
    </row>
    <row r="1750" spans="1:26">
      <c r="A1750" s="2" t="s">
        <v>3574</v>
      </c>
      <c r="B1750" s="25">
        <v>45744</v>
      </c>
      <c r="C1750" s="2" t="s">
        <v>1428</v>
      </c>
      <c r="D1750" s="2" t="s">
        <v>1610</v>
      </c>
      <c r="E1750" s="2" t="s">
        <v>1801</v>
      </c>
      <c r="F1750" s="2">
        <v>2</v>
      </c>
      <c r="G1750" s="2">
        <v>31.28</v>
      </c>
      <c r="H1750" s="2">
        <v>0.2</v>
      </c>
      <c r="I1750" s="2" t="s">
        <v>1829</v>
      </c>
      <c r="J1750" s="2">
        <v>50.048000000000002</v>
      </c>
      <c r="K1750" s="2">
        <f>IF(I1750="", AVERAGEIF(Table6[Payment_Type],Table6[[#This Row],[Payment_Type]],Table6[Total_Amount]), J1750)</f>
        <v>50.048000000000002</v>
      </c>
      <c r="O1750" s="27" t="s">
        <v>3574</v>
      </c>
      <c r="P1750" t="str">
        <f t="shared" si="109"/>
        <v>Sale1748</v>
      </c>
      <c r="Q1750" t="str">
        <f t="shared" si="110"/>
        <v>SALE1748</v>
      </c>
      <c r="S1750" s="30">
        <v>45744</v>
      </c>
      <c r="T1750" t="str">
        <f t="shared" si="111"/>
        <v>28-03-2025</v>
      </c>
      <c r="X1750" s="33">
        <v>2</v>
      </c>
      <c r="Y1750" s="33">
        <v>31.28</v>
      </c>
      <c r="Z1750" s="2">
        <f t="shared" si="108"/>
        <v>31.28</v>
      </c>
    </row>
    <row r="1751" spans="1:26">
      <c r="A1751" s="2" t="s">
        <v>3575</v>
      </c>
      <c r="B1751" s="25">
        <v>45842</v>
      </c>
      <c r="C1751" s="2" t="s">
        <v>1166</v>
      </c>
      <c r="D1751" s="2" t="s">
        <v>1712</v>
      </c>
      <c r="E1751" s="2" t="s">
        <v>1776</v>
      </c>
      <c r="F1751" s="2">
        <v>4</v>
      </c>
      <c r="G1751" s="2">
        <v>389.22</v>
      </c>
      <c r="H1751" s="2">
        <v>0.18</v>
      </c>
      <c r="I1751" s="2" t="s">
        <v>1824</v>
      </c>
      <c r="J1751" s="2">
        <v>1276.6415999999999</v>
      </c>
      <c r="K1751" s="2">
        <f>IF(I1751="", AVERAGEIF(Table6[Payment_Type],Table6[[#This Row],[Payment_Type]],Table6[Total_Amount]), J1751)</f>
        <v>1276.6415999999999</v>
      </c>
      <c r="O1751" s="28" t="s">
        <v>3575</v>
      </c>
      <c r="P1751" t="str">
        <f t="shared" si="109"/>
        <v>Sale1749</v>
      </c>
      <c r="Q1751" t="str">
        <f t="shared" si="110"/>
        <v>SALE1749</v>
      </c>
      <c r="S1751" s="31">
        <v>45842</v>
      </c>
      <c r="T1751" t="str">
        <f t="shared" si="111"/>
        <v>04-07-2025</v>
      </c>
      <c r="X1751" s="34">
        <v>4</v>
      </c>
      <c r="Y1751" s="34">
        <v>389.22</v>
      </c>
      <c r="Z1751" s="2">
        <f t="shared" si="108"/>
        <v>389.22</v>
      </c>
    </row>
    <row r="1752" spans="1:26">
      <c r="A1752" s="2" t="s">
        <v>3576</v>
      </c>
      <c r="B1752" s="25">
        <v>45502</v>
      </c>
      <c r="C1752" s="2" t="s">
        <v>71</v>
      </c>
      <c r="D1752" s="2" t="s">
        <v>1676</v>
      </c>
      <c r="E1752" s="2" t="s">
        <v>1801</v>
      </c>
      <c r="F1752" s="2">
        <v>3</v>
      </c>
      <c r="G1752" s="2">
        <v>543.44000000000005</v>
      </c>
      <c r="H1752" s="2">
        <v>0.13</v>
      </c>
      <c r="I1752" s="2" t="s">
        <v>1826</v>
      </c>
      <c r="J1752" s="2">
        <v>1418.3784000000001</v>
      </c>
      <c r="K1752" s="2">
        <f>IF(I1752="", AVERAGEIF(Table6[Payment_Type],Table6[[#This Row],[Payment_Type]],Table6[Total_Amount]), J1752)</f>
        <v>1418.3784000000001</v>
      </c>
      <c r="O1752" s="27" t="s">
        <v>3576</v>
      </c>
      <c r="P1752" t="str">
        <f t="shared" si="109"/>
        <v>Sale1750</v>
      </c>
      <c r="Q1752" t="str">
        <f t="shared" si="110"/>
        <v>SALE1750</v>
      </c>
      <c r="S1752" s="30">
        <v>45502</v>
      </c>
      <c r="T1752" t="str">
        <f t="shared" si="111"/>
        <v>29-07-2024</v>
      </c>
      <c r="X1752" s="33">
        <v>3</v>
      </c>
      <c r="Y1752" s="33">
        <v>543.44000000000005</v>
      </c>
      <c r="Z1752" s="2">
        <f t="shared" si="108"/>
        <v>543.44000000000005</v>
      </c>
    </row>
    <row r="1753" spans="1:26">
      <c r="A1753" s="2" t="s">
        <v>3577</v>
      </c>
      <c r="B1753" s="25">
        <v>45296</v>
      </c>
      <c r="C1753" s="2" t="s">
        <v>821</v>
      </c>
      <c r="D1753" s="2" t="s">
        <v>1742</v>
      </c>
      <c r="E1753" s="2" t="s">
        <v>1813</v>
      </c>
      <c r="F1753" s="2">
        <v>4</v>
      </c>
      <c r="G1753" s="2">
        <v>715.42</v>
      </c>
      <c r="H1753" s="2">
        <v>0.28999999999999998</v>
      </c>
      <c r="I1753" s="2" t="s">
        <v>1826</v>
      </c>
      <c r="J1753" s="2">
        <v>2031.7927999999999</v>
      </c>
      <c r="K1753" s="2">
        <f>IF(I1753="", AVERAGEIF(Table6[Payment_Type],Table6[[#This Row],[Payment_Type]],Table6[Total_Amount]), J1753)</f>
        <v>2031.7927999999999</v>
      </c>
      <c r="O1753" s="28" t="s">
        <v>3577</v>
      </c>
      <c r="P1753" t="str">
        <f t="shared" si="109"/>
        <v>Sale1751</v>
      </c>
      <c r="Q1753" t="str">
        <f t="shared" si="110"/>
        <v>SALE1751</v>
      </c>
      <c r="S1753" s="31">
        <v>45296</v>
      </c>
      <c r="T1753" t="str">
        <f t="shared" si="111"/>
        <v>05-01-2024</v>
      </c>
      <c r="X1753" s="34">
        <v>4</v>
      </c>
      <c r="Y1753" s="34">
        <v>715.42</v>
      </c>
      <c r="Z1753" s="2">
        <f t="shared" si="108"/>
        <v>715.42</v>
      </c>
    </row>
    <row r="1754" spans="1:26">
      <c r="A1754" s="2" t="s">
        <v>3578</v>
      </c>
      <c r="B1754" s="25">
        <v>45886</v>
      </c>
      <c r="C1754" s="2" t="s">
        <v>195</v>
      </c>
      <c r="D1754" s="2" t="s">
        <v>1572</v>
      </c>
      <c r="E1754" s="2" t="s">
        <v>1769</v>
      </c>
      <c r="F1754" s="2">
        <v>4</v>
      </c>
      <c r="G1754" s="2">
        <v>676.14</v>
      </c>
      <c r="H1754" s="2">
        <v>0.11</v>
      </c>
      <c r="I1754" s="2" t="s">
        <v>1829</v>
      </c>
      <c r="J1754" s="2">
        <v>2407.0583999999999</v>
      </c>
      <c r="K1754" s="2">
        <f>IF(I1754="", AVERAGEIF(Table6[Payment_Type],Table6[[#This Row],[Payment_Type]],Table6[Total_Amount]), J1754)</f>
        <v>2407.0583999999999</v>
      </c>
      <c r="O1754" s="27" t="s">
        <v>3578</v>
      </c>
      <c r="P1754" t="str">
        <f t="shared" si="109"/>
        <v>Sale1752</v>
      </c>
      <c r="Q1754" t="str">
        <f t="shared" si="110"/>
        <v>SALE1752</v>
      </c>
      <c r="S1754" s="30">
        <v>45886</v>
      </c>
      <c r="T1754" t="str">
        <f t="shared" si="111"/>
        <v>17-08-2025</v>
      </c>
      <c r="X1754" s="33">
        <v>4</v>
      </c>
      <c r="Y1754" s="33">
        <v>676.14</v>
      </c>
      <c r="Z1754" s="2">
        <f t="shared" si="108"/>
        <v>676.14</v>
      </c>
    </row>
    <row r="1755" spans="1:26">
      <c r="A1755" s="2" t="s">
        <v>3579</v>
      </c>
      <c r="B1755" s="25">
        <v>45425</v>
      </c>
      <c r="C1755" s="2" t="s">
        <v>321</v>
      </c>
      <c r="D1755" s="2" t="s">
        <v>1626</v>
      </c>
      <c r="E1755" s="2" t="s">
        <v>1757</v>
      </c>
      <c r="F1755" s="2">
        <v>4</v>
      </c>
      <c r="G1755" s="2">
        <v>352.72</v>
      </c>
      <c r="H1755" s="2">
        <v>0.25</v>
      </c>
      <c r="I1755" s="2" t="s">
        <v>1824</v>
      </c>
      <c r="J1755" s="2">
        <v>1058.1600000000001</v>
      </c>
      <c r="K1755" s="2">
        <f>IF(I1755="", AVERAGEIF(Table6[Payment_Type],Table6[[#This Row],[Payment_Type]],Table6[Total_Amount]), J1755)</f>
        <v>1058.1600000000001</v>
      </c>
      <c r="O1755" s="28" t="s">
        <v>3579</v>
      </c>
      <c r="P1755" t="str">
        <f t="shared" si="109"/>
        <v>Sale1753</v>
      </c>
      <c r="Q1755" t="str">
        <f t="shared" si="110"/>
        <v>SALE1753</v>
      </c>
      <c r="S1755" s="31">
        <v>45425</v>
      </c>
      <c r="T1755" t="str">
        <f t="shared" si="111"/>
        <v>13-05-2024</v>
      </c>
      <c r="X1755" s="34">
        <v>4</v>
      </c>
      <c r="Y1755" s="34">
        <v>352.72</v>
      </c>
      <c r="Z1755" s="2">
        <f t="shared" si="108"/>
        <v>352.72</v>
      </c>
    </row>
    <row r="1756" spans="1:26">
      <c r="A1756" s="2" t="s">
        <v>3580</v>
      </c>
      <c r="B1756" s="25">
        <v>45797</v>
      </c>
      <c r="C1756" s="2" t="s">
        <v>574</v>
      </c>
      <c r="D1756" s="2" t="s">
        <v>1570</v>
      </c>
      <c r="E1756" s="2" t="s">
        <v>1794</v>
      </c>
      <c r="F1756" s="2">
        <v>1</v>
      </c>
      <c r="G1756" s="2">
        <v>470.18</v>
      </c>
      <c r="H1756" s="2">
        <v>0.19</v>
      </c>
      <c r="I1756" s="2" t="s">
        <v>1826</v>
      </c>
      <c r="J1756" s="2">
        <v>380.84580000000011</v>
      </c>
      <c r="K1756" s="2">
        <f>IF(I1756="", AVERAGEIF(Table6[Payment_Type],Table6[[#This Row],[Payment_Type]],Table6[Total_Amount]), J1756)</f>
        <v>380.84580000000011</v>
      </c>
      <c r="O1756" s="27" t="s">
        <v>3580</v>
      </c>
      <c r="P1756" t="str">
        <f t="shared" si="109"/>
        <v>Sale1754</v>
      </c>
      <c r="Q1756" t="str">
        <f t="shared" si="110"/>
        <v>SALE1754</v>
      </c>
      <c r="S1756" s="30">
        <v>45797</v>
      </c>
      <c r="T1756" t="str">
        <f t="shared" si="111"/>
        <v>20-05-2025</v>
      </c>
      <c r="X1756" s="33">
        <v>1</v>
      </c>
      <c r="Y1756" s="33">
        <v>470.18</v>
      </c>
      <c r="Z1756" s="2">
        <f t="shared" si="108"/>
        <v>470.18</v>
      </c>
    </row>
    <row r="1757" spans="1:26">
      <c r="A1757" s="2" t="s">
        <v>3581</v>
      </c>
      <c r="B1757" s="25">
        <v>45898</v>
      </c>
      <c r="C1757" s="2" t="s">
        <v>740</v>
      </c>
      <c r="D1757" s="2" t="s">
        <v>1680</v>
      </c>
      <c r="E1757" s="2" t="s">
        <v>1792</v>
      </c>
      <c r="F1757" s="2">
        <v>1</v>
      </c>
      <c r="G1757" s="2">
        <v>891.79</v>
      </c>
      <c r="H1757" s="2">
        <v>0.03</v>
      </c>
      <c r="I1757" s="2" t="s">
        <v>1824</v>
      </c>
      <c r="J1757" s="2">
        <v>865.03629999999998</v>
      </c>
      <c r="K1757" s="2">
        <f>IF(I1757="", AVERAGEIF(Table6[Payment_Type],Table6[[#This Row],[Payment_Type]],Table6[Total_Amount]), J1757)</f>
        <v>865.03629999999998</v>
      </c>
      <c r="O1757" s="28" t="s">
        <v>3581</v>
      </c>
      <c r="P1757" t="str">
        <f t="shared" si="109"/>
        <v>Sale1755</v>
      </c>
      <c r="Q1757" t="str">
        <f t="shared" si="110"/>
        <v>SALE1755</v>
      </c>
      <c r="S1757" s="31">
        <v>45898</v>
      </c>
      <c r="T1757" t="str">
        <f t="shared" si="111"/>
        <v>29-08-2025</v>
      </c>
      <c r="X1757" s="34">
        <v>1</v>
      </c>
      <c r="Y1757" s="34">
        <v>891.79</v>
      </c>
      <c r="Z1757" s="2">
        <f t="shared" si="108"/>
        <v>891.79</v>
      </c>
    </row>
    <row r="1758" spans="1:26">
      <c r="A1758" s="2" t="s">
        <v>3582</v>
      </c>
      <c r="B1758" s="25">
        <v>45390</v>
      </c>
      <c r="C1758" s="2" t="s">
        <v>1092</v>
      </c>
      <c r="D1758" s="2" t="s">
        <v>1726</v>
      </c>
      <c r="E1758" s="2" t="s">
        <v>1807</v>
      </c>
      <c r="F1758" s="2">
        <v>2</v>
      </c>
      <c r="G1758" s="2">
        <v>433.07</v>
      </c>
      <c r="H1758" s="2">
        <v>0.25</v>
      </c>
      <c r="I1758" s="2" t="s">
        <v>1829</v>
      </c>
      <c r="J1758" s="2">
        <v>649.60500000000002</v>
      </c>
      <c r="K1758" s="2">
        <f>IF(I1758="", AVERAGEIF(Table6[Payment_Type],Table6[[#This Row],[Payment_Type]],Table6[Total_Amount]), J1758)</f>
        <v>649.60500000000002</v>
      </c>
      <c r="O1758" s="27" t="s">
        <v>3582</v>
      </c>
      <c r="P1758" t="str">
        <f t="shared" si="109"/>
        <v>Sale1756</v>
      </c>
      <c r="Q1758" t="str">
        <f t="shared" si="110"/>
        <v>SALE1756</v>
      </c>
      <c r="S1758" s="30">
        <v>45390</v>
      </c>
      <c r="T1758" t="str">
        <f t="shared" si="111"/>
        <v>08-04-2024</v>
      </c>
      <c r="X1758" s="33">
        <v>2</v>
      </c>
      <c r="Y1758" s="33">
        <v>433.07</v>
      </c>
      <c r="Z1758" s="2">
        <f t="shared" si="108"/>
        <v>433.07</v>
      </c>
    </row>
    <row r="1759" spans="1:26">
      <c r="A1759" s="2" t="s">
        <v>3583</v>
      </c>
      <c r="B1759" s="25">
        <v>45355</v>
      </c>
      <c r="C1759" s="2" t="s">
        <v>59</v>
      </c>
      <c r="D1759" s="2" t="s">
        <v>1680</v>
      </c>
      <c r="E1759" s="2" t="s">
        <v>1813</v>
      </c>
      <c r="F1759" s="2">
        <v>3</v>
      </c>
      <c r="G1759" s="2">
        <v>626.71</v>
      </c>
      <c r="H1759" s="2">
        <v>7.0000000000000007E-2</v>
      </c>
      <c r="I1759" s="2" t="s">
        <v>1829</v>
      </c>
      <c r="J1759" s="2">
        <v>1748.5209</v>
      </c>
      <c r="K1759" s="2">
        <f>IF(I1759="", AVERAGEIF(Table6[Payment_Type],Table6[[#This Row],[Payment_Type]],Table6[Total_Amount]), J1759)</f>
        <v>1748.5209</v>
      </c>
      <c r="O1759" s="28" t="s">
        <v>3583</v>
      </c>
      <c r="P1759" t="str">
        <f t="shared" si="109"/>
        <v>Sale1757</v>
      </c>
      <c r="Q1759" t="str">
        <f t="shared" si="110"/>
        <v>SALE1757</v>
      </c>
      <c r="S1759" s="31">
        <v>45355</v>
      </c>
      <c r="T1759" t="str">
        <f t="shared" si="111"/>
        <v>04-03-2024</v>
      </c>
      <c r="X1759" s="34">
        <v>3</v>
      </c>
      <c r="Y1759" s="34">
        <v>626.71</v>
      </c>
      <c r="Z1759" s="2">
        <f t="shared" si="108"/>
        <v>626.71</v>
      </c>
    </row>
    <row r="1760" spans="1:26">
      <c r="A1760" s="2" t="s">
        <v>3584</v>
      </c>
      <c r="B1760" s="25">
        <v>45916</v>
      </c>
      <c r="C1760" s="2" t="s">
        <v>278</v>
      </c>
      <c r="D1760" s="2" t="s">
        <v>1620</v>
      </c>
      <c r="E1760" s="2" t="s">
        <v>1752</v>
      </c>
      <c r="F1760" s="2">
        <v>2</v>
      </c>
      <c r="G1760" s="2">
        <v>324.18</v>
      </c>
      <c r="H1760" s="2">
        <v>0.06</v>
      </c>
      <c r="I1760" s="2" t="s">
        <v>1829</v>
      </c>
      <c r="J1760" s="2">
        <v>609.45839999999998</v>
      </c>
      <c r="K1760" s="2">
        <f>IF(I1760="", AVERAGEIF(Table6[Payment_Type],Table6[[#This Row],[Payment_Type]],Table6[Total_Amount]), J1760)</f>
        <v>609.45839999999998</v>
      </c>
      <c r="O1760" s="27" t="s">
        <v>3584</v>
      </c>
      <c r="P1760" t="str">
        <f t="shared" si="109"/>
        <v>Sale1758</v>
      </c>
      <c r="Q1760" t="str">
        <f t="shared" si="110"/>
        <v>SALE1758</v>
      </c>
      <c r="S1760" s="30">
        <v>45916</v>
      </c>
      <c r="T1760" t="str">
        <f t="shared" si="111"/>
        <v>16-09-2025</v>
      </c>
      <c r="X1760" s="33">
        <v>2</v>
      </c>
      <c r="Y1760" s="33">
        <v>324.18</v>
      </c>
      <c r="Z1760" s="2">
        <f t="shared" si="108"/>
        <v>324.18</v>
      </c>
    </row>
    <row r="1761" spans="1:26">
      <c r="A1761" s="2" t="s">
        <v>3585</v>
      </c>
      <c r="B1761" s="25">
        <v>45448</v>
      </c>
      <c r="C1761" s="2" t="s">
        <v>63</v>
      </c>
      <c r="D1761" s="2" t="s">
        <v>1576</v>
      </c>
      <c r="E1761" s="2" t="s">
        <v>1807</v>
      </c>
      <c r="F1761" s="2">
        <v>4</v>
      </c>
      <c r="G1761" s="2">
        <v>839.74</v>
      </c>
      <c r="H1761" s="2">
        <v>0.13</v>
      </c>
      <c r="I1761" s="2" t="s">
        <v>1826</v>
      </c>
      <c r="J1761" s="2">
        <v>2922.2952</v>
      </c>
      <c r="K1761" s="2">
        <f>IF(I1761="", AVERAGEIF(Table6[Payment_Type],Table6[[#This Row],[Payment_Type]],Table6[Total_Amount]), J1761)</f>
        <v>2922.2952</v>
      </c>
      <c r="O1761" s="28" t="s">
        <v>3585</v>
      </c>
      <c r="P1761" t="str">
        <f t="shared" si="109"/>
        <v>Sale1759</v>
      </c>
      <c r="Q1761" t="str">
        <f t="shared" si="110"/>
        <v>SALE1759</v>
      </c>
      <c r="S1761" s="31">
        <v>45448</v>
      </c>
      <c r="T1761" t="str">
        <f t="shared" si="111"/>
        <v>05-06-2024</v>
      </c>
      <c r="X1761" s="34">
        <v>4</v>
      </c>
      <c r="Y1761" s="34">
        <v>839.74</v>
      </c>
      <c r="Z1761" s="2">
        <f t="shared" si="108"/>
        <v>839.74</v>
      </c>
    </row>
    <row r="1762" spans="1:26">
      <c r="A1762" s="2" t="s">
        <v>3586</v>
      </c>
      <c r="B1762" s="25">
        <v>45402</v>
      </c>
      <c r="C1762" s="2" t="s">
        <v>523</v>
      </c>
      <c r="D1762" s="2" t="s">
        <v>1672</v>
      </c>
      <c r="E1762" s="2" t="s">
        <v>1801</v>
      </c>
      <c r="F1762" s="2">
        <v>3</v>
      </c>
      <c r="G1762" s="2">
        <v>252.63</v>
      </c>
      <c r="H1762" s="2">
        <v>0.28000000000000003</v>
      </c>
      <c r="I1762" s="2" t="s">
        <v>1824</v>
      </c>
      <c r="J1762" s="2">
        <v>545.68079999999998</v>
      </c>
      <c r="K1762" s="2">
        <f>IF(I1762="", AVERAGEIF(Table6[Payment_Type],Table6[[#This Row],[Payment_Type]],Table6[Total_Amount]), J1762)</f>
        <v>545.68079999999998</v>
      </c>
      <c r="O1762" s="27" t="s">
        <v>3586</v>
      </c>
      <c r="P1762" t="str">
        <f t="shared" si="109"/>
        <v>Sale1760</v>
      </c>
      <c r="Q1762" t="str">
        <f t="shared" si="110"/>
        <v>SALE1760</v>
      </c>
      <c r="S1762" s="30">
        <v>45402</v>
      </c>
      <c r="T1762" t="str">
        <f t="shared" si="111"/>
        <v>20-04-2024</v>
      </c>
      <c r="X1762" s="33">
        <v>3</v>
      </c>
      <c r="Y1762" s="33">
        <v>252.63</v>
      </c>
      <c r="Z1762" s="2">
        <f t="shared" si="108"/>
        <v>252.63</v>
      </c>
    </row>
    <row r="1763" spans="1:26">
      <c r="A1763" s="2" t="s">
        <v>3587</v>
      </c>
      <c r="B1763" s="25">
        <v>45581</v>
      </c>
      <c r="C1763" s="2" t="s">
        <v>815</v>
      </c>
      <c r="D1763" s="2" t="s">
        <v>1706</v>
      </c>
      <c r="E1763" s="2" t="s">
        <v>1813</v>
      </c>
      <c r="F1763" s="2">
        <v>2</v>
      </c>
      <c r="G1763" s="2">
        <v>60.53</v>
      </c>
      <c r="H1763" s="2">
        <v>0.18</v>
      </c>
      <c r="I1763" s="2" t="s">
        <v>1824</v>
      </c>
      <c r="J1763" s="2">
        <v>99.269200000000012</v>
      </c>
      <c r="K1763" s="2">
        <f>IF(I1763="", AVERAGEIF(Table6[Payment_Type],Table6[[#This Row],[Payment_Type]],Table6[Total_Amount]), J1763)</f>
        <v>99.269200000000012</v>
      </c>
      <c r="O1763" s="28" t="s">
        <v>3587</v>
      </c>
      <c r="P1763" t="str">
        <f t="shared" si="109"/>
        <v>Sale1761</v>
      </c>
      <c r="Q1763" t="str">
        <f t="shared" si="110"/>
        <v>SALE1761</v>
      </c>
      <c r="S1763" s="31">
        <v>45581</v>
      </c>
      <c r="T1763" t="str">
        <f t="shared" si="111"/>
        <v>16-10-2024</v>
      </c>
      <c r="X1763" s="34">
        <v>2</v>
      </c>
      <c r="Y1763" s="34">
        <v>60.53</v>
      </c>
      <c r="Z1763" s="2">
        <f t="shared" si="108"/>
        <v>60.53</v>
      </c>
    </row>
    <row r="1764" spans="1:26">
      <c r="A1764" s="2" t="s">
        <v>3588</v>
      </c>
      <c r="B1764" s="25">
        <v>45610</v>
      </c>
      <c r="C1764" s="2" t="s">
        <v>205</v>
      </c>
      <c r="D1764" s="2" t="s">
        <v>1716</v>
      </c>
      <c r="E1764" s="2" t="s">
        <v>1797</v>
      </c>
      <c r="F1764" s="2">
        <v>4</v>
      </c>
      <c r="G1764" s="2">
        <v>341.95</v>
      </c>
      <c r="H1764" s="2">
        <v>0.25</v>
      </c>
      <c r="I1764" s="2" t="s">
        <v>1824</v>
      </c>
      <c r="J1764" s="2">
        <v>1025.8499999999999</v>
      </c>
      <c r="K1764" s="2">
        <f>IF(I1764="", AVERAGEIF(Table6[Payment_Type],Table6[[#This Row],[Payment_Type]],Table6[Total_Amount]), J1764)</f>
        <v>1025.8499999999999</v>
      </c>
      <c r="O1764" s="27" t="s">
        <v>3588</v>
      </c>
      <c r="P1764" t="str">
        <f t="shared" si="109"/>
        <v>Sale1762</v>
      </c>
      <c r="Q1764" t="str">
        <f t="shared" si="110"/>
        <v>SALE1762</v>
      </c>
      <c r="S1764" s="30">
        <v>45610</v>
      </c>
      <c r="T1764" t="str">
        <f t="shared" si="111"/>
        <v>14-11-2024</v>
      </c>
      <c r="X1764" s="33">
        <v>4</v>
      </c>
      <c r="Y1764" s="33">
        <v>341.95</v>
      </c>
      <c r="Z1764" s="2">
        <f t="shared" si="108"/>
        <v>341.95</v>
      </c>
    </row>
    <row r="1765" spans="1:26">
      <c r="A1765" s="2" t="s">
        <v>3589</v>
      </c>
      <c r="B1765" s="25">
        <v>45438</v>
      </c>
      <c r="C1765" s="2" t="s">
        <v>899</v>
      </c>
      <c r="D1765" s="2" t="s">
        <v>1592</v>
      </c>
      <c r="E1765" s="2" t="s">
        <v>1804</v>
      </c>
      <c r="F1765" s="2">
        <v>4</v>
      </c>
      <c r="G1765" s="2">
        <v>300.12</v>
      </c>
      <c r="H1765" s="2">
        <v>0.05</v>
      </c>
      <c r="I1765" s="2" t="s">
        <v>1826</v>
      </c>
      <c r="J1765" s="2">
        <v>1140.4559999999999</v>
      </c>
      <c r="K1765" s="2">
        <f>IF(I1765="", AVERAGEIF(Table6[Payment_Type],Table6[[#This Row],[Payment_Type]],Table6[Total_Amount]), J1765)</f>
        <v>1140.4559999999999</v>
      </c>
      <c r="O1765" s="28" t="s">
        <v>3589</v>
      </c>
      <c r="P1765" t="str">
        <f t="shared" si="109"/>
        <v>Sale1763</v>
      </c>
      <c r="Q1765" t="str">
        <f t="shared" si="110"/>
        <v>SALE1763</v>
      </c>
      <c r="S1765" s="31">
        <v>45438</v>
      </c>
      <c r="T1765" t="str">
        <f t="shared" si="111"/>
        <v>26-05-2024</v>
      </c>
      <c r="X1765" s="34">
        <v>4</v>
      </c>
      <c r="Y1765" s="34">
        <v>300.12</v>
      </c>
      <c r="Z1765" s="2">
        <f t="shared" si="108"/>
        <v>300.12</v>
      </c>
    </row>
    <row r="1766" spans="1:26">
      <c r="A1766" s="2" t="s">
        <v>3590</v>
      </c>
      <c r="B1766" s="25">
        <v>45705</v>
      </c>
      <c r="C1766" s="2" t="s">
        <v>402</v>
      </c>
      <c r="D1766" s="2" t="s">
        <v>1604</v>
      </c>
      <c r="E1766" s="2" t="s">
        <v>1807</v>
      </c>
      <c r="F1766" s="2">
        <v>2</v>
      </c>
      <c r="G1766" s="2">
        <v>289.14</v>
      </c>
      <c r="H1766" s="2">
        <v>0.12</v>
      </c>
      <c r="I1766" s="2" t="s">
        <v>1829</v>
      </c>
      <c r="J1766" s="2">
        <v>508.88639999999998</v>
      </c>
      <c r="K1766" s="2">
        <f>IF(I1766="", AVERAGEIF(Table6[Payment_Type],Table6[[#This Row],[Payment_Type]],Table6[Total_Amount]), J1766)</f>
        <v>508.88639999999998</v>
      </c>
      <c r="O1766" s="27" t="s">
        <v>3590</v>
      </c>
      <c r="P1766" t="str">
        <f t="shared" si="109"/>
        <v>Sale1764</v>
      </c>
      <c r="Q1766" t="str">
        <f t="shared" si="110"/>
        <v>SALE1764</v>
      </c>
      <c r="S1766" s="30">
        <v>45705</v>
      </c>
      <c r="T1766" t="str">
        <f t="shared" si="111"/>
        <v>17-02-2025</v>
      </c>
      <c r="X1766" s="33">
        <v>2</v>
      </c>
      <c r="Y1766" s="33">
        <v>289.14</v>
      </c>
      <c r="Z1766" s="2">
        <f t="shared" si="108"/>
        <v>289.14</v>
      </c>
    </row>
    <row r="1767" spans="1:26">
      <c r="A1767" s="2" t="s">
        <v>3591</v>
      </c>
      <c r="B1767" s="25">
        <v>45695</v>
      </c>
      <c r="C1767" s="2" t="s">
        <v>175</v>
      </c>
      <c r="D1767" s="2" t="s">
        <v>1598</v>
      </c>
      <c r="E1767" s="2" t="s">
        <v>1752</v>
      </c>
      <c r="F1767" s="2">
        <v>2</v>
      </c>
      <c r="G1767" s="2">
        <v>596.84</v>
      </c>
      <c r="H1767" s="2">
        <v>0.01</v>
      </c>
      <c r="I1767" s="2" t="s">
        <v>1826</v>
      </c>
      <c r="J1767" s="2">
        <v>1181.7431999999999</v>
      </c>
      <c r="K1767" s="2">
        <f>IF(I1767="", AVERAGEIF(Table6[Payment_Type],Table6[[#This Row],[Payment_Type]],Table6[Total_Amount]), J1767)</f>
        <v>1181.7431999999999</v>
      </c>
      <c r="O1767" s="28" t="s">
        <v>3591</v>
      </c>
      <c r="P1767" t="str">
        <f t="shared" si="109"/>
        <v>Sale1765</v>
      </c>
      <c r="Q1767" t="str">
        <f t="shared" si="110"/>
        <v>SALE1765</v>
      </c>
      <c r="S1767" s="31">
        <v>45695</v>
      </c>
      <c r="T1767" t="str">
        <f t="shared" si="111"/>
        <v>07-02-2025</v>
      </c>
      <c r="X1767" s="34">
        <v>2</v>
      </c>
      <c r="Y1767" s="34">
        <v>596.84</v>
      </c>
      <c r="Z1767" s="2">
        <f t="shared" si="108"/>
        <v>596.84</v>
      </c>
    </row>
    <row r="1768" spans="1:26">
      <c r="A1768" s="2" t="s">
        <v>3592</v>
      </c>
      <c r="B1768" s="25">
        <v>45571</v>
      </c>
      <c r="C1768" s="2" t="s">
        <v>1352</v>
      </c>
      <c r="D1768" s="2" t="s">
        <v>1586</v>
      </c>
      <c r="E1768" s="2" t="s">
        <v>1782</v>
      </c>
      <c r="F1768" s="2">
        <v>4</v>
      </c>
      <c r="G1768" s="2">
        <v>466.24</v>
      </c>
      <c r="H1768" s="2">
        <v>0.16</v>
      </c>
      <c r="I1768" s="2" t="s">
        <v>1824</v>
      </c>
      <c r="J1768" s="2">
        <v>1566.5663999999999</v>
      </c>
      <c r="K1768" s="2">
        <f>IF(I1768="", AVERAGEIF(Table6[Payment_Type],Table6[[#This Row],[Payment_Type]],Table6[Total_Amount]), J1768)</f>
        <v>1566.5663999999999</v>
      </c>
      <c r="O1768" s="27" t="s">
        <v>3592</v>
      </c>
      <c r="P1768" t="str">
        <f t="shared" si="109"/>
        <v>Sale1766</v>
      </c>
      <c r="Q1768" t="str">
        <f t="shared" si="110"/>
        <v>SALE1766</v>
      </c>
      <c r="S1768" s="30">
        <v>45571</v>
      </c>
      <c r="T1768" t="str">
        <f t="shared" si="111"/>
        <v>06-10-2024</v>
      </c>
      <c r="X1768" s="33">
        <v>4</v>
      </c>
      <c r="Y1768" s="33">
        <v>466.24</v>
      </c>
      <c r="Z1768" s="2">
        <f t="shared" si="108"/>
        <v>466.24</v>
      </c>
    </row>
    <row r="1769" spans="1:26">
      <c r="A1769" s="2" t="s">
        <v>3593</v>
      </c>
      <c r="B1769" s="25">
        <v>45544</v>
      </c>
      <c r="C1769" s="2" t="s">
        <v>806</v>
      </c>
      <c r="D1769" s="2" t="s">
        <v>1574</v>
      </c>
      <c r="E1769" s="2" t="s">
        <v>1804</v>
      </c>
      <c r="F1769" s="2">
        <v>2</v>
      </c>
      <c r="G1769" s="2">
        <v>330.59</v>
      </c>
      <c r="H1769" s="2">
        <v>0.14000000000000001</v>
      </c>
      <c r="I1769" s="2" t="s">
        <v>1824</v>
      </c>
      <c r="J1769" s="2">
        <v>568.61479999999995</v>
      </c>
      <c r="K1769" s="2">
        <f>IF(I1769="", AVERAGEIF(Table6[Payment_Type],Table6[[#This Row],[Payment_Type]],Table6[Total_Amount]), J1769)</f>
        <v>568.61479999999995</v>
      </c>
      <c r="O1769" s="28" t="s">
        <v>3593</v>
      </c>
      <c r="P1769" t="str">
        <f t="shared" si="109"/>
        <v>Sale1767</v>
      </c>
      <c r="Q1769" t="str">
        <f t="shared" si="110"/>
        <v>SALE1767</v>
      </c>
      <c r="S1769" s="31">
        <v>45544</v>
      </c>
      <c r="T1769" t="str">
        <f t="shared" si="111"/>
        <v>09-09-2024</v>
      </c>
      <c r="X1769" s="34">
        <v>2</v>
      </c>
      <c r="Y1769" s="34">
        <v>330.59</v>
      </c>
      <c r="Z1769" s="2">
        <f t="shared" si="108"/>
        <v>330.59</v>
      </c>
    </row>
    <row r="1770" spans="1:26">
      <c r="A1770" s="2" t="s">
        <v>3594</v>
      </c>
      <c r="B1770" s="25">
        <v>45654</v>
      </c>
      <c r="C1770" s="2" t="s">
        <v>1516</v>
      </c>
      <c r="D1770" s="2" t="s">
        <v>1592</v>
      </c>
      <c r="E1770" s="2" t="s">
        <v>1776</v>
      </c>
      <c r="F1770" s="2">
        <v>2</v>
      </c>
      <c r="G1770" s="2">
        <v>616.42999999999995</v>
      </c>
      <c r="H1770" s="2">
        <v>0.02</v>
      </c>
      <c r="I1770" s="2" t="s">
        <v>1829</v>
      </c>
      <c r="J1770" s="2">
        <v>1208.2028</v>
      </c>
      <c r="K1770" s="2">
        <f>IF(I1770="", AVERAGEIF(Table6[Payment_Type],Table6[[#This Row],[Payment_Type]],Table6[Total_Amount]), J1770)</f>
        <v>1208.2028</v>
      </c>
      <c r="O1770" s="27" t="s">
        <v>3594</v>
      </c>
      <c r="P1770" t="str">
        <f t="shared" si="109"/>
        <v>Sale1768</v>
      </c>
      <c r="Q1770" t="str">
        <f t="shared" si="110"/>
        <v>SALE1768</v>
      </c>
      <c r="S1770" s="30">
        <v>45654</v>
      </c>
      <c r="T1770" t="str">
        <f t="shared" si="111"/>
        <v>28-12-2024</v>
      </c>
      <c r="X1770" s="33">
        <v>2</v>
      </c>
      <c r="Y1770" s="33">
        <v>616.42999999999995</v>
      </c>
      <c r="Z1770" s="2">
        <f t="shared" si="108"/>
        <v>616.42999999999995</v>
      </c>
    </row>
    <row r="1771" spans="1:26">
      <c r="A1771" s="2" t="s">
        <v>3595</v>
      </c>
      <c r="B1771" s="25">
        <v>45589</v>
      </c>
      <c r="C1771" s="2" t="s">
        <v>1254</v>
      </c>
      <c r="D1771" s="2" t="s">
        <v>1674</v>
      </c>
      <c r="E1771" s="2" t="s">
        <v>1776</v>
      </c>
      <c r="F1771" s="2">
        <v>3</v>
      </c>
      <c r="G1771" s="2">
        <v>195.89</v>
      </c>
      <c r="H1771" s="2">
        <v>0.16</v>
      </c>
      <c r="I1771" s="2" t="s">
        <v>1826</v>
      </c>
      <c r="J1771" s="2">
        <v>493.64280000000002</v>
      </c>
      <c r="K1771" s="2">
        <f>IF(I1771="", AVERAGEIF(Table6[Payment_Type],Table6[[#This Row],[Payment_Type]],Table6[Total_Amount]), J1771)</f>
        <v>493.64280000000002</v>
      </c>
      <c r="O1771" s="28" t="s">
        <v>3595</v>
      </c>
      <c r="P1771" t="str">
        <f t="shared" si="109"/>
        <v>Sale1769</v>
      </c>
      <c r="Q1771" t="str">
        <f t="shared" si="110"/>
        <v>SALE1769</v>
      </c>
      <c r="S1771" s="31">
        <v>45589</v>
      </c>
      <c r="T1771" t="str">
        <f t="shared" si="111"/>
        <v>24-10-2024</v>
      </c>
      <c r="X1771" s="34">
        <v>3</v>
      </c>
      <c r="Y1771" s="34">
        <v>195.89</v>
      </c>
      <c r="Z1771" s="2">
        <f t="shared" si="108"/>
        <v>195.89</v>
      </c>
    </row>
    <row r="1772" spans="1:26">
      <c r="A1772" s="2" t="s">
        <v>3596</v>
      </c>
      <c r="B1772" s="25">
        <v>45487</v>
      </c>
      <c r="C1772" s="2" t="s">
        <v>1077</v>
      </c>
      <c r="D1772" s="2" t="s">
        <v>1560</v>
      </c>
      <c r="E1772" s="2" t="s">
        <v>1789</v>
      </c>
      <c r="F1772" s="2">
        <v>4</v>
      </c>
      <c r="G1772" s="2">
        <v>614.76</v>
      </c>
      <c r="H1772" s="2">
        <v>0.16</v>
      </c>
      <c r="I1772" s="2" t="s">
        <v>1824</v>
      </c>
      <c r="J1772" s="2">
        <v>2065.5936000000002</v>
      </c>
      <c r="K1772" s="2">
        <f>IF(I1772="", AVERAGEIF(Table6[Payment_Type],Table6[[#This Row],[Payment_Type]],Table6[Total_Amount]), J1772)</f>
        <v>2065.5936000000002</v>
      </c>
      <c r="O1772" s="27" t="s">
        <v>3596</v>
      </c>
      <c r="P1772" t="str">
        <f t="shared" si="109"/>
        <v>Sale1770</v>
      </c>
      <c r="Q1772" t="str">
        <f t="shared" si="110"/>
        <v>SALE1770</v>
      </c>
      <c r="S1772" s="30">
        <v>45487</v>
      </c>
      <c r="T1772" t="str">
        <f t="shared" si="111"/>
        <v>14-07-2024</v>
      </c>
      <c r="X1772" s="33">
        <v>4</v>
      </c>
      <c r="Y1772" s="33">
        <v>614.76</v>
      </c>
      <c r="Z1772" s="2">
        <f t="shared" si="108"/>
        <v>614.76</v>
      </c>
    </row>
    <row r="1773" spans="1:26">
      <c r="A1773" s="2" t="s">
        <v>3597</v>
      </c>
      <c r="B1773" s="25">
        <v>45418</v>
      </c>
      <c r="C1773" s="2" t="s">
        <v>1257</v>
      </c>
      <c r="D1773" s="2" t="s">
        <v>1706</v>
      </c>
      <c r="E1773" s="2" t="s">
        <v>1779</v>
      </c>
      <c r="F1773" s="2">
        <v>1</v>
      </c>
      <c r="G1773" s="2">
        <v>224.49</v>
      </c>
      <c r="H1773" s="2">
        <v>0.11</v>
      </c>
      <c r="I1773" s="2" t="s">
        <v>1826</v>
      </c>
      <c r="J1773" s="2">
        <v>199.7961</v>
      </c>
      <c r="K1773" s="2">
        <f>IF(I1773="", AVERAGEIF(Table6[Payment_Type],Table6[[#This Row],[Payment_Type]],Table6[Total_Amount]), J1773)</f>
        <v>199.7961</v>
      </c>
      <c r="O1773" s="28" t="s">
        <v>3597</v>
      </c>
      <c r="P1773" t="str">
        <f t="shared" si="109"/>
        <v>Sale1771</v>
      </c>
      <c r="Q1773" t="str">
        <f t="shared" si="110"/>
        <v>SALE1771</v>
      </c>
      <c r="S1773" s="31">
        <v>45418</v>
      </c>
      <c r="T1773" t="str">
        <f t="shared" si="111"/>
        <v>06-05-2024</v>
      </c>
      <c r="X1773" s="34">
        <v>1</v>
      </c>
      <c r="Y1773" s="34">
        <v>224.49</v>
      </c>
      <c r="Z1773" s="2">
        <f t="shared" si="108"/>
        <v>224.49</v>
      </c>
    </row>
    <row r="1774" spans="1:26">
      <c r="A1774" s="2" t="s">
        <v>3598</v>
      </c>
      <c r="B1774" s="25">
        <v>45338</v>
      </c>
      <c r="C1774" s="2" t="s">
        <v>1115</v>
      </c>
      <c r="D1774" s="2" t="s">
        <v>1658</v>
      </c>
      <c r="E1774" s="2" t="s">
        <v>1794</v>
      </c>
      <c r="F1774" s="2">
        <v>1</v>
      </c>
      <c r="G1774" s="2">
        <v>967.76</v>
      </c>
      <c r="H1774" s="2">
        <v>0.09</v>
      </c>
      <c r="I1774" s="2" t="s">
        <v>1824</v>
      </c>
      <c r="J1774" s="2">
        <v>880.66160000000002</v>
      </c>
      <c r="K1774" s="2">
        <f>IF(I1774="", AVERAGEIF(Table6[Payment_Type],Table6[[#This Row],[Payment_Type]],Table6[Total_Amount]), J1774)</f>
        <v>880.66160000000002</v>
      </c>
      <c r="O1774" s="27" t="s">
        <v>3598</v>
      </c>
      <c r="P1774" t="str">
        <f t="shared" si="109"/>
        <v>Sale1772</v>
      </c>
      <c r="Q1774" t="str">
        <f t="shared" si="110"/>
        <v>SALE1772</v>
      </c>
      <c r="S1774" s="30">
        <v>45338</v>
      </c>
      <c r="T1774" t="str">
        <f t="shared" si="111"/>
        <v>16-02-2024</v>
      </c>
      <c r="X1774" s="33">
        <v>1</v>
      </c>
      <c r="Y1774" s="33">
        <v>967.76</v>
      </c>
      <c r="Z1774" s="2">
        <f t="shared" si="108"/>
        <v>967.76</v>
      </c>
    </row>
    <row r="1775" spans="1:26">
      <c r="A1775" s="2" t="s">
        <v>3599</v>
      </c>
      <c r="B1775" s="25">
        <v>45507</v>
      </c>
      <c r="C1775" s="2" t="s">
        <v>247</v>
      </c>
      <c r="D1775" s="2" t="s">
        <v>1630</v>
      </c>
      <c r="E1775" s="2" t="s">
        <v>1813</v>
      </c>
      <c r="F1775" s="2">
        <v>2</v>
      </c>
      <c r="G1775" s="2">
        <v>56.52</v>
      </c>
      <c r="H1775" s="2">
        <v>0.17</v>
      </c>
      <c r="I1775" s="2" t="s">
        <v>1826</v>
      </c>
      <c r="J1775" s="2">
        <v>93.8232</v>
      </c>
      <c r="K1775" s="2">
        <f>IF(I1775="", AVERAGEIF(Table6[Payment_Type],Table6[[#This Row],[Payment_Type]],Table6[Total_Amount]), J1775)</f>
        <v>93.8232</v>
      </c>
      <c r="O1775" s="28" t="s">
        <v>3599</v>
      </c>
      <c r="P1775" t="str">
        <f t="shared" si="109"/>
        <v>Sale1773</v>
      </c>
      <c r="Q1775" t="str">
        <f t="shared" si="110"/>
        <v>SALE1773</v>
      </c>
      <c r="S1775" s="31">
        <v>45507</v>
      </c>
      <c r="T1775" t="str">
        <f t="shared" si="111"/>
        <v>03-08-2024</v>
      </c>
      <c r="X1775" s="34">
        <v>2</v>
      </c>
      <c r="Y1775" s="34">
        <v>56.52</v>
      </c>
      <c r="Z1775" s="2">
        <f t="shared" si="108"/>
        <v>56.52</v>
      </c>
    </row>
    <row r="1776" spans="1:26">
      <c r="A1776" s="2" t="s">
        <v>3600</v>
      </c>
      <c r="B1776" s="25">
        <v>45275</v>
      </c>
      <c r="C1776" s="2" t="s">
        <v>1507</v>
      </c>
      <c r="D1776" s="2" t="s">
        <v>1682</v>
      </c>
      <c r="E1776" s="2" t="s">
        <v>1757</v>
      </c>
      <c r="F1776" s="2">
        <v>4</v>
      </c>
      <c r="G1776" s="2">
        <v>921.84</v>
      </c>
      <c r="H1776" s="2">
        <v>0.04</v>
      </c>
      <c r="I1776" s="2" t="s">
        <v>1824</v>
      </c>
      <c r="J1776" s="2">
        <v>3539.8656000000001</v>
      </c>
      <c r="K1776" s="2">
        <f>IF(I1776="", AVERAGEIF(Table6[Payment_Type],Table6[[#This Row],[Payment_Type]],Table6[Total_Amount]), J1776)</f>
        <v>3539.8656000000001</v>
      </c>
      <c r="O1776" s="27" t="s">
        <v>3600</v>
      </c>
      <c r="P1776" t="str">
        <f t="shared" si="109"/>
        <v>Sale1774</v>
      </c>
      <c r="Q1776" t="str">
        <f t="shared" si="110"/>
        <v>SALE1774</v>
      </c>
      <c r="S1776" s="30">
        <v>45275</v>
      </c>
      <c r="T1776" t="str">
        <f t="shared" si="111"/>
        <v>15-12-2023</v>
      </c>
      <c r="X1776" s="33">
        <v>4</v>
      </c>
      <c r="Y1776" s="33">
        <v>921.84</v>
      </c>
      <c r="Z1776" s="2">
        <f t="shared" si="108"/>
        <v>921.84</v>
      </c>
    </row>
    <row r="1777" spans="1:26">
      <c r="A1777" s="2" t="s">
        <v>3601</v>
      </c>
      <c r="B1777" s="25">
        <v>45319</v>
      </c>
      <c r="C1777" s="2" t="s">
        <v>1032</v>
      </c>
      <c r="D1777" s="2" t="s">
        <v>1720</v>
      </c>
      <c r="E1777" s="2" t="s">
        <v>1804</v>
      </c>
      <c r="F1777" s="2">
        <v>3</v>
      </c>
      <c r="G1777" s="2">
        <v>738.47</v>
      </c>
      <c r="H1777" s="2">
        <v>0.28000000000000003</v>
      </c>
      <c r="I1777" s="2" t="s">
        <v>1824</v>
      </c>
      <c r="J1777" s="2">
        <v>1595.0952</v>
      </c>
      <c r="K1777" s="2">
        <f>IF(I1777="", AVERAGEIF(Table6[Payment_Type],Table6[[#This Row],[Payment_Type]],Table6[Total_Amount]), J1777)</f>
        <v>1595.0952</v>
      </c>
      <c r="O1777" s="28" t="s">
        <v>3601</v>
      </c>
      <c r="P1777" t="str">
        <f t="shared" si="109"/>
        <v>Sale1775</v>
      </c>
      <c r="Q1777" t="str">
        <f t="shared" si="110"/>
        <v>SALE1775</v>
      </c>
      <c r="S1777" s="31">
        <v>45319</v>
      </c>
      <c r="T1777" t="str">
        <f t="shared" si="111"/>
        <v>28-01-2024</v>
      </c>
      <c r="X1777" s="34">
        <v>3</v>
      </c>
      <c r="Y1777" s="34">
        <v>738.47</v>
      </c>
      <c r="Z1777" s="2">
        <f t="shared" si="108"/>
        <v>738.47</v>
      </c>
    </row>
    <row r="1778" spans="1:26">
      <c r="A1778" s="2" t="s">
        <v>3602</v>
      </c>
      <c r="B1778" s="25">
        <v>45620</v>
      </c>
      <c r="C1778" s="2" t="s">
        <v>1032</v>
      </c>
      <c r="D1778" s="2" t="s">
        <v>1555</v>
      </c>
      <c r="E1778" s="2" t="s">
        <v>1752</v>
      </c>
      <c r="F1778" s="2">
        <v>4</v>
      </c>
      <c r="G1778" s="2">
        <v>477.83</v>
      </c>
      <c r="H1778" s="2">
        <v>0.05</v>
      </c>
      <c r="I1778" s="2" t="s">
        <v>1829</v>
      </c>
      <c r="J1778" s="2">
        <v>1815.7539999999999</v>
      </c>
      <c r="K1778" s="2">
        <f>IF(I1778="", AVERAGEIF(Table6[Payment_Type],Table6[[#This Row],[Payment_Type]],Table6[Total_Amount]), J1778)</f>
        <v>1815.7539999999999</v>
      </c>
      <c r="O1778" s="27" t="s">
        <v>3602</v>
      </c>
      <c r="P1778" t="str">
        <f t="shared" si="109"/>
        <v>Sale1776</v>
      </c>
      <c r="Q1778" t="str">
        <f t="shared" si="110"/>
        <v>SALE1776</v>
      </c>
      <c r="S1778" s="30">
        <v>45620</v>
      </c>
      <c r="T1778" t="str">
        <f t="shared" si="111"/>
        <v>24-11-2024</v>
      </c>
      <c r="X1778" s="33">
        <v>4</v>
      </c>
      <c r="Y1778" s="33">
        <v>477.83</v>
      </c>
      <c r="Z1778" s="2">
        <f t="shared" si="108"/>
        <v>477.83</v>
      </c>
    </row>
    <row r="1779" spans="1:26">
      <c r="A1779" s="2" t="s">
        <v>3603</v>
      </c>
      <c r="B1779" s="25">
        <v>45831</v>
      </c>
      <c r="C1779" s="2" t="s">
        <v>559</v>
      </c>
      <c r="D1779" s="2" t="s">
        <v>1632</v>
      </c>
      <c r="E1779" s="2" t="s">
        <v>1794</v>
      </c>
      <c r="F1779" s="2">
        <v>3</v>
      </c>
      <c r="G1779" s="2">
        <v>605.83000000000004</v>
      </c>
      <c r="H1779" s="2">
        <v>0.28000000000000003</v>
      </c>
      <c r="I1779" s="2" t="s">
        <v>1829</v>
      </c>
      <c r="J1779" s="2">
        <v>1308.5927999999999</v>
      </c>
      <c r="K1779" s="2">
        <f>IF(I1779="", AVERAGEIF(Table6[Payment_Type],Table6[[#This Row],[Payment_Type]],Table6[Total_Amount]), J1779)</f>
        <v>1308.5927999999999</v>
      </c>
      <c r="O1779" s="28" t="s">
        <v>3603</v>
      </c>
      <c r="P1779" t="str">
        <f t="shared" si="109"/>
        <v>Sale1777</v>
      </c>
      <c r="Q1779" t="str">
        <f t="shared" si="110"/>
        <v>SALE1777</v>
      </c>
      <c r="S1779" s="31">
        <v>45831</v>
      </c>
      <c r="T1779" t="str">
        <f t="shared" si="111"/>
        <v>23-06-2025</v>
      </c>
      <c r="X1779" s="34">
        <v>3</v>
      </c>
      <c r="Y1779" s="34">
        <v>605.83000000000004</v>
      </c>
      <c r="Z1779" s="2">
        <f t="shared" si="108"/>
        <v>605.83000000000004</v>
      </c>
    </row>
    <row r="1780" spans="1:26">
      <c r="A1780" s="2" t="s">
        <v>3604</v>
      </c>
      <c r="B1780" s="25">
        <v>45373</v>
      </c>
      <c r="C1780" s="2" t="s">
        <v>247</v>
      </c>
      <c r="D1780" s="2" t="s">
        <v>1634</v>
      </c>
      <c r="E1780" s="2" t="s">
        <v>1766</v>
      </c>
      <c r="F1780" s="2">
        <v>2</v>
      </c>
      <c r="G1780" s="2">
        <v>521.44000000000005</v>
      </c>
      <c r="H1780" s="2">
        <v>0.25</v>
      </c>
      <c r="I1780" s="2" t="s">
        <v>1829</v>
      </c>
      <c r="J1780" s="2">
        <v>782.16000000000008</v>
      </c>
      <c r="K1780" s="2">
        <f>IF(I1780="", AVERAGEIF(Table6[Payment_Type],Table6[[#This Row],[Payment_Type]],Table6[Total_Amount]), J1780)</f>
        <v>782.16000000000008</v>
      </c>
      <c r="O1780" s="27" t="s">
        <v>3604</v>
      </c>
      <c r="P1780" t="str">
        <f t="shared" si="109"/>
        <v>Sale1778</v>
      </c>
      <c r="Q1780" t="str">
        <f t="shared" si="110"/>
        <v>SALE1778</v>
      </c>
      <c r="S1780" s="30">
        <v>45373</v>
      </c>
      <c r="T1780" t="str">
        <f t="shared" si="111"/>
        <v>22-03-2024</v>
      </c>
      <c r="X1780" s="33">
        <v>2</v>
      </c>
      <c r="Y1780" s="33">
        <v>521.44000000000005</v>
      </c>
      <c r="Z1780" s="2">
        <f t="shared" si="108"/>
        <v>521.44000000000005</v>
      </c>
    </row>
    <row r="1781" spans="1:26">
      <c r="A1781" s="2" t="s">
        <v>3605</v>
      </c>
      <c r="B1781" s="25">
        <v>45863</v>
      </c>
      <c r="C1781" s="2" t="s">
        <v>1166</v>
      </c>
      <c r="D1781" s="2" t="s">
        <v>1568</v>
      </c>
      <c r="E1781" s="2" t="s">
        <v>1779</v>
      </c>
      <c r="F1781" s="2">
        <v>4</v>
      </c>
      <c r="G1781" s="2">
        <v>499.02</v>
      </c>
      <c r="H1781" s="2">
        <v>0.06</v>
      </c>
      <c r="I1781" s="2" t="s">
        <v>1824</v>
      </c>
      <c r="J1781" s="2">
        <v>1876.3152</v>
      </c>
      <c r="K1781" s="2">
        <f>IF(I1781="", AVERAGEIF(Table6[Payment_Type],Table6[[#This Row],[Payment_Type]],Table6[Total_Amount]), J1781)</f>
        <v>1876.3152</v>
      </c>
      <c r="O1781" s="28" t="s">
        <v>3605</v>
      </c>
      <c r="P1781" t="str">
        <f t="shared" si="109"/>
        <v>Sale1779</v>
      </c>
      <c r="Q1781" t="str">
        <f t="shared" si="110"/>
        <v>SALE1779</v>
      </c>
      <c r="S1781" s="31">
        <v>45863</v>
      </c>
      <c r="T1781" t="str">
        <f t="shared" si="111"/>
        <v>25-07-2025</v>
      </c>
      <c r="X1781" s="34">
        <v>4</v>
      </c>
      <c r="Y1781" s="34">
        <v>499.02</v>
      </c>
      <c r="Z1781" s="2">
        <f t="shared" si="108"/>
        <v>499.02</v>
      </c>
    </row>
    <row r="1782" spans="1:26">
      <c r="A1782" s="2" t="s">
        <v>3606</v>
      </c>
      <c r="B1782" s="25">
        <v>45758</v>
      </c>
      <c r="C1782" s="2" t="s">
        <v>514</v>
      </c>
      <c r="D1782" s="2" t="s">
        <v>1553</v>
      </c>
      <c r="E1782" s="2" t="s">
        <v>1810</v>
      </c>
      <c r="F1782" s="2">
        <v>4</v>
      </c>
      <c r="G1782" s="2">
        <v>299.45999999999998</v>
      </c>
      <c r="H1782" s="2">
        <v>0.18</v>
      </c>
      <c r="I1782" s="2" t="s">
        <v>1829</v>
      </c>
      <c r="J1782" s="2">
        <v>982.22879999999998</v>
      </c>
      <c r="K1782" s="2">
        <f>IF(I1782="", AVERAGEIF(Table6[Payment_Type],Table6[[#This Row],[Payment_Type]],Table6[Total_Amount]), J1782)</f>
        <v>982.22879999999998</v>
      </c>
      <c r="O1782" s="27" t="s">
        <v>3606</v>
      </c>
      <c r="P1782" t="str">
        <f t="shared" si="109"/>
        <v>Sale1780</v>
      </c>
      <c r="Q1782" t="str">
        <f t="shared" si="110"/>
        <v>SALE1780</v>
      </c>
      <c r="S1782" s="30">
        <v>45758</v>
      </c>
      <c r="T1782" t="str">
        <f t="shared" si="111"/>
        <v>11-04-2025</v>
      </c>
      <c r="X1782" s="33">
        <v>4</v>
      </c>
      <c r="Y1782" s="33">
        <v>299.45999999999998</v>
      </c>
      <c r="Z1782" s="2">
        <f t="shared" si="108"/>
        <v>299.45999999999998</v>
      </c>
    </row>
    <row r="1783" spans="1:26">
      <c r="A1783" s="2" t="s">
        <v>3607</v>
      </c>
      <c r="B1783" s="25">
        <v>45285</v>
      </c>
      <c r="C1783" s="2" t="s">
        <v>1411</v>
      </c>
      <c r="D1783" s="2" t="s">
        <v>1626</v>
      </c>
      <c r="E1783" s="2" t="s">
        <v>1752</v>
      </c>
      <c r="F1783" s="2">
        <v>1</v>
      </c>
      <c r="G1783" s="2">
        <v>609.29</v>
      </c>
      <c r="H1783" s="2">
        <v>0.15</v>
      </c>
      <c r="I1783" s="2" t="s">
        <v>1824</v>
      </c>
      <c r="J1783" s="2">
        <v>517.89649999999995</v>
      </c>
      <c r="K1783" s="2">
        <f>IF(I1783="", AVERAGEIF(Table6[Payment_Type],Table6[[#This Row],[Payment_Type]],Table6[Total_Amount]), J1783)</f>
        <v>517.89649999999995</v>
      </c>
      <c r="O1783" s="28" t="s">
        <v>3607</v>
      </c>
      <c r="P1783" t="str">
        <f t="shared" si="109"/>
        <v>Sale1781</v>
      </c>
      <c r="Q1783" t="str">
        <f t="shared" si="110"/>
        <v>SALE1781</v>
      </c>
      <c r="S1783" s="31">
        <v>45285</v>
      </c>
      <c r="T1783" t="str">
        <f t="shared" si="111"/>
        <v>25-12-2023</v>
      </c>
      <c r="X1783" s="34">
        <v>1</v>
      </c>
      <c r="Y1783" s="34">
        <v>609.29</v>
      </c>
      <c r="Z1783" s="2">
        <f t="shared" si="108"/>
        <v>609.29</v>
      </c>
    </row>
    <row r="1784" spans="1:26">
      <c r="A1784" s="2" t="s">
        <v>3608</v>
      </c>
      <c r="B1784" s="25">
        <v>45656</v>
      </c>
      <c r="C1784" s="2" t="s">
        <v>360</v>
      </c>
      <c r="D1784" s="2" t="s">
        <v>1549</v>
      </c>
      <c r="E1784" s="2" t="s">
        <v>1782</v>
      </c>
      <c r="F1784" s="2">
        <v>1</v>
      </c>
      <c r="G1784" s="2">
        <v>213.74</v>
      </c>
      <c r="H1784" s="2">
        <v>7.0000000000000007E-2</v>
      </c>
      <c r="I1784" s="2" t="s">
        <v>1829</v>
      </c>
      <c r="J1784" s="2">
        <v>198.7782</v>
      </c>
      <c r="K1784" s="2">
        <f>IF(I1784="", AVERAGEIF(Table6[Payment_Type],Table6[[#This Row],[Payment_Type]],Table6[Total_Amount]), J1784)</f>
        <v>198.7782</v>
      </c>
      <c r="O1784" s="27" t="s">
        <v>3608</v>
      </c>
      <c r="P1784" t="str">
        <f t="shared" si="109"/>
        <v>Sale1782</v>
      </c>
      <c r="Q1784" t="str">
        <f t="shared" si="110"/>
        <v>SALE1782</v>
      </c>
      <c r="S1784" s="30">
        <v>45656</v>
      </c>
      <c r="T1784" t="str">
        <f t="shared" si="111"/>
        <v>30-12-2024</v>
      </c>
      <c r="X1784" s="33">
        <v>1</v>
      </c>
      <c r="Y1784" s="33">
        <v>213.74</v>
      </c>
      <c r="Z1784" s="2">
        <f t="shared" si="108"/>
        <v>213.74</v>
      </c>
    </row>
    <row r="1785" spans="1:26">
      <c r="A1785" s="2" t="s">
        <v>3609</v>
      </c>
      <c r="B1785" s="25">
        <v>45718</v>
      </c>
      <c r="C1785" s="2" t="s">
        <v>514</v>
      </c>
      <c r="D1785" s="2" t="s">
        <v>1658</v>
      </c>
      <c r="E1785" s="2" t="s">
        <v>1804</v>
      </c>
      <c r="F1785" s="2">
        <v>4</v>
      </c>
      <c r="G1785" s="2">
        <v>613.16999999999996</v>
      </c>
      <c r="H1785" s="2">
        <v>0.26</v>
      </c>
      <c r="I1785" s="2" t="s">
        <v>1824</v>
      </c>
      <c r="J1785" s="2">
        <v>1814.9831999999999</v>
      </c>
      <c r="K1785" s="2">
        <f>IF(I1785="", AVERAGEIF(Table6[Payment_Type],Table6[[#This Row],[Payment_Type]],Table6[Total_Amount]), J1785)</f>
        <v>1814.9831999999999</v>
      </c>
      <c r="O1785" s="28" t="s">
        <v>3609</v>
      </c>
      <c r="P1785" t="str">
        <f t="shared" si="109"/>
        <v>Sale1783</v>
      </c>
      <c r="Q1785" t="str">
        <f t="shared" si="110"/>
        <v>SALE1783</v>
      </c>
      <c r="S1785" s="31">
        <v>45718</v>
      </c>
      <c r="T1785" t="str">
        <f t="shared" si="111"/>
        <v>02-03-2025</v>
      </c>
      <c r="X1785" s="34">
        <v>4</v>
      </c>
      <c r="Y1785" s="34">
        <v>613.16999999999996</v>
      </c>
      <c r="Z1785" s="2">
        <f t="shared" si="108"/>
        <v>613.16999999999996</v>
      </c>
    </row>
    <row r="1786" spans="1:26">
      <c r="A1786" s="2" t="s">
        <v>3610</v>
      </c>
      <c r="B1786" s="25">
        <v>45293</v>
      </c>
      <c r="C1786" s="2" t="s">
        <v>1118</v>
      </c>
      <c r="D1786" s="2" t="s">
        <v>1666</v>
      </c>
      <c r="E1786" s="2" t="s">
        <v>1792</v>
      </c>
      <c r="F1786" s="2">
        <v>2</v>
      </c>
      <c r="G1786" s="2">
        <v>687.36</v>
      </c>
      <c r="H1786" s="2">
        <v>7.0000000000000007E-2</v>
      </c>
      <c r="I1786" s="2" t="s">
        <v>1829</v>
      </c>
      <c r="J1786" s="2">
        <v>1278.4896000000001</v>
      </c>
      <c r="K1786" s="2">
        <f>IF(I1786="", AVERAGEIF(Table6[Payment_Type],Table6[[#This Row],[Payment_Type]],Table6[Total_Amount]), J1786)</f>
        <v>1278.4896000000001</v>
      </c>
      <c r="O1786" s="27" t="s">
        <v>3610</v>
      </c>
      <c r="P1786" t="str">
        <f t="shared" si="109"/>
        <v>Sale1784</v>
      </c>
      <c r="Q1786" t="str">
        <f t="shared" si="110"/>
        <v>SALE1784</v>
      </c>
      <c r="S1786" s="30">
        <v>45293</v>
      </c>
      <c r="T1786" t="str">
        <f t="shared" si="111"/>
        <v>02-01-2024</v>
      </c>
      <c r="X1786" s="33">
        <v>2</v>
      </c>
      <c r="Y1786" s="33">
        <v>687.36</v>
      </c>
      <c r="Z1786" s="2">
        <f t="shared" si="108"/>
        <v>687.36</v>
      </c>
    </row>
    <row r="1787" spans="1:26">
      <c r="A1787" s="2" t="s">
        <v>3611</v>
      </c>
      <c r="B1787" s="25">
        <v>45915</v>
      </c>
      <c r="C1787" s="2" t="s">
        <v>1026</v>
      </c>
      <c r="D1787" s="2" t="s">
        <v>1682</v>
      </c>
      <c r="E1787" s="2" t="s">
        <v>1797</v>
      </c>
      <c r="F1787" s="2">
        <v>3</v>
      </c>
      <c r="G1787" s="2">
        <v>115.39</v>
      </c>
      <c r="H1787" s="2">
        <v>0.02</v>
      </c>
      <c r="I1787" s="2" t="s">
        <v>1826</v>
      </c>
      <c r="J1787" s="2">
        <v>339.2466</v>
      </c>
      <c r="K1787" s="2">
        <f>IF(I1787="", AVERAGEIF(Table6[Payment_Type],Table6[[#This Row],[Payment_Type]],Table6[Total_Amount]), J1787)</f>
        <v>339.2466</v>
      </c>
      <c r="O1787" s="28" t="s">
        <v>3611</v>
      </c>
      <c r="P1787" t="str">
        <f t="shared" si="109"/>
        <v>Sale1785</v>
      </c>
      <c r="Q1787" t="str">
        <f t="shared" si="110"/>
        <v>SALE1785</v>
      </c>
      <c r="S1787" s="31">
        <v>45915</v>
      </c>
      <c r="T1787" t="str">
        <f t="shared" si="111"/>
        <v>15-09-2025</v>
      </c>
      <c r="X1787" s="34">
        <v>3</v>
      </c>
      <c r="Y1787" s="34">
        <v>115.39</v>
      </c>
      <c r="Z1787" s="2">
        <f t="shared" si="108"/>
        <v>115.39</v>
      </c>
    </row>
    <row r="1788" spans="1:26">
      <c r="A1788" s="2" t="s">
        <v>3612</v>
      </c>
      <c r="B1788" s="25">
        <v>45359</v>
      </c>
      <c r="C1788" s="2" t="s">
        <v>592</v>
      </c>
      <c r="D1788" s="2" t="s">
        <v>1596</v>
      </c>
      <c r="E1788" s="2" t="s">
        <v>1794</v>
      </c>
      <c r="F1788" s="2">
        <v>2</v>
      </c>
      <c r="G1788" s="2">
        <v>722.06</v>
      </c>
      <c r="H1788" s="2">
        <v>7.0000000000000007E-2</v>
      </c>
      <c r="I1788" s="2" t="s">
        <v>1824</v>
      </c>
      <c r="J1788" s="2">
        <v>1343.0316</v>
      </c>
      <c r="K1788" s="2">
        <f>IF(I1788="", AVERAGEIF(Table6[Payment_Type],Table6[[#This Row],[Payment_Type]],Table6[Total_Amount]), J1788)</f>
        <v>1343.0316</v>
      </c>
      <c r="O1788" s="27" t="s">
        <v>3612</v>
      </c>
      <c r="P1788" t="str">
        <f t="shared" si="109"/>
        <v>Sale1786</v>
      </c>
      <c r="Q1788" t="str">
        <f t="shared" si="110"/>
        <v>SALE1786</v>
      </c>
      <c r="S1788" s="30">
        <v>45359</v>
      </c>
      <c r="T1788" t="str">
        <f t="shared" si="111"/>
        <v>08-03-2024</v>
      </c>
      <c r="X1788" s="33">
        <v>2</v>
      </c>
      <c r="Y1788" s="33">
        <v>722.06</v>
      </c>
      <c r="Z1788" s="2">
        <f t="shared" si="108"/>
        <v>722.06</v>
      </c>
    </row>
    <row r="1789" spans="1:26">
      <c r="A1789" s="2" t="s">
        <v>3613</v>
      </c>
      <c r="B1789" s="25">
        <v>45652</v>
      </c>
      <c r="C1789" s="2" t="s">
        <v>1319</v>
      </c>
      <c r="D1789" s="2" t="s">
        <v>1560</v>
      </c>
      <c r="E1789" s="2" t="s">
        <v>1801</v>
      </c>
      <c r="F1789" s="2">
        <v>1</v>
      </c>
      <c r="G1789" s="2">
        <v>384.57</v>
      </c>
      <c r="H1789" s="2">
        <v>0.06</v>
      </c>
      <c r="I1789" s="2" t="s">
        <v>1826</v>
      </c>
      <c r="J1789" s="2">
        <v>361.49579999999997</v>
      </c>
      <c r="K1789" s="2">
        <f>IF(I1789="", AVERAGEIF(Table6[Payment_Type],Table6[[#This Row],[Payment_Type]],Table6[Total_Amount]), J1789)</f>
        <v>361.49579999999997</v>
      </c>
      <c r="O1789" s="28" t="s">
        <v>3613</v>
      </c>
      <c r="P1789" t="str">
        <f t="shared" si="109"/>
        <v>Sale1787</v>
      </c>
      <c r="Q1789" t="str">
        <f t="shared" si="110"/>
        <v>SALE1787</v>
      </c>
      <c r="S1789" s="31">
        <v>45652</v>
      </c>
      <c r="T1789" t="str">
        <f t="shared" si="111"/>
        <v>26-12-2024</v>
      </c>
      <c r="X1789" s="34">
        <v>1</v>
      </c>
      <c r="Y1789" s="34">
        <v>384.57</v>
      </c>
      <c r="Z1789" s="2">
        <f t="shared" si="108"/>
        <v>384.57</v>
      </c>
    </row>
    <row r="1790" spans="1:26">
      <c r="A1790" s="2" t="s">
        <v>3614</v>
      </c>
      <c r="B1790" s="25">
        <v>45735</v>
      </c>
      <c r="C1790" s="2" t="s">
        <v>684</v>
      </c>
      <c r="D1790" s="2" t="s">
        <v>1562</v>
      </c>
      <c r="E1790" s="2" t="s">
        <v>1797</v>
      </c>
      <c r="F1790" s="2">
        <v>2</v>
      </c>
      <c r="G1790" s="2">
        <v>194.09</v>
      </c>
      <c r="H1790" s="2">
        <v>0.18</v>
      </c>
      <c r="I1790" s="2" t="s">
        <v>1826</v>
      </c>
      <c r="J1790" s="2">
        <v>318.30759999999998</v>
      </c>
      <c r="K1790" s="2">
        <f>IF(I1790="", AVERAGEIF(Table6[Payment_Type],Table6[[#This Row],[Payment_Type]],Table6[Total_Amount]), J1790)</f>
        <v>318.30759999999998</v>
      </c>
      <c r="O1790" s="27" t="s">
        <v>3614</v>
      </c>
      <c r="P1790" t="str">
        <f t="shared" si="109"/>
        <v>Sale1788</v>
      </c>
      <c r="Q1790" t="str">
        <f t="shared" si="110"/>
        <v>SALE1788</v>
      </c>
      <c r="S1790" s="30">
        <v>45735</v>
      </c>
      <c r="T1790" t="str">
        <f t="shared" si="111"/>
        <v>19-03-2025</v>
      </c>
      <c r="X1790" s="33">
        <v>2</v>
      </c>
      <c r="Y1790" s="33">
        <v>194.09</v>
      </c>
      <c r="Z1790" s="2">
        <f t="shared" si="108"/>
        <v>194.09</v>
      </c>
    </row>
    <row r="1791" spans="1:26">
      <c r="A1791" s="2" t="s">
        <v>3615</v>
      </c>
      <c r="B1791" s="25">
        <v>45579</v>
      </c>
      <c r="C1791" s="2" t="s">
        <v>571</v>
      </c>
      <c r="D1791" s="2" t="s">
        <v>1724</v>
      </c>
      <c r="E1791" s="2" t="s">
        <v>1766</v>
      </c>
      <c r="F1791" s="2">
        <v>2</v>
      </c>
      <c r="G1791" s="2">
        <v>403.91</v>
      </c>
      <c r="H1791" s="2">
        <v>7.0000000000000007E-2</v>
      </c>
      <c r="I1791" s="2" t="s">
        <v>1824</v>
      </c>
      <c r="J1791" s="2">
        <v>751.27260000000001</v>
      </c>
      <c r="K1791" s="2">
        <f>IF(I1791="", AVERAGEIF(Table6[Payment_Type],Table6[[#This Row],[Payment_Type]],Table6[Total_Amount]), J1791)</f>
        <v>751.27260000000001</v>
      </c>
      <c r="O1791" s="28" t="s">
        <v>3615</v>
      </c>
      <c r="P1791" t="str">
        <f t="shared" si="109"/>
        <v>Sale1789</v>
      </c>
      <c r="Q1791" t="str">
        <f t="shared" si="110"/>
        <v>SALE1789</v>
      </c>
      <c r="S1791" s="31">
        <v>45579</v>
      </c>
      <c r="T1791" t="str">
        <f t="shared" si="111"/>
        <v>14-10-2024</v>
      </c>
      <c r="X1791" s="34">
        <v>2</v>
      </c>
      <c r="Y1791" s="34">
        <v>403.91</v>
      </c>
      <c r="Z1791" s="2">
        <f t="shared" si="108"/>
        <v>403.91</v>
      </c>
    </row>
    <row r="1792" spans="1:26">
      <c r="A1792" s="2" t="s">
        <v>3616</v>
      </c>
      <c r="B1792" s="25">
        <v>45721</v>
      </c>
      <c r="C1792" s="2" t="s">
        <v>278</v>
      </c>
      <c r="D1792" s="2" t="s">
        <v>1582</v>
      </c>
      <c r="E1792" s="2" t="s">
        <v>1799</v>
      </c>
      <c r="F1792" s="2">
        <v>1</v>
      </c>
      <c r="G1792" s="2">
        <v>878.69</v>
      </c>
      <c r="H1792" s="2">
        <v>0.3</v>
      </c>
      <c r="I1792" s="2" t="s">
        <v>1826</v>
      </c>
      <c r="J1792" s="2">
        <v>615.08299999999997</v>
      </c>
      <c r="K1792" s="2">
        <f>IF(I1792="", AVERAGEIF(Table6[Payment_Type],Table6[[#This Row],[Payment_Type]],Table6[Total_Amount]), J1792)</f>
        <v>615.08299999999997</v>
      </c>
      <c r="O1792" s="27" t="s">
        <v>3616</v>
      </c>
      <c r="P1792" t="str">
        <f t="shared" si="109"/>
        <v>Sale1790</v>
      </c>
      <c r="Q1792" t="str">
        <f t="shared" si="110"/>
        <v>SALE1790</v>
      </c>
      <c r="S1792" s="30">
        <v>45721</v>
      </c>
      <c r="T1792" t="str">
        <f t="shared" si="111"/>
        <v>05-03-2025</v>
      </c>
      <c r="X1792" s="33">
        <v>1</v>
      </c>
      <c r="Y1792" s="33">
        <v>878.69</v>
      </c>
      <c r="Z1792" s="2">
        <f t="shared" si="108"/>
        <v>878.69</v>
      </c>
    </row>
    <row r="1793" spans="1:26">
      <c r="A1793" s="2" t="s">
        <v>3617</v>
      </c>
      <c r="B1793" s="25">
        <v>45446</v>
      </c>
      <c r="C1793" s="2" t="s">
        <v>1190</v>
      </c>
      <c r="D1793" s="2" t="s">
        <v>1614</v>
      </c>
      <c r="E1793" s="2" t="s">
        <v>1801</v>
      </c>
      <c r="F1793" s="2">
        <v>1</v>
      </c>
      <c r="G1793" s="2">
        <v>161.16999999999999</v>
      </c>
      <c r="H1793" s="2">
        <v>0.05</v>
      </c>
      <c r="I1793" s="2" t="s">
        <v>1824</v>
      </c>
      <c r="J1793" s="2">
        <v>153.11150000000001</v>
      </c>
      <c r="K1793" s="2">
        <f>IF(I1793="", AVERAGEIF(Table6[Payment_Type],Table6[[#This Row],[Payment_Type]],Table6[Total_Amount]), J1793)</f>
        <v>153.11150000000001</v>
      </c>
      <c r="O1793" s="28" t="s">
        <v>3617</v>
      </c>
      <c r="P1793" t="str">
        <f t="shared" si="109"/>
        <v>Sale1791</v>
      </c>
      <c r="Q1793" t="str">
        <f t="shared" si="110"/>
        <v>SALE1791</v>
      </c>
      <c r="S1793" s="31">
        <v>45446</v>
      </c>
      <c r="T1793" t="str">
        <f t="shared" si="111"/>
        <v>03-06-2024</v>
      </c>
      <c r="X1793" s="34">
        <v>1</v>
      </c>
      <c r="Y1793" s="34">
        <v>161.16999999999999</v>
      </c>
      <c r="Z1793" s="2">
        <f t="shared" si="108"/>
        <v>161.16999999999999</v>
      </c>
    </row>
    <row r="1794" spans="1:26">
      <c r="A1794" s="2" t="s">
        <v>3618</v>
      </c>
      <c r="B1794" s="25">
        <v>45387</v>
      </c>
      <c r="C1794" s="2" t="s">
        <v>696</v>
      </c>
      <c r="D1794" s="2" t="s">
        <v>1694</v>
      </c>
      <c r="E1794" s="2" t="s">
        <v>1799</v>
      </c>
      <c r="F1794" s="2">
        <v>2</v>
      </c>
      <c r="G1794" s="2">
        <v>720.15</v>
      </c>
      <c r="H1794" s="2">
        <v>0.22</v>
      </c>
      <c r="I1794" s="2" t="s">
        <v>1829</v>
      </c>
      <c r="J1794" s="2">
        <v>1123.434</v>
      </c>
      <c r="K1794" s="2">
        <f>IF(I1794="", AVERAGEIF(Table6[Payment_Type],Table6[[#This Row],[Payment_Type]],Table6[Total_Amount]), J1794)</f>
        <v>1123.434</v>
      </c>
      <c r="O1794" s="27" t="s">
        <v>3618</v>
      </c>
      <c r="P1794" t="str">
        <f t="shared" si="109"/>
        <v>Sale1792</v>
      </c>
      <c r="Q1794" t="str">
        <f t="shared" si="110"/>
        <v>SALE1792</v>
      </c>
      <c r="S1794" s="30">
        <v>45387</v>
      </c>
      <c r="T1794" t="str">
        <f t="shared" si="111"/>
        <v>05-04-2024</v>
      </c>
      <c r="X1794" s="33">
        <v>2</v>
      </c>
      <c r="Y1794" s="33">
        <v>720.15</v>
      </c>
      <c r="Z1794" s="2">
        <f t="shared" ref="Z1794:Z1857" si="112">IF(ISBLANK(Y1794), AVERAGE($Y$2:$Y$2001), Y1794)</f>
        <v>720.15</v>
      </c>
    </row>
    <row r="1795" spans="1:26">
      <c r="A1795" s="2" t="s">
        <v>3619</v>
      </c>
      <c r="B1795" s="25">
        <v>45222</v>
      </c>
      <c r="C1795" s="2" t="s">
        <v>1089</v>
      </c>
      <c r="D1795" s="2" t="s">
        <v>1600</v>
      </c>
      <c r="E1795" s="2" t="s">
        <v>1782</v>
      </c>
      <c r="F1795" s="2">
        <v>1</v>
      </c>
      <c r="G1795" s="2">
        <v>361.8</v>
      </c>
      <c r="H1795" s="2">
        <v>0.02</v>
      </c>
      <c r="I1795" s="2" t="s">
        <v>1829</v>
      </c>
      <c r="J1795" s="2">
        <v>354.56400000000002</v>
      </c>
      <c r="K1795" s="2">
        <f>IF(I1795="", AVERAGEIF(Table6[Payment_Type],Table6[[#This Row],[Payment_Type]],Table6[Total_Amount]), J1795)</f>
        <v>354.56400000000002</v>
      </c>
      <c r="O1795" s="28" t="s">
        <v>3619</v>
      </c>
      <c r="P1795" t="str">
        <f t="shared" ref="P1795:P1858" si="113">PROPER(O1795)</f>
        <v>Sale1793</v>
      </c>
      <c r="Q1795" t="str">
        <f t="shared" ref="Q1795:Q1858" si="114">UPPER(O1795)</f>
        <v>SALE1793</v>
      </c>
      <c r="S1795" s="31">
        <v>45222</v>
      </c>
      <c r="T1795" t="str">
        <f t="shared" ref="T1795:T1858" si="115">TEXT(S1795, "DD-MM-YYYY" )</f>
        <v>23-10-2023</v>
      </c>
      <c r="X1795" s="34">
        <v>1</v>
      </c>
      <c r="Y1795" s="34">
        <v>361.8</v>
      </c>
      <c r="Z1795" s="2">
        <f t="shared" si="112"/>
        <v>361.8</v>
      </c>
    </row>
    <row r="1796" spans="1:26">
      <c r="A1796" s="2" t="s">
        <v>3620</v>
      </c>
      <c r="B1796" s="25">
        <v>45402</v>
      </c>
      <c r="C1796" s="2" t="s">
        <v>740</v>
      </c>
      <c r="D1796" s="2" t="s">
        <v>1738</v>
      </c>
      <c r="E1796" s="2" t="s">
        <v>1776</v>
      </c>
      <c r="F1796" s="2">
        <v>1</v>
      </c>
      <c r="G1796" s="2">
        <v>779.84</v>
      </c>
      <c r="H1796" s="2">
        <v>0.28999999999999998</v>
      </c>
      <c r="I1796" s="2" t="s">
        <v>1826</v>
      </c>
      <c r="J1796" s="2">
        <v>553.68640000000005</v>
      </c>
      <c r="K1796" s="2">
        <f>IF(I1796="", AVERAGEIF(Table6[Payment_Type],Table6[[#This Row],[Payment_Type]],Table6[Total_Amount]), J1796)</f>
        <v>553.68640000000005</v>
      </c>
      <c r="O1796" s="27" t="s">
        <v>3620</v>
      </c>
      <c r="P1796" t="str">
        <f t="shared" si="113"/>
        <v>Sale1794</v>
      </c>
      <c r="Q1796" t="str">
        <f t="shared" si="114"/>
        <v>SALE1794</v>
      </c>
      <c r="S1796" s="30">
        <v>45402</v>
      </c>
      <c r="T1796" t="str">
        <f t="shared" si="115"/>
        <v>20-04-2024</v>
      </c>
      <c r="X1796" s="33">
        <v>1</v>
      </c>
      <c r="Y1796" s="33">
        <v>779.84</v>
      </c>
      <c r="Z1796" s="2">
        <f t="shared" si="112"/>
        <v>779.84</v>
      </c>
    </row>
    <row r="1797" spans="1:26">
      <c r="A1797" s="2" t="s">
        <v>3621</v>
      </c>
      <c r="B1797" s="25">
        <v>45455</v>
      </c>
      <c r="C1797" s="2" t="s">
        <v>27</v>
      </c>
      <c r="D1797" s="2" t="s">
        <v>1740</v>
      </c>
      <c r="E1797" s="2" t="s">
        <v>1769</v>
      </c>
      <c r="F1797" s="2">
        <v>2</v>
      </c>
      <c r="G1797" s="2">
        <v>649.89</v>
      </c>
      <c r="H1797" s="2">
        <v>0.17</v>
      </c>
      <c r="I1797" s="2" t="s">
        <v>1829</v>
      </c>
      <c r="J1797" s="2">
        <v>1078.8173999999999</v>
      </c>
      <c r="K1797" s="2">
        <f>IF(I1797="", AVERAGEIF(Table6[Payment_Type],Table6[[#This Row],[Payment_Type]],Table6[Total_Amount]), J1797)</f>
        <v>1078.8173999999999</v>
      </c>
      <c r="O1797" s="28" t="s">
        <v>3621</v>
      </c>
      <c r="P1797" t="str">
        <f t="shared" si="113"/>
        <v>Sale1795</v>
      </c>
      <c r="Q1797" t="str">
        <f t="shared" si="114"/>
        <v>SALE1795</v>
      </c>
      <c r="S1797" s="31">
        <v>45455</v>
      </c>
      <c r="T1797" t="str">
        <f t="shared" si="115"/>
        <v>12-06-2024</v>
      </c>
      <c r="X1797" s="34">
        <v>2</v>
      </c>
      <c r="Y1797" s="34">
        <v>649.89</v>
      </c>
      <c r="Z1797" s="2">
        <f t="shared" si="112"/>
        <v>649.89</v>
      </c>
    </row>
    <row r="1798" spans="1:26">
      <c r="A1798" s="2" t="s">
        <v>3622</v>
      </c>
      <c r="B1798" s="25">
        <v>45877</v>
      </c>
      <c r="C1798" s="2" t="s">
        <v>666</v>
      </c>
      <c r="D1798" s="2" t="s">
        <v>1654</v>
      </c>
      <c r="E1798" s="2" t="s">
        <v>1776</v>
      </c>
      <c r="F1798" s="2">
        <v>1</v>
      </c>
      <c r="G1798" s="2">
        <v>952.73</v>
      </c>
      <c r="H1798" s="2">
        <v>0.17</v>
      </c>
      <c r="I1798" s="2" t="s">
        <v>1824</v>
      </c>
      <c r="J1798" s="2">
        <v>790.76589999999999</v>
      </c>
      <c r="K1798" s="2">
        <f>IF(I1798="", AVERAGEIF(Table6[Payment_Type],Table6[[#This Row],[Payment_Type]],Table6[Total_Amount]), J1798)</f>
        <v>790.76589999999999</v>
      </c>
      <c r="O1798" s="27" t="s">
        <v>3622</v>
      </c>
      <c r="P1798" t="str">
        <f t="shared" si="113"/>
        <v>Sale1796</v>
      </c>
      <c r="Q1798" t="str">
        <f t="shared" si="114"/>
        <v>SALE1796</v>
      </c>
      <c r="S1798" s="30">
        <v>45877</v>
      </c>
      <c r="T1798" t="str">
        <f t="shared" si="115"/>
        <v>08-08-2025</v>
      </c>
      <c r="X1798" s="33">
        <v>1</v>
      </c>
      <c r="Y1798" s="33">
        <v>952.73</v>
      </c>
      <c r="Z1798" s="2">
        <f t="shared" si="112"/>
        <v>952.73</v>
      </c>
    </row>
    <row r="1799" spans="1:26">
      <c r="A1799" s="2" t="s">
        <v>3623</v>
      </c>
      <c r="B1799" s="25">
        <v>45875</v>
      </c>
      <c r="C1799" s="2" t="s">
        <v>304</v>
      </c>
      <c r="D1799" s="2" t="s">
        <v>1746</v>
      </c>
      <c r="E1799" s="2" t="s">
        <v>1804</v>
      </c>
      <c r="F1799" s="2">
        <v>4</v>
      </c>
      <c r="G1799" s="2">
        <v>820.78</v>
      </c>
      <c r="H1799" s="2">
        <v>0.25</v>
      </c>
      <c r="I1799" s="2" t="s">
        <v>1824</v>
      </c>
      <c r="J1799" s="2">
        <v>2462.34</v>
      </c>
      <c r="K1799" s="2">
        <f>IF(I1799="", AVERAGEIF(Table6[Payment_Type],Table6[[#This Row],[Payment_Type]],Table6[Total_Amount]), J1799)</f>
        <v>2462.34</v>
      </c>
      <c r="O1799" s="28" t="s">
        <v>3623</v>
      </c>
      <c r="P1799" t="str">
        <f t="shared" si="113"/>
        <v>Sale1797</v>
      </c>
      <c r="Q1799" t="str">
        <f t="shared" si="114"/>
        <v>SALE1797</v>
      </c>
      <c r="S1799" s="31">
        <v>45875</v>
      </c>
      <c r="T1799" t="str">
        <f t="shared" si="115"/>
        <v>06-08-2025</v>
      </c>
      <c r="X1799" s="34">
        <v>4</v>
      </c>
      <c r="Y1799" s="34">
        <v>820.78</v>
      </c>
      <c r="Z1799" s="2">
        <f t="shared" si="112"/>
        <v>820.78</v>
      </c>
    </row>
    <row r="1800" spans="1:26">
      <c r="A1800" s="2" t="s">
        <v>3624</v>
      </c>
      <c r="B1800" s="25">
        <v>45592</v>
      </c>
      <c r="C1800" s="2" t="s">
        <v>1074</v>
      </c>
      <c r="D1800" s="2" t="s">
        <v>1624</v>
      </c>
      <c r="E1800" s="2" t="s">
        <v>1766</v>
      </c>
      <c r="F1800" s="2">
        <v>4</v>
      </c>
      <c r="G1800" s="2">
        <v>247.55</v>
      </c>
      <c r="H1800" s="2">
        <v>0.05</v>
      </c>
      <c r="I1800" s="2" t="s">
        <v>1824</v>
      </c>
      <c r="J1800" s="2">
        <v>940.69</v>
      </c>
      <c r="K1800" s="2">
        <f>IF(I1800="", AVERAGEIF(Table6[Payment_Type],Table6[[#This Row],[Payment_Type]],Table6[Total_Amount]), J1800)</f>
        <v>940.69</v>
      </c>
      <c r="O1800" s="27" t="s">
        <v>3624</v>
      </c>
      <c r="P1800" t="str">
        <f t="shared" si="113"/>
        <v>Sale1798</v>
      </c>
      <c r="Q1800" t="str">
        <f t="shared" si="114"/>
        <v>SALE1798</v>
      </c>
      <c r="S1800" s="30">
        <v>45592</v>
      </c>
      <c r="T1800" t="str">
        <f t="shared" si="115"/>
        <v>27-10-2024</v>
      </c>
      <c r="X1800" s="33">
        <v>4</v>
      </c>
      <c r="Y1800" s="33">
        <v>247.55</v>
      </c>
      <c r="Z1800" s="2">
        <f t="shared" si="112"/>
        <v>247.55</v>
      </c>
    </row>
    <row r="1801" spans="1:26">
      <c r="A1801" s="2" t="s">
        <v>3625</v>
      </c>
      <c r="B1801" s="25">
        <v>45369</v>
      </c>
      <c r="C1801" s="2" t="s">
        <v>732</v>
      </c>
      <c r="D1801" s="2" t="s">
        <v>1746</v>
      </c>
      <c r="E1801" s="2" t="s">
        <v>1782</v>
      </c>
      <c r="F1801" s="2">
        <v>3</v>
      </c>
      <c r="G1801" s="2">
        <v>561.44000000000005</v>
      </c>
      <c r="H1801" s="2">
        <v>0.2</v>
      </c>
      <c r="I1801" s="2" t="s">
        <v>1829</v>
      </c>
      <c r="J1801" s="2">
        <v>1347.4559999999999</v>
      </c>
      <c r="K1801" s="2">
        <f>IF(I1801="", AVERAGEIF(Table6[Payment_Type],Table6[[#This Row],[Payment_Type]],Table6[Total_Amount]), J1801)</f>
        <v>1347.4559999999999</v>
      </c>
      <c r="O1801" s="28" t="s">
        <v>3625</v>
      </c>
      <c r="P1801" t="str">
        <f t="shared" si="113"/>
        <v>Sale1799</v>
      </c>
      <c r="Q1801" t="str">
        <f t="shared" si="114"/>
        <v>SALE1799</v>
      </c>
      <c r="S1801" s="31">
        <v>45369</v>
      </c>
      <c r="T1801" t="str">
        <f t="shared" si="115"/>
        <v>18-03-2024</v>
      </c>
      <c r="X1801" s="34">
        <v>3</v>
      </c>
      <c r="Y1801" s="34">
        <v>561.44000000000005</v>
      </c>
      <c r="Z1801" s="2">
        <f t="shared" si="112"/>
        <v>561.44000000000005</v>
      </c>
    </row>
    <row r="1802" spans="1:26">
      <c r="A1802" s="2" t="s">
        <v>3626</v>
      </c>
      <c r="B1802" s="25">
        <v>45249</v>
      </c>
      <c r="C1802" s="2" t="s">
        <v>893</v>
      </c>
      <c r="D1802" s="2" t="s">
        <v>1692</v>
      </c>
      <c r="E1802" s="2" t="s">
        <v>1782</v>
      </c>
      <c r="F1802" s="2">
        <v>4</v>
      </c>
      <c r="G1802" s="2">
        <v>214.37</v>
      </c>
      <c r="H1802" s="2">
        <v>0.11</v>
      </c>
      <c r="I1802" s="2" t="s">
        <v>1829</v>
      </c>
      <c r="J1802" s="2">
        <v>763.15719999999999</v>
      </c>
      <c r="K1802" s="2">
        <f>IF(I1802="", AVERAGEIF(Table6[Payment_Type],Table6[[#This Row],[Payment_Type]],Table6[Total_Amount]), J1802)</f>
        <v>763.15719999999999</v>
      </c>
      <c r="O1802" s="27" t="s">
        <v>3626</v>
      </c>
      <c r="P1802" t="str">
        <f t="shared" si="113"/>
        <v>Sale1800</v>
      </c>
      <c r="Q1802" t="str">
        <f t="shared" si="114"/>
        <v>SALE1800</v>
      </c>
      <c r="S1802" s="30">
        <v>45249</v>
      </c>
      <c r="T1802" t="str">
        <f t="shared" si="115"/>
        <v>19-11-2023</v>
      </c>
      <c r="X1802" s="33">
        <v>4</v>
      </c>
      <c r="Y1802" s="33">
        <v>214.37</v>
      </c>
      <c r="Z1802" s="2">
        <f t="shared" si="112"/>
        <v>214.37</v>
      </c>
    </row>
    <row r="1803" spans="1:26">
      <c r="A1803" s="2" t="s">
        <v>3627</v>
      </c>
      <c r="B1803" s="25">
        <v>45741</v>
      </c>
      <c r="C1803" s="2" t="s">
        <v>1295</v>
      </c>
      <c r="D1803" s="2" t="s">
        <v>1582</v>
      </c>
      <c r="E1803" s="2" t="s">
        <v>1804</v>
      </c>
      <c r="F1803" s="2">
        <v>3</v>
      </c>
      <c r="G1803" s="2">
        <v>123.74</v>
      </c>
      <c r="H1803" s="2">
        <v>0.23</v>
      </c>
      <c r="I1803" s="2" t="s">
        <v>1826</v>
      </c>
      <c r="J1803" s="2">
        <v>285.83940000000001</v>
      </c>
      <c r="K1803" s="2">
        <f>IF(I1803="", AVERAGEIF(Table6[Payment_Type],Table6[[#This Row],[Payment_Type]],Table6[Total_Amount]), J1803)</f>
        <v>285.83940000000001</v>
      </c>
      <c r="O1803" s="28" t="s">
        <v>3627</v>
      </c>
      <c r="P1803" t="str">
        <f t="shared" si="113"/>
        <v>Sale1801</v>
      </c>
      <c r="Q1803" t="str">
        <f t="shared" si="114"/>
        <v>SALE1801</v>
      </c>
      <c r="S1803" s="31">
        <v>45741</v>
      </c>
      <c r="T1803" t="str">
        <f t="shared" si="115"/>
        <v>25-03-2025</v>
      </c>
      <c r="X1803" s="34">
        <v>3</v>
      </c>
      <c r="Y1803" s="34">
        <v>123.74</v>
      </c>
      <c r="Z1803" s="2">
        <f t="shared" si="112"/>
        <v>123.74</v>
      </c>
    </row>
    <row r="1804" spans="1:26">
      <c r="A1804" s="2" t="s">
        <v>3628</v>
      </c>
      <c r="B1804" s="25">
        <v>45427</v>
      </c>
      <c r="C1804" s="2" t="s">
        <v>63</v>
      </c>
      <c r="D1804" s="2" t="s">
        <v>1682</v>
      </c>
      <c r="E1804" s="2" t="s">
        <v>1792</v>
      </c>
      <c r="F1804" s="2">
        <v>4</v>
      </c>
      <c r="G1804" s="2">
        <v>645.71</v>
      </c>
      <c r="H1804" s="2">
        <v>0.1</v>
      </c>
      <c r="I1804" s="2" t="s">
        <v>1826</v>
      </c>
      <c r="J1804" s="2">
        <v>2324.556</v>
      </c>
      <c r="K1804" s="2">
        <f>IF(I1804="", AVERAGEIF(Table6[Payment_Type],Table6[[#This Row],[Payment_Type]],Table6[Total_Amount]), J1804)</f>
        <v>2324.556</v>
      </c>
      <c r="O1804" s="27" t="s">
        <v>3628</v>
      </c>
      <c r="P1804" t="str">
        <f t="shared" si="113"/>
        <v>Sale1802</v>
      </c>
      <c r="Q1804" t="str">
        <f t="shared" si="114"/>
        <v>SALE1802</v>
      </c>
      <c r="S1804" s="30">
        <v>45427</v>
      </c>
      <c r="T1804" t="str">
        <f t="shared" si="115"/>
        <v>15-05-2024</v>
      </c>
      <c r="X1804" s="33">
        <v>4</v>
      </c>
      <c r="Y1804" s="33">
        <v>645.71</v>
      </c>
      <c r="Z1804" s="2">
        <f t="shared" si="112"/>
        <v>645.71</v>
      </c>
    </row>
    <row r="1805" spans="1:26">
      <c r="A1805" s="2" t="s">
        <v>3629</v>
      </c>
      <c r="B1805" s="25">
        <v>45736</v>
      </c>
      <c r="C1805" s="2" t="s">
        <v>134</v>
      </c>
      <c r="D1805" s="2" t="s">
        <v>1590</v>
      </c>
      <c r="E1805" s="2" t="s">
        <v>1794</v>
      </c>
      <c r="F1805" s="2">
        <v>3</v>
      </c>
      <c r="G1805" s="2">
        <v>587.12</v>
      </c>
      <c r="H1805" s="2">
        <v>0.3</v>
      </c>
      <c r="I1805" s="2" t="s">
        <v>1824</v>
      </c>
      <c r="J1805" s="2">
        <v>1232.952</v>
      </c>
      <c r="K1805" s="2">
        <f>IF(I1805="", AVERAGEIF(Table6[Payment_Type],Table6[[#This Row],[Payment_Type]],Table6[Total_Amount]), J1805)</f>
        <v>1232.952</v>
      </c>
      <c r="O1805" s="28" t="s">
        <v>3629</v>
      </c>
      <c r="P1805" t="str">
        <f t="shared" si="113"/>
        <v>Sale1803</v>
      </c>
      <c r="Q1805" t="str">
        <f t="shared" si="114"/>
        <v>SALE1803</v>
      </c>
      <c r="S1805" s="31">
        <v>45736</v>
      </c>
      <c r="T1805" t="str">
        <f t="shared" si="115"/>
        <v>20-03-2025</v>
      </c>
      <c r="X1805" s="34">
        <v>3</v>
      </c>
      <c r="Y1805" s="34">
        <v>587.12</v>
      </c>
      <c r="Z1805" s="2">
        <f t="shared" si="112"/>
        <v>587.12</v>
      </c>
    </row>
    <row r="1806" spans="1:26">
      <c r="A1806" s="2" t="s">
        <v>3630</v>
      </c>
      <c r="B1806" s="25">
        <v>45941</v>
      </c>
      <c r="C1806" s="2" t="s">
        <v>773</v>
      </c>
      <c r="D1806" s="2" t="s">
        <v>1598</v>
      </c>
      <c r="E1806" s="2" t="s">
        <v>1810</v>
      </c>
      <c r="F1806" s="2">
        <v>1</v>
      </c>
      <c r="G1806" s="2">
        <v>401.18</v>
      </c>
      <c r="H1806" s="2">
        <v>0.15</v>
      </c>
      <c r="I1806" s="2" t="s">
        <v>1829</v>
      </c>
      <c r="J1806" s="2">
        <v>341.00299999999999</v>
      </c>
      <c r="K1806" s="2">
        <f>IF(I1806="", AVERAGEIF(Table6[Payment_Type],Table6[[#This Row],[Payment_Type]],Table6[Total_Amount]), J1806)</f>
        <v>341.00299999999999</v>
      </c>
      <c r="O1806" s="27" t="s">
        <v>3630</v>
      </c>
      <c r="P1806" t="str">
        <f t="shared" si="113"/>
        <v>Sale1804</v>
      </c>
      <c r="Q1806" t="str">
        <f t="shared" si="114"/>
        <v>SALE1804</v>
      </c>
      <c r="S1806" s="30">
        <v>45941</v>
      </c>
      <c r="T1806" t="str">
        <f t="shared" si="115"/>
        <v>11-10-2025</v>
      </c>
      <c r="X1806" s="33">
        <v>1</v>
      </c>
      <c r="Y1806" s="33">
        <v>401.18</v>
      </c>
      <c r="Z1806" s="2">
        <f t="shared" si="112"/>
        <v>401.18</v>
      </c>
    </row>
    <row r="1807" spans="1:26">
      <c r="A1807" s="2" t="s">
        <v>3631</v>
      </c>
      <c r="B1807" s="25">
        <v>45486</v>
      </c>
      <c r="C1807" s="2" t="s">
        <v>1145</v>
      </c>
      <c r="D1807" s="2" t="s">
        <v>1664</v>
      </c>
      <c r="E1807" s="2" t="s">
        <v>1810</v>
      </c>
      <c r="F1807" s="2">
        <v>3</v>
      </c>
      <c r="G1807" s="2">
        <v>658.33</v>
      </c>
      <c r="H1807" s="2">
        <v>0.12</v>
      </c>
      <c r="I1807" s="2" t="s">
        <v>1829</v>
      </c>
      <c r="J1807" s="2">
        <v>1737.9911999999999</v>
      </c>
      <c r="K1807" s="2">
        <f>IF(I1807="", AVERAGEIF(Table6[Payment_Type],Table6[[#This Row],[Payment_Type]],Table6[Total_Amount]), J1807)</f>
        <v>1737.9911999999999</v>
      </c>
      <c r="O1807" s="28" t="s">
        <v>3631</v>
      </c>
      <c r="P1807" t="str">
        <f t="shared" si="113"/>
        <v>Sale1805</v>
      </c>
      <c r="Q1807" t="str">
        <f t="shared" si="114"/>
        <v>SALE1805</v>
      </c>
      <c r="S1807" s="31">
        <v>45486</v>
      </c>
      <c r="T1807" t="str">
        <f t="shared" si="115"/>
        <v>13-07-2024</v>
      </c>
      <c r="X1807" s="34">
        <v>3</v>
      </c>
      <c r="Y1807" s="34">
        <v>658.33</v>
      </c>
      <c r="Z1807" s="2">
        <f t="shared" si="112"/>
        <v>658.33</v>
      </c>
    </row>
    <row r="1808" spans="1:26">
      <c r="A1808" s="2" t="s">
        <v>3632</v>
      </c>
      <c r="B1808" s="25">
        <v>45474</v>
      </c>
      <c r="C1808" s="2" t="s">
        <v>657</v>
      </c>
      <c r="D1808" s="2" t="s">
        <v>1646</v>
      </c>
      <c r="E1808" s="2" t="s">
        <v>1792</v>
      </c>
      <c r="F1808" s="2">
        <v>4</v>
      </c>
      <c r="G1808" s="2">
        <v>450.3</v>
      </c>
      <c r="H1808" s="2">
        <v>0.02</v>
      </c>
      <c r="I1808" s="2" t="s">
        <v>1824</v>
      </c>
      <c r="J1808" s="2">
        <v>1765.1759999999999</v>
      </c>
      <c r="K1808" s="2">
        <f>IF(I1808="", AVERAGEIF(Table6[Payment_Type],Table6[[#This Row],[Payment_Type]],Table6[Total_Amount]), J1808)</f>
        <v>1765.1759999999999</v>
      </c>
      <c r="O1808" s="27" t="s">
        <v>3632</v>
      </c>
      <c r="P1808" t="str">
        <f t="shared" si="113"/>
        <v>Sale1806</v>
      </c>
      <c r="Q1808" t="str">
        <f t="shared" si="114"/>
        <v>SALE1806</v>
      </c>
      <c r="S1808" s="30">
        <v>45474</v>
      </c>
      <c r="T1808" t="str">
        <f t="shared" si="115"/>
        <v>01-07-2024</v>
      </c>
      <c r="X1808" s="33">
        <v>4</v>
      </c>
      <c r="Y1808" s="33">
        <v>450.3</v>
      </c>
      <c r="Z1808" s="2">
        <f t="shared" si="112"/>
        <v>450.3</v>
      </c>
    </row>
    <row r="1809" spans="1:26">
      <c r="A1809" s="2" t="s">
        <v>3633</v>
      </c>
      <c r="B1809" s="25">
        <v>45757</v>
      </c>
      <c r="C1809" s="2" t="s">
        <v>490</v>
      </c>
      <c r="D1809" s="2" t="s">
        <v>1736</v>
      </c>
      <c r="E1809" s="2" t="s">
        <v>1789</v>
      </c>
      <c r="F1809" s="2">
        <v>4</v>
      </c>
      <c r="G1809" s="2">
        <v>33.630000000000003</v>
      </c>
      <c r="H1809" s="2">
        <v>0.05</v>
      </c>
      <c r="I1809" s="2" t="s">
        <v>1824</v>
      </c>
      <c r="J1809" s="2">
        <v>127.794</v>
      </c>
      <c r="K1809" s="2">
        <f>IF(I1809="", AVERAGEIF(Table6[Payment_Type],Table6[[#This Row],[Payment_Type]],Table6[Total_Amount]), J1809)</f>
        <v>127.794</v>
      </c>
      <c r="O1809" s="28" t="s">
        <v>3633</v>
      </c>
      <c r="P1809" t="str">
        <f t="shared" si="113"/>
        <v>Sale1807</v>
      </c>
      <c r="Q1809" t="str">
        <f t="shared" si="114"/>
        <v>SALE1807</v>
      </c>
      <c r="S1809" s="31">
        <v>45757</v>
      </c>
      <c r="T1809" t="str">
        <f t="shared" si="115"/>
        <v>10-04-2025</v>
      </c>
      <c r="X1809" s="34">
        <v>4</v>
      </c>
      <c r="Y1809" s="34">
        <v>33.630000000000003</v>
      </c>
      <c r="Z1809" s="2">
        <f t="shared" si="112"/>
        <v>33.630000000000003</v>
      </c>
    </row>
    <row r="1810" spans="1:26">
      <c r="A1810" s="2" t="s">
        <v>3634</v>
      </c>
      <c r="B1810" s="25">
        <v>45475</v>
      </c>
      <c r="C1810" s="2" t="s">
        <v>141</v>
      </c>
      <c r="D1810" s="2" t="s">
        <v>1580</v>
      </c>
      <c r="E1810" s="2" t="s">
        <v>1752</v>
      </c>
      <c r="F1810" s="2">
        <v>3</v>
      </c>
      <c r="G1810" s="2">
        <v>168.89</v>
      </c>
      <c r="H1810" s="2">
        <v>0.03</v>
      </c>
      <c r="I1810" s="2" t="s">
        <v>1829</v>
      </c>
      <c r="J1810" s="2">
        <v>491.46989999999988</v>
      </c>
      <c r="K1810" s="2">
        <f>IF(I1810="", AVERAGEIF(Table6[Payment_Type],Table6[[#This Row],[Payment_Type]],Table6[Total_Amount]), J1810)</f>
        <v>491.46989999999988</v>
      </c>
      <c r="O1810" s="27" t="s">
        <v>3634</v>
      </c>
      <c r="P1810" t="str">
        <f t="shared" si="113"/>
        <v>Sale1808</v>
      </c>
      <c r="Q1810" t="str">
        <f t="shared" si="114"/>
        <v>SALE1808</v>
      </c>
      <c r="S1810" s="30">
        <v>45475</v>
      </c>
      <c r="T1810" t="str">
        <f t="shared" si="115"/>
        <v>02-07-2024</v>
      </c>
      <c r="X1810" s="33">
        <v>3</v>
      </c>
      <c r="Y1810" s="33">
        <v>168.89</v>
      </c>
      <c r="Z1810" s="2">
        <f t="shared" si="112"/>
        <v>168.89</v>
      </c>
    </row>
    <row r="1811" spans="1:26">
      <c r="A1811" s="2" t="s">
        <v>3635</v>
      </c>
      <c r="B1811" s="25">
        <v>45546</v>
      </c>
      <c r="C1811" s="2" t="s">
        <v>341</v>
      </c>
      <c r="D1811" s="2" t="s">
        <v>1668</v>
      </c>
      <c r="E1811" s="2" t="s">
        <v>1792</v>
      </c>
      <c r="F1811" s="2">
        <v>1</v>
      </c>
      <c r="G1811" s="2">
        <v>141.85</v>
      </c>
      <c r="H1811" s="2">
        <v>0.06</v>
      </c>
      <c r="I1811" s="2" t="s">
        <v>1826</v>
      </c>
      <c r="J1811" s="2">
        <v>133.339</v>
      </c>
      <c r="K1811" s="2">
        <f>IF(I1811="", AVERAGEIF(Table6[Payment_Type],Table6[[#This Row],[Payment_Type]],Table6[Total_Amount]), J1811)</f>
        <v>133.339</v>
      </c>
      <c r="O1811" s="28" t="s">
        <v>3635</v>
      </c>
      <c r="P1811" t="str">
        <f t="shared" si="113"/>
        <v>Sale1809</v>
      </c>
      <c r="Q1811" t="str">
        <f t="shared" si="114"/>
        <v>SALE1809</v>
      </c>
      <c r="S1811" s="31">
        <v>45546</v>
      </c>
      <c r="T1811" t="str">
        <f t="shared" si="115"/>
        <v>11-09-2024</v>
      </c>
      <c r="X1811" s="34">
        <v>1</v>
      </c>
      <c r="Y1811" s="34">
        <v>141.85</v>
      </c>
      <c r="Z1811" s="2">
        <f t="shared" si="112"/>
        <v>141.85</v>
      </c>
    </row>
    <row r="1812" spans="1:26">
      <c r="A1812" s="2" t="s">
        <v>3636</v>
      </c>
      <c r="B1812" s="25">
        <v>45520</v>
      </c>
      <c r="C1812" s="2" t="s">
        <v>966</v>
      </c>
      <c r="D1812" s="2" t="s">
        <v>1618</v>
      </c>
      <c r="E1812" s="2" t="s">
        <v>1779</v>
      </c>
      <c r="F1812" s="2">
        <v>1</v>
      </c>
      <c r="G1812" s="2">
        <v>617.4</v>
      </c>
      <c r="H1812" s="2">
        <v>0.21</v>
      </c>
      <c r="I1812" s="2" t="s">
        <v>1824</v>
      </c>
      <c r="J1812" s="2">
        <v>487.74599999999998</v>
      </c>
      <c r="K1812" s="2">
        <f>IF(I1812="", AVERAGEIF(Table6[Payment_Type],Table6[[#This Row],[Payment_Type]],Table6[Total_Amount]), J1812)</f>
        <v>487.74599999999998</v>
      </c>
      <c r="O1812" s="27" t="s">
        <v>3636</v>
      </c>
      <c r="P1812" t="str">
        <f t="shared" si="113"/>
        <v>Sale1810</v>
      </c>
      <c r="Q1812" t="str">
        <f t="shared" si="114"/>
        <v>SALE1810</v>
      </c>
      <c r="S1812" s="30">
        <v>45520</v>
      </c>
      <c r="T1812" t="str">
        <f t="shared" si="115"/>
        <v>16-08-2024</v>
      </c>
      <c r="X1812" s="33">
        <v>1</v>
      </c>
      <c r="Y1812" s="33">
        <v>617.4</v>
      </c>
      <c r="Z1812" s="2">
        <f t="shared" si="112"/>
        <v>617.4</v>
      </c>
    </row>
    <row r="1813" spans="1:26">
      <c r="A1813" s="2" t="s">
        <v>3637</v>
      </c>
      <c r="B1813" s="25">
        <v>45534</v>
      </c>
      <c r="C1813" s="2" t="s">
        <v>496</v>
      </c>
      <c r="D1813" s="2" t="s">
        <v>1654</v>
      </c>
      <c r="E1813" s="2" t="s">
        <v>1757</v>
      </c>
      <c r="F1813" s="2">
        <v>3</v>
      </c>
      <c r="G1813" s="2">
        <v>841.47</v>
      </c>
      <c r="H1813" s="2">
        <v>0.15</v>
      </c>
      <c r="I1813" s="2" t="s">
        <v>1829</v>
      </c>
      <c r="J1813" s="2">
        <v>2145.7485000000001</v>
      </c>
      <c r="K1813" s="2">
        <f>IF(I1813="", AVERAGEIF(Table6[Payment_Type],Table6[[#This Row],[Payment_Type]],Table6[Total_Amount]), J1813)</f>
        <v>2145.7485000000001</v>
      </c>
      <c r="O1813" s="28" t="s">
        <v>3637</v>
      </c>
      <c r="P1813" t="str">
        <f t="shared" si="113"/>
        <v>Sale1811</v>
      </c>
      <c r="Q1813" t="str">
        <f t="shared" si="114"/>
        <v>SALE1811</v>
      </c>
      <c r="S1813" s="31">
        <v>45534</v>
      </c>
      <c r="T1813" t="str">
        <f t="shared" si="115"/>
        <v>30-08-2024</v>
      </c>
      <c r="X1813" s="34">
        <v>3</v>
      </c>
      <c r="Y1813" s="34">
        <v>841.47</v>
      </c>
      <c r="Z1813" s="2">
        <f t="shared" si="112"/>
        <v>841.47</v>
      </c>
    </row>
    <row r="1814" spans="1:26">
      <c r="A1814" s="2" t="s">
        <v>3638</v>
      </c>
      <c r="B1814" s="25">
        <v>45334</v>
      </c>
      <c r="C1814" s="2" t="s">
        <v>221</v>
      </c>
      <c r="D1814" s="2" t="s">
        <v>1590</v>
      </c>
      <c r="E1814" s="2" t="s">
        <v>1797</v>
      </c>
      <c r="F1814" s="2">
        <v>2</v>
      </c>
      <c r="G1814" s="2">
        <v>960.41</v>
      </c>
      <c r="H1814" s="2">
        <v>0.18</v>
      </c>
      <c r="I1814" s="2" t="s">
        <v>1824</v>
      </c>
      <c r="J1814" s="2">
        <v>1575.0724</v>
      </c>
      <c r="K1814" s="2">
        <f>IF(I1814="", AVERAGEIF(Table6[Payment_Type],Table6[[#This Row],[Payment_Type]],Table6[Total_Amount]), J1814)</f>
        <v>1575.0724</v>
      </c>
      <c r="O1814" s="27" t="s">
        <v>3638</v>
      </c>
      <c r="P1814" t="str">
        <f t="shared" si="113"/>
        <v>Sale1812</v>
      </c>
      <c r="Q1814" t="str">
        <f t="shared" si="114"/>
        <v>SALE1812</v>
      </c>
      <c r="S1814" s="30">
        <v>45334</v>
      </c>
      <c r="T1814" t="str">
        <f t="shared" si="115"/>
        <v>12-02-2024</v>
      </c>
      <c r="X1814" s="33">
        <v>2</v>
      </c>
      <c r="Y1814" s="33">
        <v>960.41</v>
      </c>
      <c r="Z1814" s="2">
        <f t="shared" si="112"/>
        <v>960.41</v>
      </c>
    </row>
    <row r="1815" spans="1:26">
      <c r="A1815" s="2" t="s">
        <v>3639</v>
      </c>
      <c r="B1815" s="25">
        <v>45289</v>
      </c>
      <c r="C1815" s="2" t="s">
        <v>1395</v>
      </c>
      <c r="D1815" s="2" t="s">
        <v>1698</v>
      </c>
      <c r="E1815" s="2" t="s">
        <v>1810</v>
      </c>
      <c r="F1815" s="2">
        <v>3</v>
      </c>
      <c r="G1815" s="2">
        <v>717.22</v>
      </c>
      <c r="H1815" s="2">
        <v>0.24</v>
      </c>
      <c r="I1815" s="2" t="s">
        <v>1826</v>
      </c>
      <c r="J1815" s="2">
        <v>1635.2616</v>
      </c>
      <c r="K1815" s="2">
        <f>IF(I1815="", AVERAGEIF(Table6[Payment_Type],Table6[[#This Row],[Payment_Type]],Table6[Total_Amount]), J1815)</f>
        <v>1635.2616</v>
      </c>
      <c r="O1815" s="28" t="s">
        <v>3639</v>
      </c>
      <c r="P1815" t="str">
        <f t="shared" si="113"/>
        <v>Sale1813</v>
      </c>
      <c r="Q1815" t="str">
        <f t="shared" si="114"/>
        <v>SALE1813</v>
      </c>
      <c r="S1815" s="31">
        <v>45289</v>
      </c>
      <c r="T1815" t="str">
        <f t="shared" si="115"/>
        <v>29-12-2023</v>
      </c>
      <c r="X1815" s="34">
        <v>3</v>
      </c>
      <c r="Y1815" s="34">
        <v>717.22</v>
      </c>
      <c r="Z1815" s="2">
        <f t="shared" si="112"/>
        <v>717.22</v>
      </c>
    </row>
    <row r="1816" spans="1:26">
      <c r="A1816" s="2" t="s">
        <v>3640</v>
      </c>
      <c r="B1816" s="25">
        <v>45832</v>
      </c>
      <c r="C1816" s="2" t="s">
        <v>402</v>
      </c>
      <c r="D1816" s="2" t="s">
        <v>1572</v>
      </c>
      <c r="E1816" s="2" t="s">
        <v>1752</v>
      </c>
      <c r="F1816" s="2">
        <v>1</v>
      </c>
      <c r="G1816" s="2">
        <v>281.83</v>
      </c>
      <c r="H1816" s="2">
        <v>0.16</v>
      </c>
      <c r="I1816" s="2" t="s">
        <v>1829</v>
      </c>
      <c r="J1816" s="2">
        <v>236.7372</v>
      </c>
      <c r="K1816" s="2">
        <f>IF(I1816="", AVERAGEIF(Table6[Payment_Type],Table6[[#This Row],[Payment_Type]],Table6[Total_Amount]), J1816)</f>
        <v>236.7372</v>
      </c>
      <c r="O1816" s="27" t="s">
        <v>3640</v>
      </c>
      <c r="P1816" t="str">
        <f t="shared" si="113"/>
        <v>Sale1814</v>
      </c>
      <c r="Q1816" t="str">
        <f t="shared" si="114"/>
        <v>SALE1814</v>
      </c>
      <c r="S1816" s="30">
        <v>45832</v>
      </c>
      <c r="T1816" t="str">
        <f t="shared" si="115"/>
        <v>24-06-2025</v>
      </c>
      <c r="X1816" s="33">
        <v>1</v>
      </c>
      <c r="Y1816" s="33">
        <v>281.83</v>
      </c>
      <c r="Z1816" s="2">
        <f t="shared" si="112"/>
        <v>281.83</v>
      </c>
    </row>
    <row r="1817" spans="1:26">
      <c r="A1817" s="2" t="s">
        <v>3641</v>
      </c>
      <c r="B1817" s="25">
        <v>45400</v>
      </c>
      <c r="C1817" s="2" t="s">
        <v>666</v>
      </c>
      <c r="D1817" s="2" t="s">
        <v>1666</v>
      </c>
      <c r="E1817" s="2" t="s">
        <v>1799</v>
      </c>
      <c r="F1817" s="2">
        <v>1</v>
      </c>
      <c r="G1817" s="2">
        <v>509.08</v>
      </c>
      <c r="H1817" s="2">
        <v>0.04</v>
      </c>
      <c r="I1817" s="2" t="s">
        <v>1826</v>
      </c>
      <c r="J1817" s="2">
        <v>488.71679999999998</v>
      </c>
      <c r="K1817" s="2">
        <f>IF(I1817="", AVERAGEIF(Table6[Payment_Type],Table6[[#This Row],[Payment_Type]],Table6[Total_Amount]), J1817)</f>
        <v>488.71679999999998</v>
      </c>
      <c r="O1817" s="28" t="s">
        <v>3641</v>
      </c>
      <c r="P1817" t="str">
        <f t="shared" si="113"/>
        <v>Sale1815</v>
      </c>
      <c r="Q1817" t="str">
        <f t="shared" si="114"/>
        <v>SALE1815</v>
      </c>
      <c r="S1817" s="31">
        <v>45400</v>
      </c>
      <c r="T1817" t="str">
        <f t="shared" si="115"/>
        <v>18-04-2024</v>
      </c>
      <c r="X1817" s="34">
        <v>1</v>
      </c>
      <c r="Y1817" s="34">
        <v>509.08</v>
      </c>
      <c r="Z1817" s="2">
        <f t="shared" si="112"/>
        <v>509.08</v>
      </c>
    </row>
    <row r="1818" spans="1:26">
      <c r="A1818" s="2" t="s">
        <v>3642</v>
      </c>
      <c r="B1818" s="25">
        <v>45930</v>
      </c>
      <c r="C1818" s="2" t="s">
        <v>1246</v>
      </c>
      <c r="D1818" s="2" t="s">
        <v>1740</v>
      </c>
      <c r="E1818" s="2" t="s">
        <v>1761</v>
      </c>
      <c r="F1818" s="2">
        <v>4</v>
      </c>
      <c r="G1818" s="2">
        <v>827.09</v>
      </c>
      <c r="H1818" s="2">
        <v>0.3</v>
      </c>
      <c r="I1818" s="2" t="s">
        <v>1824</v>
      </c>
      <c r="J1818" s="2">
        <v>2315.8519999999999</v>
      </c>
      <c r="K1818" s="2">
        <f>IF(I1818="", AVERAGEIF(Table6[Payment_Type],Table6[[#This Row],[Payment_Type]],Table6[Total_Amount]), J1818)</f>
        <v>2315.8519999999999</v>
      </c>
      <c r="O1818" s="27" t="s">
        <v>3642</v>
      </c>
      <c r="P1818" t="str">
        <f t="shared" si="113"/>
        <v>Sale1816</v>
      </c>
      <c r="Q1818" t="str">
        <f t="shared" si="114"/>
        <v>SALE1816</v>
      </c>
      <c r="S1818" s="30">
        <v>45930</v>
      </c>
      <c r="T1818" t="str">
        <f t="shared" si="115"/>
        <v>30-09-2025</v>
      </c>
      <c r="X1818" s="33">
        <v>4</v>
      </c>
      <c r="Y1818" s="33">
        <v>827.09</v>
      </c>
      <c r="Z1818" s="2">
        <f t="shared" si="112"/>
        <v>827.09</v>
      </c>
    </row>
    <row r="1819" spans="1:26">
      <c r="A1819" s="2" t="s">
        <v>3643</v>
      </c>
      <c r="B1819" s="25">
        <v>45935</v>
      </c>
      <c r="C1819" s="2" t="s">
        <v>684</v>
      </c>
      <c r="D1819" s="2" t="s">
        <v>1606</v>
      </c>
      <c r="E1819" s="2" t="s">
        <v>1769</v>
      </c>
      <c r="F1819" s="2">
        <v>2</v>
      </c>
      <c r="G1819" s="2">
        <v>823.36</v>
      </c>
      <c r="H1819" s="2">
        <v>0.23</v>
      </c>
      <c r="I1819" s="2" t="s">
        <v>1824</v>
      </c>
      <c r="J1819" s="2">
        <v>1267.9744000000001</v>
      </c>
      <c r="K1819" s="2">
        <f>IF(I1819="", AVERAGEIF(Table6[Payment_Type],Table6[[#This Row],[Payment_Type]],Table6[Total_Amount]), J1819)</f>
        <v>1267.9744000000001</v>
      </c>
      <c r="O1819" s="28" t="s">
        <v>3643</v>
      </c>
      <c r="P1819" t="str">
        <f t="shared" si="113"/>
        <v>Sale1817</v>
      </c>
      <c r="Q1819" t="str">
        <f t="shared" si="114"/>
        <v>SALE1817</v>
      </c>
      <c r="S1819" s="31">
        <v>45935</v>
      </c>
      <c r="T1819" t="str">
        <f t="shared" si="115"/>
        <v>05-10-2025</v>
      </c>
      <c r="X1819" s="34">
        <v>2</v>
      </c>
      <c r="Y1819" s="34">
        <v>823.36</v>
      </c>
      <c r="Z1819" s="2">
        <f t="shared" si="112"/>
        <v>823.36</v>
      </c>
    </row>
    <row r="1820" spans="1:26">
      <c r="A1820" s="2" t="s">
        <v>3644</v>
      </c>
      <c r="B1820" s="25">
        <v>45814</v>
      </c>
      <c r="C1820" s="2" t="s">
        <v>467</v>
      </c>
      <c r="D1820" s="2" t="s">
        <v>1600</v>
      </c>
      <c r="E1820" s="2" t="s">
        <v>1773</v>
      </c>
      <c r="F1820" s="2">
        <v>4</v>
      </c>
      <c r="G1820" s="2">
        <v>282.18</v>
      </c>
      <c r="H1820" s="2">
        <v>0.13</v>
      </c>
      <c r="I1820" s="2" t="s">
        <v>1829</v>
      </c>
      <c r="J1820" s="2">
        <v>981.9864</v>
      </c>
      <c r="K1820" s="2">
        <f>IF(I1820="", AVERAGEIF(Table6[Payment_Type],Table6[[#This Row],[Payment_Type]],Table6[Total_Amount]), J1820)</f>
        <v>981.9864</v>
      </c>
      <c r="O1820" s="27" t="s">
        <v>3644</v>
      </c>
      <c r="P1820" t="str">
        <f t="shared" si="113"/>
        <v>Sale1818</v>
      </c>
      <c r="Q1820" t="str">
        <f t="shared" si="114"/>
        <v>SALE1818</v>
      </c>
      <c r="S1820" s="30">
        <v>45814</v>
      </c>
      <c r="T1820" t="str">
        <f t="shared" si="115"/>
        <v>06-06-2025</v>
      </c>
      <c r="X1820" s="33">
        <v>4</v>
      </c>
      <c r="Y1820" s="33">
        <v>282.18</v>
      </c>
      <c r="Z1820" s="2">
        <f t="shared" si="112"/>
        <v>282.18</v>
      </c>
    </row>
    <row r="1821" spans="1:26">
      <c r="A1821" s="2" t="s">
        <v>3645</v>
      </c>
      <c r="B1821" s="25">
        <v>45323</v>
      </c>
      <c r="C1821" s="2" t="s">
        <v>571</v>
      </c>
      <c r="D1821" s="2" t="s">
        <v>1590</v>
      </c>
      <c r="E1821" s="2" t="s">
        <v>1757</v>
      </c>
      <c r="F1821" s="2">
        <v>1</v>
      </c>
      <c r="G1821" s="2">
        <v>486.39</v>
      </c>
      <c r="H1821" s="2">
        <v>0.09</v>
      </c>
      <c r="I1821" s="2" t="s">
        <v>1829</v>
      </c>
      <c r="J1821" s="2">
        <v>442.61489999999998</v>
      </c>
      <c r="K1821" s="2">
        <f>IF(I1821="", AVERAGEIF(Table6[Payment_Type],Table6[[#This Row],[Payment_Type]],Table6[Total_Amount]), J1821)</f>
        <v>442.61489999999998</v>
      </c>
      <c r="O1821" s="28" t="s">
        <v>3645</v>
      </c>
      <c r="P1821" t="str">
        <f t="shared" si="113"/>
        <v>Sale1819</v>
      </c>
      <c r="Q1821" t="str">
        <f t="shared" si="114"/>
        <v>SALE1819</v>
      </c>
      <c r="S1821" s="31">
        <v>45323</v>
      </c>
      <c r="T1821" t="str">
        <f t="shared" si="115"/>
        <v>01-02-2024</v>
      </c>
      <c r="X1821" s="34">
        <v>1</v>
      </c>
      <c r="Y1821" s="34">
        <v>486.39</v>
      </c>
      <c r="Z1821" s="2">
        <f t="shared" si="112"/>
        <v>486.39</v>
      </c>
    </row>
    <row r="1822" spans="1:26">
      <c r="A1822" s="2" t="s">
        <v>3646</v>
      </c>
      <c r="B1822" s="25">
        <v>45312</v>
      </c>
      <c r="C1822" s="2" t="s">
        <v>172</v>
      </c>
      <c r="D1822" s="2" t="s">
        <v>1584</v>
      </c>
      <c r="E1822" s="2" t="s">
        <v>1766</v>
      </c>
      <c r="F1822" s="2">
        <v>2</v>
      </c>
      <c r="G1822" s="2">
        <v>603.62</v>
      </c>
      <c r="H1822" s="2">
        <v>0.18</v>
      </c>
      <c r="I1822" s="2" t="s">
        <v>1829</v>
      </c>
      <c r="J1822" s="2">
        <v>989.93680000000006</v>
      </c>
      <c r="K1822" s="2">
        <f>IF(I1822="", AVERAGEIF(Table6[Payment_Type],Table6[[#This Row],[Payment_Type]],Table6[Total_Amount]), J1822)</f>
        <v>989.93680000000006</v>
      </c>
      <c r="O1822" s="27" t="s">
        <v>3646</v>
      </c>
      <c r="P1822" t="str">
        <f t="shared" si="113"/>
        <v>Sale1820</v>
      </c>
      <c r="Q1822" t="str">
        <f t="shared" si="114"/>
        <v>SALE1820</v>
      </c>
      <c r="S1822" s="30">
        <v>45312</v>
      </c>
      <c r="T1822" t="str">
        <f t="shared" si="115"/>
        <v>21-01-2024</v>
      </c>
      <c r="X1822" s="33">
        <v>2</v>
      </c>
      <c r="Y1822" s="33">
        <v>603.62</v>
      </c>
      <c r="Z1822" s="2">
        <f t="shared" si="112"/>
        <v>603.62</v>
      </c>
    </row>
    <row r="1823" spans="1:26">
      <c r="A1823" s="2" t="s">
        <v>3647</v>
      </c>
      <c r="B1823" s="25">
        <v>45554</v>
      </c>
      <c r="C1823" s="2" t="s">
        <v>496</v>
      </c>
      <c r="D1823" s="2" t="s">
        <v>1622</v>
      </c>
      <c r="E1823" s="2" t="s">
        <v>1782</v>
      </c>
      <c r="F1823" s="2">
        <v>3</v>
      </c>
      <c r="G1823" s="2">
        <v>204.17</v>
      </c>
      <c r="H1823" s="2">
        <v>0.1</v>
      </c>
      <c r="I1823" s="2" t="s">
        <v>1826</v>
      </c>
      <c r="J1823" s="2">
        <v>551.25900000000001</v>
      </c>
      <c r="K1823" s="2">
        <f>IF(I1823="", AVERAGEIF(Table6[Payment_Type],Table6[[#This Row],[Payment_Type]],Table6[Total_Amount]), J1823)</f>
        <v>551.25900000000001</v>
      </c>
      <c r="O1823" s="28" t="s">
        <v>3647</v>
      </c>
      <c r="P1823" t="str">
        <f t="shared" si="113"/>
        <v>Sale1821</v>
      </c>
      <c r="Q1823" t="str">
        <f t="shared" si="114"/>
        <v>SALE1821</v>
      </c>
      <c r="S1823" s="31">
        <v>45554</v>
      </c>
      <c r="T1823" t="str">
        <f t="shared" si="115"/>
        <v>19-09-2024</v>
      </c>
      <c r="X1823" s="34">
        <v>3</v>
      </c>
      <c r="Y1823" s="34">
        <v>204.17</v>
      </c>
      <c r="Z1823" s="2">
        <f t="shared" si="112"/>
        <v>204.17</v>
      </c>
    </row>
    <row r="1824" spans="1:26">
      <c r="A1824" s="2" t="s">
        <v>3648</v>
      </c>
      <c r="B1824" s="25">
        <v>45310</v>
      </c>
      <c r="C1824" s="2" t="s">
        <v>467</v>
      </c>
      <c r="D1824" s="2" t="s">
        <v>1562</v>
      </c>
      <c r="E1824" s="2" t="s">
        <v>1801</v>
      </c>
      <c r="F1824" s="2">
        <v>1</v>
      </c>
      <c r="G1824" s="2">
        <v>43.58</v>
      </c>
      <c r="H1824" s="2">
        <v>0.01</v>
      </c>
      <c r="I1824" s="2" t="s">
        <v>1829</v>
      </c>
      <c r="J1824" s="2">
        <v>43.144199999999998</v>
      </c>
      <c r="K1824" s="2">
        <f>IF(I1824="", AVERAGEIF(Table6[Payment_Type],Table6[[#This Row],[Payment_Type]],Table6[Total_Amount]), J1824)</f>
        <v>43.144199999999998</v>
      </c>
      <c r="O1824" s="27" t="s">
        <v>3648</v>
      </c>
      <c r="P1824" t="str">
        <f t="shared" si="113"/>
        <v>Sale1822</v>
      </c>
      <c r="Q1824" t="str">
        <f t="shared" si="114"/>
        <v>SALE1822</v>
      </c>
      <c r="S1824" s="30">
        <v>45310</v>
      </c>
      <c r="T1824" t="str">
        <f t="shared" si="115"/>
        <v>19-01-2024</v>
      </c>
      <c r="X1824" s="33">
        <v>1</v>
      </c>
      <c r="Y1824" s="33">
        <v>43.58</v>
      </c>
      <c r="Z1824" s="2">
        <f t="shared" si="112"/>
        <v>43.58</v>
      </c>
    </row>
    <row r="1825" spans="1:26">
      <c r="A1825" s="2" t="s">
        <v>3649</v>
      </c>
      <c r="B1825" s="25">
        <v>45594</v>
      </c>
      <c r="C1825" s="2" t="s">
        <v>1044</v>
      </c>
      <c r="D1825" s="2" t="s">
        <v>1642</v>
      </c>
      <c r="E1825" s="2" t="s">
        <v>1761</v>
      </c>
      <c r="F1825" s="2">
        <v>3</v>
      </c>
      <c r="G1825" s="2">
        <v>469.33</v>
      </c>
      <c r="H1825" s="2">
        <v>0.14000000000000001</v>
      </c>
      <c r="I1825" s="2" t="s">
        <v>1826</v>
      </c>
      <c r="J1825" s="2">
        <v>1210.8714</v>
      </c>
      <c r="K1825" s="2">
        <f>IF(I1825="", AVERAGEIF(Table6[Payment_Type],Table6[[#This Row],[Payment_Type]],Table6[Total_Amount]), J1825)</f>
        <v>1210.8714</v>
      </c>
      <c r="O1825" s="28" t="s">
        <v>3649</v>
      </c>
      <c r="P1825" t="str">
        <f t="shared" si="113"/>
        <v>Sale1823</v>
      </c>
      <c r="Q1825" t="str">
        <f t="shared" si="114"/>
        <v>SALE1823</v>
      </c>
      <c r="S1825" s="31">
        <v>45594</v>
      </c>
      <c r="T1825" t="str">
        <f t="shared" si="115"/>
        <v>29-10-2024</v>
      </c>
      <c r="X1825" s="34">
        <v>3</v>
      </c>
      <c r="Y1825" s="34">
        <v>469.33</v>
      </c>
      <c r="Z1825" s="2">
        <f t="shared" si="112"/>
        <v>469.33</v>
      </c>
    </row>
    <row r="1826" spans="1:26">
      <c r="A1826" s="2" t="s">
        <v>3650</v>
      </c>
      <c r="B1826" s="25">
        <v>45840</v>
      </c>
      <c r="C1826" s="2" t="s">
        <v>681</v>
      </c>
      <c r="D1826" s="2" t="s">
        <v>1562</v>
      </c>
      <c r="E1826" s="2" t="s">
        <v>1782</v>
      </c>
      <c r="F1826" s="2">
        <v>4</v>
      </c>
      <c r="G1826" s="2">
        <v>836.23</v>
      </c>
      <c r="H1826" s="2">
        <v>0.12</v>
      </c>
      <c r="I1826" s="2" t="s">
        <v>1824</v>
      </c>
      <c r="J1826" s="2">
        <v>2943.5295999999998</v>
      </c>
      <c r="K1826" s="2">
        <f>IF(I1826="", AVERAGEIF(Table6[Payment_Type],Table6[[#This Row],[Payment_Type]],Table6[Total_Amount]), J1826)</f>
        <v>2943.5295999999998</v>
      </c>
      <c r="O1826" s="27" t="s">
        <v>3650</v>
      </c>
      <c r="P1826" t="str">
        <f t="shared" si="113"/>
        <v>Sale1824</v>
      </c>
      <c r="Q1826" t="str">
        <f t="shared" si="114"/>
        <v>SALE1824</v>
      </c>
      <c r="S1826" s="30">
        <v>45840</v>
      </c>
      <c r="T1826" t="str">
        <f t="shared" si="115"/>
        <v>02-07-2025</v>
      </c>
      <c r="X1826" s="33">
        <v>4</v>
      </c>
      <c r="Y1826" s="33">
        <v>836.23</v>
      </c>
      <c r="Z1826" s="2">
        <f t="shared" si="112"/>
        <v>836.23</v>
      </c>
    </row>
    <row r="1827" spans="1:26">
      <c r="A1827" s="2" t="s">
        <v>3651</v>
      </c>
      <c r="B1827" s="25">
        <v>45549</v>
      </c>
      <c r="C1827" s="2" t="s">
        <v>589</v>
      </c>
      <c r="D1827" s="2" t="s">
        <v>1682</v>
      </c>
      <c r="E1827" s="2" t="s">
        <v>1813</v>
      </c>
      <c r="F1827" s="2">
        <v>2</v>
      </c>
      <c r="G1827" s="2">
        <v>661.53</v>
      </c>
      <c r="H1827" s="2">
        <v>0.2</v>
      </c>
      <c r="I1827" s="2" t="s">
        <v>1826</v>
      </c>
      <c r="J1827" s="2">
        <v>1058.4480000000001</v>
      </c>
      <c r="K1827" s="2">
        <f>IF(I1827="", AVERAGEIF(Table6[Payment_Type],Table6[[#This Row],[Payment_Type]],Table6[Total_Amount]), J1827)</f>
        <v>1058.4480000000001</v>
      </c>
      <c r="O1827" s="28" t="s">
        <v>3651</v>
      </c>
      <c r="P1827" t="str">
        <f t="shared" si="113"/>
        <v>Sale1825</v>
      </c>
      <c r="Q1827" t="str">
        <f t="shared" si="114"/>
        <v>SALE1825</v>
      </c>
      <c r="S1827" s="31">
        <v>45549</v>
      </c>
      <c r="T1827" t="str">
        <f t="shared" si="115"/>
        <v>14-09-2024</v>
      </c>
      <c r="X1827" s="34">
        <v>2</v>
      </c>
      <c r="Y1827" s="34">
        <v>661.53</v>
      </c>
      <c r="Z1827" s="2">
        <f t="shared" si="112"/>
        <v>661.53</v>
      </c>
    </row>
    <row r="1828" spans="1:26">
      <c r="A1828" s="2" t="s">
        <v>3652</v>
      </c>
      <c r="B1828" s="25">
        <v>45903</v>
      </c>
      <c r="C1828" s="2" t="s">
        <v>411</v>
      </c>
      <c r="D1828" s="2" t="s">
        <v>1660</v>
      </c>
      <c r="E1828" s="2" t="s">
        <v>1804</v>
      </c>
      <c r="F1828" s="2">
        <v>3</v>
      </c>
      <c r="G1828" s="2">
        <v>753.47</v>
      </c>
      <c r="H1828" s="2">
        <v>0.25</v>
      </c>
      <c r="I1828" s="2" t="s">
        <v>1826</v>
      </c>
      <c r="J1828" s="2">
        <v>1695.3074999999999</v>
      </c>
      <c r="K1828" s="2">
        <f>IF(I1828="", AVERAGEIF(Table6[Payment_Type],Table6[[#This Row],[Payment_Type]],Table6[Total_Amount]), J1828)</f>
        <v>1695.3074999999999</v>
      </c>
      <c r="O1828" s="27" t="s">
        <v>3652</v>
      </c>
      <c r="P1828" t="str">
        <f t="shared" si="113"/>
        <v>Sale1826</v>
      </c>
      <c r="Q1828" t="str">
        <f t="shared" si="114"/>
        <v>SALE1826</v>
      </c>
      <c r="S1828" s="30">
        <v>45903</v>
      </c>
      <c r="T1828" t="str">
        <f t="shared" si="115"/>
        <v>03-09-2025</v>
      </c>
      <c r="X1828" s="33">
        <v>3</v>
      </c>
      <c r="Y1828" s="33">
        <v>753.47</v>
      </c>
      <c r="Z1828" s="2">
        <f t="shared" si="112"/>
        <v>753.47</v>
      </c>
    </row>
    <row r="1829" spans="1:26">
      <c r="A1829" s="2" t="s">
        <v>3653</v>
      </c>
      <c r="B1829" s="25">
        <v>45673</v>
      </c>
      <c r="C1829" s="2" t="s">
        <v>523</v>
      </c>
      <c r="D1829" s="2" t="s">
        <v>1676</v>
      </c>
      <c r="E1829" s="2" t="s">
        <v>1752</v>
      </c>
      <c r="F1829" s="2">
        <v>3</v>
      </c>
      <c r="G1829" s="2">
        <v>713.95</v>
      </c>
      <c r="H1829" s="2">
        <v>0</v>
      </c>
      <c r="I1829" s="2" t="s">
        <v>1824</v>
      </c>
      <c r="J1829" s="2">
        <v>2141.85</v>
      </c>
      <c r="K1829" s="2">
        <f>IF(I1829="", AVERAGEIF(Table6[Payment_Type],Table6[[#This Row],[Payment_Type]],Table6[Total_Amount]), J1829)</f>
        <v>2141.85</v>
      </c>
      <c r="O1829" s="28" t="s">
        <v>3653</v>
      </c>
      <c r="P1829" t="str">
        <f t="shared" si="113"/>
        <v>Sale1827</v>
      </c>
      <c r="Q1829" t="str">
        <f t="shared" si="114"/>
        <v>SALE1827</v>
      </c>
      <c r="S1829" s="31">
        <v>45673</v>
      </c>
      <c r="T1829" t="str">
        <f t="shared" si="115"/>
        <v>16-01-2025</v>
      </c>
      <c r="X1829" s="34">
        <v>3</v>
      </c>
      <c r="Y1829" s="34">
        <v>713.95</v>
      </c>
      <c r="Z1829" s="2">
        <f t="shared" si="112"/>
        <v>713.95</v>
      </c>
    </row>
    <row r="1830" spans="1:26">
      <c r="A1830" s="2" t="s">
        <v>3654</v>
      </c>
      <c r="B1830" s="25">
        <v>45395</v>
      </c>
      <c r="C1830" s="2" t="s">
        <v>353</v>
      </c>
      <c r="D1830" s="2" t="s">
        <v>1570</v>
      </c>
      <c r="E1830" s="2" t="s">
        <v>1773</v>
      </c>
      <c r="F1830" s="2">
        <v>3</v>
      </c>
      <c r="G1830" s="2">
        <v>596</v>
      </c>
      <c r="H1830" s="2">
        <v>0.28000000000000003</v>
      </c>
      <c r="I1830" s="2" t="s">
        <v>1829</v>
      </c>
      <c r="J1830" s="2">
        <v>1287.3599999999999</v>
      </c>
      <c r="K1830" s="2">
        <f>IF(I1830="", AVERAGEIF(Table6[Payment_Type],Table6[[#This Row],[Payment_Type]],Table6[Total_Amount]), J1830)</f>
        <v>1287.3599999999999</v>
      </c>
      <c r="O1830" s="27" t="s">
        <v>3654</v>
      </c>
      <c r="P1830" t="str">
        <f t="shared" si="113"/>
        <v>Sale1828</v>
      </c>
      <c r="Q1830" t="str">
        <f t="shared" si="114"/>
        <v>SALE1828</v>
      </c>
      <c r="S1830" s="30">
        <v>45395</v>
      </c>
      <c r="T1830" t="str">
        <f t="shared" si="115"/>
        <v>13-04-2024</v>
      </c>
      <c r="X1830" s="33">
        <v>3</v>
      </c>
      <c r="Y1830" s="33">
        <v>596</v>
      </c>
      <c r="Z1830" s="2">
        <f t="shared" si="112"/>
        <v>596</v>
      </c>
    </row>
    <row r="1831" spans="1:26">
      <c r="A1831" s="2" t="s">
        <v>3655</v>
      </c>
      <c r="B1831" s="25">
        <v>45379</v>
      </c>
      <c r="C1831" s="2" t="s">
        <v>1050</v>
      </c>
      <c r="D1831" s="2" t="s">
        <v>1565</v>
      </c>
      <c r="E1831" s="2" t="s">
        <v>1786</v>
      </c>
      <c r="F1831" s="2">
        <v>2</v>
      </c>
      <c r="G1831" s="2">
        <v>169.46</v>
      </c>
      <c r="H1831" s="2">
        <v>0.03</v>
      </c>
      <c r="I1831" s="2" t="s">
        <v>1826</v>
      </c>
      <c r="J1831" s="2">
        <v>328.75240000000002</v>
      </c>
      <c r="K1831" s="2">
        <f>IF(I1831="", AVERAGEIF(Table6[Payment_Type],Table6[[#This Row],[Payment_Type]],Table6[Total_Amount]), J1831)</f>
        <v>328.75240000000002</v>
      </c>
      <c r="O1831" s="28" t="s">
        <v>3655</v>
      </c>
      <c r="P1831" t="str">
        <f t="shared" si="113"/>
        <v>Sale1829</v>
      </c>
      <c r="Q1831" t="str">
        <f t="shared" si="114"/>
        <v>SALE1829</v>
      </c>
      <c r="S1831" s="31">
        <v>45379</v>
      </c>
      <c r="T1831" t="str">
        <f t="shared" si="115"/>
        <v>28-03-2024</v>
      </c>
      <c r="X1831" s="34">
        <v>2</v>
      </c>
      <c r="Y1831" s="34">
        <v>169.46</v>
      </c>
      <c r="Z1831" s="2">
        <f t="shared" si="112"/>
        <v>169.46</v>
      </c>
    </row>
    <row r="1832" spans="1:26">
      <c r="A1832" s="2" t="s">
        <v>3656</v>
      </c>
      <c r="B1832" s="25">
        <v>45860</v>
      </c>
      <c r="C1832" s="2" t="s">
        <v>948</v>
      </c>
      <c r="D1832" s="2" t="s">
        <v>1678</v>
      </c>
      <c r="E1832" s="2" t="s">
        <v>1799</v>
      </c>
      <c r="F1832" s="2">
        <v>4</v>
      </c>
      <c r="G1832" s="2">
        <v>611.91999999999996</v>
      </c>
      <c r="H1832" s="2">
        <v>0.2</v>
      </c>
      <c r="I1832" s="2" t="s">
        <v>1826</v>
      </c>
      <c r="J1832" s="2">
        <v>1958.144</v>
      </c>
      <c r="K1832" s="2">
        <f>IF(I1832="", AVERAGEIF(Table6[Payment_Type],Table6[[#This Row],[Payment_Type]],Table6[Total_Amount]), J1832)</f>
        <v>1958.144</v>
      </c>
      <c r="O1832" s="27" t="s">
        <v>3656</v>
      </c>
      <c r="P1832" t="str">
        <f t="shared" si="113"/>
        <v>Sale1830</v>
      </c>
      <c r="Q1832" t="str">
        <f t="shared" si="114"/>
        <v>SALE1830</v>
      </c>
      <c r="S1832" s="30">
        <v>45860</v>
      </c>
      <c r="T1832" t="str">
        <f t="shared" si="115"/>
        <v>22-07-2025</v>
      </c>
      <c r="X1832" s="33">
        <v>4</v>
      </c>
      <c r="Y1832" s="33">
        <v>611.91999999999996</v>
      </c>
      <c r="Z1832" s="2">
        <f t="shared" si="112"/>
        <v>611.91999999999996</v>
      </c>
    </row>
    <row r="1833" spans="1:26">
      <c r="A1833" s="2" t="s">
        <v>3657</v>
      </c>
      <c r="B1833" s="25">
        <v>45704</v>
      </c>
      <c r="C1833" s="2" t="s">
        <v>23</v>
      </c>
      <c r="D1833" s="2" t="s">
        <v>1696</v>
      </c>
      <c r="E1833" s="2" t="s">
        <v>1801</v>
      </c>
      <c r="F1833" s="2">
        <v>2</v>
      </c>
      <c r="G1833" s="2">
        <v>25.3</v>
      </c>
      <c r="H1833" s="2">
        <v>0.21</v>
      </c>
      <c r="I1833" s="2" t="s">
        <v>1824</v>
      </c>
      <c r="J1833" s="2">
        <v>39.973999999999997</v>
      </c>
      <c r="K1833" s="2">
        <f>IF(I1833="", AVERAGEIF(Table6[Payment_Type],Table6[[#This Row],[Payment_Type]],Table6[Total_Amount]), J1833)</f>
        <v>39.973999999999997</v>
      </c>
      <c r="O1833" s="28" t="s">
        <v>3657</v>
      </c>
      <c r="P1833" t="str">
        <f t="shared" si="113"/>
        <v>Sale1831</v>
      </c>
      <c r="Q1833" t="str">
        <f t="shared" si="114"/>
        <v>SALE1831</v>
      </c>
      <c r="S1833" s="31">
        <v>45704</v>
      </c>
      <c r="T1833" t="str">
        <f t="shared" si="115"/>
        <v>16-02-2025</v>
      </c>
      <c r="X1833" s="34">
        <v>2</v>
      </c>
      <c r="Y1833" s="34">
        <v>25.3</v>
      </c>
      <c r="Z1833" s="2">
        <f t="shared" si="112"/>
        <v>25.3</v>
      </c>
    </row>
    <row r="1834" spans="1:26">
      <c r="A1834" s="2" t="s">
        <v>3658</v>
      </c>
      <c r="B1834" s="25">
        <v>45327</v>
      </c>
      <c r="C1834" s="2" t="s">
        <v>1343</v>
      </c>
      <c r="D1834" s="2" t="s">
        <v>1694</v>
      </c>
      <c r="E1834" s="2" t="s">
        <v>1789</v>
      </c>
      <c r="F1834" s="2">
        <v>4</v>
      </c>
      <c r="G1834" s="2">
        <v>166.93</v>
      </c>
      <c r="H1834" s="2">
        <v>0.02</v>
      </c>
      <c r="I1834" s="2" t="s">
        <v>1826</v>
      </c>
      <c r="J1834" s="2">
        <v>654.36559999999997</v>
      </c>
      <c r="K1834" s="2">
        <f>IF(I1834="", AVERAGEIF(Table6[Payment_Type],Table6[[#This Row],[Payment_Type]],Table6[Total_Amount]), J1834)</f>
        <v>654.36559999999997</v>
      </c>
      <c r="O1834" s="27" t="s">
        <v>3658</v>
      </c>
      <c r="P1834" t="str">
        <f t="shared" si="113"/>
        <v>Sale1832</v>
      </c>
      <c r="Q1834" t="str">
        <f t="shared" si="114"/>
        <v>SALE1832</v>
      </c>
      <c r="S1834" s="30">
        <v>45327</v>
      </c>
      <c r="T1834" t="str">
        <f t="shared" si="115"/>
        <v>05-02-2024</v>
      </c>
      <c r="X1834" s="33">
        <v>4</v>
      </c>
      <c r="Y1834" s="33">
        <v>166.93</v>
      </c>
      <c r="Z1834" s="2">
        <f t="shared" si="112"/>
        <v>166.93</v>
      </c>
    </row>
    <row r="1835" spans="1:26">
      <c r="A1835" s="2" t="s">
        <v>3659</v>
      </c>
      <c r="B1835" s="25">
        <v>45721</v>
      </c>
      <c r="C1835" s="2" t="s">
        <v>890</v>
      </c>
      <c r="D1835" s="2" t="s">
        <v>1668</v>
      </c>
      <c r="E1835" s="2" t="s">
        <v>1792</v>
      </c>
      <c r="F1835" s="2">
        <v>4</v>
      </c>
      <c r="G1835" s="2">
        <v>861.55</v>
      </c>
      <c r="H1835" s="2">
        <v>0.12</v>
      </c>
      <c r="I1835" s="2" t="s">
        <v>1824</v>
      </c>
      <c r="J1835" s="2">
        <v>3032.6559999999999</v>
      </c>
      <c r="K1835" s="2">
        <f>IF(I1835="", AVERAGEIF(Table6[Payment_Type],Table6[[#This Row],[Payment_Type]],Table6[Total_Amount]), J1835)</f>
        <v>3032.6559999999999</v>
      </c>
      <c r="O1835" s="28" t="s">
        <v>3659</v>
      </c>
      <c r="P1835" t="str">
        <f t="shared" si="113"/>
        <v>Sale1833</v>
      </c>
      <c r="Q1835" t="str">
        <f t="shared" si="114"/>
        <v>SALE1833</v>
      </c>
      <c r="S1835" s="31">
        <v>45721</v>
      </c>
      <c r="T1835" t="str">
        <f t="shared" si="115"/>
        <v>05-03-2025</v>
      </c>
      <c r="X1835" s="34">
        <v>4</v>
      </c>
      <c r="Y1835" s="34">
        <v>861.55</v>
      </c>
      <c r="Z1835" s="2">
        <f t="shared" si="112"/>
        <v>861.55</v>
      </c>
    </row>
    <row r="1836" spans="1:26">
      <c r="A1836" s="2" t="s">
        <v>3660</v>
      </c>
      <c r="B1836" s="25">
        <v>45842</v>
      </c>
      <c r="C1836" s="2" t="s">
        <v>1127</v>
      </c>
      <c r="D1836" s="2" t="s">
        <v>1634</v>
      </c>
      <c r="E1836" s="2" t="s">
        <v>1773</v>
      </c>
      <c r="F1836" s="2">
        <v>3</v>
      </c>
      <c r="G1836" s="2">
        <v>56.17</v>
      </c>
      <c r="H1836" s="2">
        <v>0.01</v>
      </c>
      <c r="I1836" s="2" t="s">
        <v>1829</v>
      </c>
      <c r="J1836" s="2">
        <v>166.82490000000001</v>
      </c>
      <c r="K1836" s="2">
        <f>IF(I1836="", AVERAGEIF(Table6[Payment_Type],Table6[[#This Row],[Payment_Type]],Table6[Total_Amount]), J1836)</f>
        <v>166.82490000000001</v>
      </c>
      <c r="O1836" s="27" t="s">
        <v>3660</v>
      </c>
      <c r="P1836" t="str">
        <f t="shared" si="113"/>
        <v>Sale1834</v>
      </c>
      <c r="Q1836" t="str">
        <f t="shared" si="114"/>
        <v>SALE1834</v>
      </c>
      <c r="S1836" s="30">
        <v>45842</v>
      </c>
      <c r="T1836" t="str">
        <f t="shared" si="115"/>
        <v>04-07-2025</v>
      </c>
      <c r="X1836" s="33">
        <v>3</v>
      </c>
      <c r="Y1836" s="33">
        <v>56.17</v>
      </c>
      <c r="Z1836" s="2">
        <f t="shared" si="112"/>
        <v>56.17</v>
      </c>
    </row>
    <row r="1837" spans="1:26">
      <c r="A1837" s="2" t="s">
        <v>3661</v>
      </c>
      <c r="B1837" s="25">
        <v>45862</v>
      </c>
      <c r="C1837" s="2" t="s">
        <v>849</v>
      </c>
      <c r="D1837" s="2" t="s">
        <v>1578</v>
      </c>
      <c r="E1837" s="2" t="s">
        <v>1813</v>
      </c>
      <c r="F1837" s="2">
        <v>1</v>
      </c>
      <c r="G1837" s="2">
        <v>582.29</v>
      </c>
      <c r="H1837" s="2">
        <v>0.2</v>
      </c>
      <c r="I1837" s="2" t="s">
        <v>1824</v>
      </c>
      <c r="J1837" s="2">
        <v>465.83199999999999</v>
      </c>
      <c r="K1837" s="2">
        <f>IF(I1837="", AVERAGEIF(Table6[Payment_Type],Table6[[#This Row],[Payment_Type]],Table6[Total_Amount]), J1837)</f>
        <v>465.83199999999999</v>
      </c>
      <c r="O1837" s="28" t="s">
        <v>3661</v>
      </c>
      <c r="P1837" t="str">
        <f t="shared" si="113"/>
        <v>Sale1835</v>
      </c>
      <c r="Q1837" t="str">
        <f t="shared" si="114"/>
        <v>SALE1835</v>
      </c>
      <c r="S1837" s="31">
        <v>45862</v>
      </c>
      <c r="T1837" t="str">
        <f t="shared" si="115"/>
        <v>24-07-2025</v>
      </c>
      <c r="X1837" s="34">
        <v>1</v>
      </c>
      <c r="Y1837" s="34">
        <v>582.29</v>
      </c>
      <c r="Z1837" s="2">
        <f t="shared" si="112"/>
        <v>582.29</v>
      </c>
    </row>
    <row r="1838" spans="1:26">
      <c r="A1838" s="2" t="s">
        <v>3662</v>
      </c>
      <c r="B1838" s="25">
        <v>45681</v>
      </c>
      <c r="C1838" s="2" t="s">
        <v>833</v>
      </c>
      <c r="D1838" s="2" t="s">
        <v>1714</v>
      </c>
      <c r="E1838" s="2" t="s">
        <v>1752</v>
      </c>
      <c r="F1838" s="2">
        <v>3</v>
      </c>
      <c r="G1838" s="2">
        <v>63.96</v>
      </c>
      <c r="H1838" s="2">
        <v>0.02</v>
      </c>
      <c r="I1838" s="2" t="s">
        <v>1824</v>
      </c>
      <c r="J1838" s="2">
        <v>188.04239999999999</v>
      </c>
      <c r="K1838" s="2">
        <f>IF(I1838="", AVERAGEIF(Table6[Payment_Type],Table6[[#This Row],[Payment_Type]],Table6[Total_Amount]), J1838)</f>
        <v>188.04239999999999</v>
      </c>
      <c r="O1838" s="27" t="s">
        <v>3662</v>
      </c>
      <c r="P1838" t="str">
        <f t="shared" si="113"/>
        <v>Sale1836</v>
      </c>
      <c r="Q1838" t="str">
        <f t="shared" si="114"/>
        <v>SALE1836</v>
      </c>
      <c r="S1838" s="30">
        <v>45681</v>
      </c>
      <c r="T1838" t="str">
        <f t="shared" si="115"/>
        <v>24-01-2025</v>
      </c>
      <c r="X1838" s="33">
        <v>3</v>
      </c>
      <c r="Y1838" s="33">
        <v>63.96</v>
      </c>
      <c r="Z1838" s="2">
        <f t="shared" si="112"/>
        <v>63.96</v>
      </c>
    </row>
    <row r="1839" spans="1:26">
      <c r="A1839" s="2" t="s">
        <v>3663</v>
      </c>
      <c r="B1839" s="25">
        <v>45392</v>
      </c>
      <c r="C1839" s="2" t="s">
        <v>241</v>
      </c>
      <c r="D1839" s="2" t="s">
        <v>1565</v>
      </c>
      <c r="E1839" s="2" t="s">
        <v>1794</v>
      </c>
      <c r="F1839" s="2">
        <v>1</v>
      </c>
      <c r="G1839" s="2">
        <v>829.83</v>
      </c>
      <c r="H1839" s="2">
        <v>0.26</v>
      </c>
      <c r="I1839" s="2" t="s">
        <v>1829</v>
      </c>
      <c r="J1839" s="2">
        <v>614.07420000000002</v>
      </c>
      <c r="K1839" s="2">
        <f>IF(I1839="", AVERAGEIF(Table6[Payment_Type],Table6[[#This Row],[Payment_Type]],Table6[Total_Amount]), J1839)</f>
        <v>614.07420000000002</v>
      </c>
      <c r="O1839" s="28" t="s">
        <v>3663</v>
      </c>
      <c r="P1839" t="str">
        <f t="shared" si="113"/>
        <v>Sale1837</v>
      </c>
      <c r="Q1839" t="str">
        <f t="shared" si="114"/>
        <v>SALE1837</v>
      </c>
      <c r="S1839" s="31">
        <v>45392</v>
      </c>
      <c r="T1839" t="str">
        <f t="shared" si="115"/>
        <v>10-04-2024</v>
      </c>
      <c r="X1839" s="34">
        <v>1</v>
      </c>
      <c r="Y1839" s="34">
        <v>829.83</v>
      </c>
      <c r="Z1839" s="2">
        <f t="shared" si="112"/>
        <v>829.83</v>
      </c>
    </row>
    <row r="1840" spans="1:26">
      <c r="A1840" s="2" t="s">
        <v>3664</v>
      </c>
      <c r="B1840" s="25">
        <v>45586</v>
      </c>
      <c r="C1840" s="2" t="s">
        <v>1157</v>
      </c>
      <c r="D1840" s="2" t="s">
        <v>1616</v>
      </c>
      <c r="E1840" s="2" t="s">
        <v>1804</v>
      </c>
      <c r="F1840" s="2">
        <v>2</v>
      </c>
      <c r="G1840" s="2">
        <v>858.15</v>
      </c>
      <c r="H1840" s="2">
        <v>0.03</v>
      </c>
      <c r="I1840" s="2" t="s">
        <v>1824</v>
      </c>
      <c r="J1840" s="2">
        <v>1664.8109999999999</v>
      </c>
      <c r="K1840" s="2">
        <f>IF(I1840="", AVERAGEIF(Table6[Payment_Type],Table6[[#This Row],[Payment_Type]],Table6[Total_Amount]), J1840)</f>
        <v>1664.8109999999999</v>
      </c>
      <c r="O1840" s="27" t="s">
        <v>3664</v>
      </c>
      <c r="P1840" t="str">
        <f t="shared" si="113"/>
        <v>Sale1838</v>
      </c>
      <c r="Q1840" t="str">
        <f t="shared" si="114"/>
        <v>SALE1838</v>
      </c>
      <c r="S1840" s="30">
        <v>45586</v>
      </c>
      <c r="T1840" t="str">
        <f t="shared" si="115"/>
        <v>21-10-2024</v>
      </c>
      <c r="X1840" s="33">
        <v>2</v>
      </c>
      <c r="Y1840" s="33">
        <v>858.15</v>
      </c>
      <c r="Z1840" s="2">
        <f t="shared" si="112"/>
        <v>858.15</v>
      </c>
    </row>
    <row r="1841" spans="1:26">
      <c r="A1841" s="2" t="s">
        <v>3665</v>
      </c>
      <c r="B1841" s="25">
        <v>45340</v>
      </c>
      <c r="C1841" s="2" t="s">
        <v>1124</v>
      </c>
      <c r="D1841" s="2" t="s">
        <v>1694</v>
      </c>
      <c r="E1841" s="2" t="s">
        <v>1797</v>
      </c>
      <c r="F1841" s="2">
        <v>3</v>
      </c>
      <c r="G1841" s="2">
        <v>717.32</v>
      </c>
      <c r="H1841" s="2">
        <v>0.23</v>
      </c>
      <c r="I1841" s="2" t="s">
        <v>1829</v>
      </c>
      <c r="J1841" s="2">
        <v>1657.0092</v>
      </c>
      <c r="K1841" s="2">
        <f>IF(I1841="", AVERAGEIF(Table6[Payment_Type],Table6[[#This Row],[Payment_Type]],Table6[Total_Amount]), J1841)</f>
        <v>1657.0092</v>
      </c>
      <c r="O1841" s="28" t="s">
        <v>3665</v>
      </c>
      <c r="P1841" t="str">
        <f t="shared" si="113"/>
        <v>Sale1839</v>
      </c>
      <c r="Q1841" t="str">
        <f t="shared" si="114"/>
        <v>SALE1839</v>
      </c>
      <c r="S1841" s="31">
        <v>45340</v>
      </c>
      <c r="T1841" t="str">
        <f t="shared" si="115"/>
        <v>18-02-2024</v>
      </c>
      <c r="X1841" s="34">
        <v>3</v>
      </c>
      <c r="Y1841" s="34">
        <v>717.32</v>
      </c>
      <c r="Z1841" s="2">
        <f t="shared" si="112"/>
        <v>717.32</v>
      </c>
    </row>
    <row r="1842" spans="1:26">
      <c r="A1842" s="2" t="s">
        <v>3666</v>
      </c>
      <c r="B1842" s="25">
        <v>45853</v>
      </c>
      <c r="C1842" s="2" t="s">
        <v>1328</v>
      </c>
      <c r="D1842" s="2" t="s">
        <v>1714</v>
      </c>
      <c r="E1842" s="2" t="s">
        <v>1794</v>
      </c>
      <c r="F1842" s="2">
        <v>1</v>
      </c>
      <c r="G1842" s="2">
        <v>163.19999999999999</v>
      </c>
      <c r="H1842" s="2">
        <v>0.22</v>
      </c>
      <c r="I1842" s="2" t="s">
        <v>1826</v>
      </c>
      <c r="J1842" s="2">
        <v>127.29600000000001</v>
      </c>
      <c r="K1842" s="2">
        <f>IF(I1842="", AVERAGEIF(Table6[Payment_Type],Table6[[#This Row],[Payment_Type]],Table6[Total_Amount]), J1842)</f>
        <v>127.29600000000001</v>
      </c>
      <c r="O1842" s="27" t="s">
        <v>3666</v>
      </c>
      <c r="P1842" t="str">
        <f t="shared" si="113"/>
        <v>Sale1840</v>
      </c>
      <c r="Q1842" t="str">
        <f t="shared" si="114"/>
        <v>SALE1840</v>
      </c>
      <c r="S1842" s="30">
        <v>45853</v>
      </c>
      <c r="T1842" t="str">
        <f t="shared" si="115"/>
        <v>15-07-2025</v>
      </c>
      <c r="X1842" s="33">
        <v>1</v>
      </c>
      <c r="Y1842" s="33">
        <v>163.19999999999999</v>
      </c>
      <c r="Z1842" s="2">
        <f t="shared" si="112"/>
        <v>163.19999999999999</v>
      </c>
    </row>
    <row r="1843" spans="1:26">
      <c r="A1843" s="2" t="s">
        <v>3667</v>
      </c>
      <c r="B1843" s="25">
        <v>45489</v>
      </c>
      <c r="C1843" s="2" t="s">
        <v>435</v>
      </c>
      <c r="D1843" s="2" t="s">
        <v>1710</v>
      </c>
      <c r="E1843" s="2" t="s">
        <v>1794</v>
      </c>
      <c r="F1843" s="2">
        <v>2</v>
      </c>
      <c r="G1843" s="2">
        <v>966.71</v>
      </c>
      <c r="H1843" s="2">
        <v>0.11</v>
      </c>
      <c r="I1843" s="2" t="s">
        <v>1824</v>
      </c>
      <c r="J1843" s="2">
        <v>1720.7438</v>
      </c>
      <c r="K1843" s="2">
        <f>IF(I1843="", AVERAGEIF(Table6[Payment_Type],Table6[[#This Row],[Payment_Type]],Table6[Total_Amount]), J1843)</f>
        <v>1720.7438</v>
      </c>
      <c r="O1843" s="28" t="s">
        <v>3667</v>
      </c>
      <c r="P1843" t="str">
        <f t="shared" si="113"/>
        <v>Sale1841</v>
      </c>
      <c r="Q1843" t="str">
        <f t="shared" si="114"/>
        <v>SALE1841</v>
      </c>
      <c r="S1843" s="31">
        <v>45489</v>
      </c>
      <c r="T1843" t="str">
        <f t="shared" si="115"/>
        <v>16-07-2024</v>
      </c>
      <c r="X1843" s="34">
        <v>2</v>
      </c>
      <c r="Y1843" s="34">
        <v>966.71</v>
      </c>
      <c r="Z1843" s="2">
        <f t="shared" si="112"/>
        <v>966.71</v>
      </c>
    </row>
    <row r="1844" spans="1:26">
      <c r="A1844" s="2" t="s">
        <v>3668</v>
      </c>
      <c r="B1844" s="25">
        <v>45761</v>
      </c>
      <c r="C1844" s="2" t="s">
        <v>1092</v>
      </c>
      <c r="D1844" s="2" t="s">
        <v>1618</v>
      </c>
      <c r="E1844" s="2" t="s">
        <v>1797</v>
      </c>
      <c r="F1844" s="2">
        <v>2</v>
      </c>
      <c r="G1844" s="2">
        <v>873.94</v>
      </c>
      <c r="H1844" s="2">
        <v>0.14000000000000001</v>
      </c>
      <c r="I1844" s="2" t="s">
        <v>1829</v>
      </c>
      <c r="J1844" s="2">
        <v>1503.1768</v>
      </c>
      <c r="K1844" s="2">
        <f>IF(I1844="", AVERAGEIF(Table6[Payment_Type],Table6[[#This Row],[Payment_Type]],Table6[Total_Amount]), J1844)</f>
        <v>1503.1768</v>
      </c>
      <c r="O1844" s="27" t="s">
        <v>3668</v>
      </c>
      <c r="P1844" t="str">
        <f t="shared" si="113"/>
        <v>Sale1842</v>
      </c>
      <c r="Q1844" t="str">
        <f t="shared" si="114"/>
        <v>SALE1842</v>
      </c>
      <c r="S1844" s="30">
        <v>45761</v>
      </c>
      <c r="T1844" t="str">
        <f t="shared" si="115"/>
        <v>14-04-2025</v>
      </c>
      <c r="X1844" s="33">
        <v>2</v>
      </c>
      <c r="Y1844" s="33">
        <v>873.94</v>
      </c>
      <c r="Z1844" s="2">
        <f t="shared" si="112"/>
        <v>873.94</v>
      </c>
    </row>
    <row r="1845" spans="1:26">
      <c r="A1845" s="2" t="s">
        <v>3669</v>
      </c>
      <c r="B1845" s="25">
        <v>45379</v>
      </c>
      <c r="C1845" s="2" t="s">
        <v>502</v>
      </c>
      <c r="D1845" s="2" t="s">
        <v>1543</v>
      </c>
      <c r="E1845" s="2" t="s">
        <v>1766</v>
      </c>
      <c r="F1845" s="2">
        <v>1</v>
      </c>
      <c r="G1845" s="2">
        <v>140.24</v>
      </c>
      <c r="H1845" s="2">
        <v>0.27</v>
      </c>
      <c r="I1845" s="2" t="s">
        <v>1824</v>
      </c>
      <c r="J1845" s="2">
        <v>102.37520000000001</v>
      </c>
      <c r="K1845" s="2">
        <f>IF(I1845="", AVERAGEIF(Table6[Payment_Type],Table6[[#This Row],[Payment_Type]],Table6[Total_Amount]), J1845)</f>
        <v>102.37520000000001</v>
      </c>
      <c r="O1845" s="28" t="s">
        <v>3669</v>
      </c>
      <c r="P1845" t="str">
        <f t="shared" si="113"/>
        <v>Sale1843</v>
      </c>
      <c r="Q1845" t="str">
        <f t="shared" si="114"/>
        <v>SALE1843</v>
      </c>
      <c r="S1845" s="31">
        <v>45379</v>
      </c>
      <c r="T1845" t="str">
        <f t="shared" si="115"/>
        <v>28-03-2024</v>
      </c>
      <c r="X1845" s="34">
        <v>1</v>
      </c>
      <c r="Y1845" s="34">
        <v>140.24</v>
      </c>
      <c r="Z1845" s="2">
        <f t="shared" si="112"/>
        <v>140.24</v>
      </c>
    </row>
    <row r="1846" spans="1:26">
      <c r="A1846" s="2" t="s">
        <v>3670</v>
      </c>
      <c r="B1846" s="25">
        <v>45716</v>
      </c>
      <c r="C1846" s="2" t="s">
        <v>657</v>
      </c>
      <c r="D1846" s="2" t="s">
        <v>1634</v>
      </c>
      <c r="E1846" s="2" t="s">
        <v>1773</v>
      </c>
      <c r="F1846" s="2">
        <v>2</v>
      </c>
      <c r="G1846" s="2">
        <v>549.91999999999996</v>
      </c>
      <c r="H1846" s="2">
        <v>0.28000000000000003</v>
      </c>
      <c r="I1846" s="2" t="s">
        <v>1824</v>
      </c>
      <c r="J1846" s="2">
        <v>791.88479999999993</v>
      </c>
      <c r="K1846" s="2">
        <f>IF(I1846="", AVERAGEIF(Table6[Payment_Type],Table6[[#This Row],[Payment_Type]],Table6[Total_Amount]), J1846)</f>
        <v>791.88479999999993</v>
      </c>
      <c r="O1846" s="27" t="s">
        <v>3670</v>
      </c>
      <c r="P1846" t="str">
        <f t="shared" si="113"/>
        <v>Sale1844</v>
      </c>
      <c r="Q1846" t="str">
        <f t="shared" si="114"/>
        <v>SALE1844</v>
      </c>
      <c r="S1846" s="30">
        <v>45716</v>
      </c>
      <c r="T1846" t="str">
        <f t="shared" si="115"/>
        <v>28-02-2025</v>
      </c>
      <c r="X1846" s="33">
        <v>2</v>
      </c>
      <c r="Y1846" s="33">
        <v>549.91999999999996</v>
      </c>
      <c r="Z1846" s="2">
        <f t="shared" si="112"/>
        <v>549.91999999999996</v>
      </c>
    </row>
    <row r="1847" spans="1:26">
      <c r="A1847" s="2" t="s">
        <v>3671</v>
      </c>
      <c r="B1847" s="25">
        <v>45364</v>
      </c>
      <c r="C1847" s="2" t="s">
        <v>390</v>
      </c>
      <c r="D1847" s="2" t="s">
        <v>1582</v>
      </c>
      <c r="E1847" s="2" t="s">
        <v>1773</v>
      </c>
      <c r="F1847" s="2">
        <v>4</v>
      </c>
      <c r="G1847" s="2">
        <v>715.88</v>
      </c>
      <c r="H1847" s="2">
        <v>0.19</v>
      </c>
      <c r="I1847" s="2" t="s">
        <v>1826</v>
      </c>
      <c r="J1847" s="2">
        <v>2319.4512</v>
      </c>
      <c r="K1847" s="2">
        <f>IF(I1847="", AVERAGEIF(Table6[Payment_Type],Table6[[#This Row],[Payment_Type]],Table6[Total_Amount]), J1847)</f>
        <v>2319.4512</v>
      </c>
      <c r="O1847" s="28" t="s">
        <v>3671</v>
      </c>
      <c r="P1847" t="str">
        <f t="shared" si="113"/>
        <v>Sale1845</v>
      </c>
      <c r="Q1847" t="str">
        <f t="shared" si="114"/>
        <v>SALE1845</v>
      </c>
      <c r="S1847" s="31">
        <v>45364</v>
      </c>
      <c r="T1847" t="str">
        <f t="shared" si="115"/>
        <v>13-03-2024</v>
      </c>
      <c r="X1847" s="34">
        <v>4</v>
      </c>
      <c r="Y1847" s="34">
        <v>715.88</v>
      </c>
      <c r="Z1847" s="2">
        <f t="shared" si="112"/>
        <v>715.88</v>
      </c>
    </row>
    <row r="1848" spans="1:26">
      <c r="A1848" s="2" t="s">
        <v>3672</v>
      </c>
      <c r="B1848" s="25">
        <v>45752</v>
      </c>
      <c r="C1848" s="2" t="s">
        <v>1160</v>
      </c>
      <c r="D1848" s="2" t="s">
        <v>1549</v>
      </c>
      <c r="E1848" s="2" t="s">
        <v>1782</v>
      </c>
      <c r="F1848" s="2">
        <v>3</v>
      </c>
      <c r="G1848" s="2">
        <v>591.9</v>
      </c>
      <c r="H1848" s="2">
        <v>0.27</v>
      </c>
      <c r="I1848" s="2" t="s">
        <v>1824</v>
      </c>
      <c r="J1848" s="2">
        <v>1296.261</v>
      </c>
      <c r="K1848" s="2">
        <f>IF(I1848="", AVERAGEIF(Table6[Payment_Type],Table6[[#This Row],[Payment_Type]],Table6[Total_Amount]), J1848)</f>
        <v>1296.261</v>
      </c>
      <c r="O1848" s="27" t="s">
        <v>3672</v>
      </c>
      <c r="P1848" t="str">
        <f t="shared" si="113"/>
        <v>Sale1846</v>
      </c>
      <c r="Q1848" t="str">
        <f t="shared" si="114"/>
        <v>SALE1846</v>
      </c>
      <c r="S1848" s="30">
        <v>45752</v>
      </c>
      <c r="T1848" t="str">
        <f t="shared" si="115"/>
        <v>05-04-2025</v>
      </c>
      <c r="X1848" s="33">
        <v>3</v>
      </c>
      <c r="Y1848" s="33">
        <v>591.9</v>
      </c>
      <c r="Z1848" s="2">
        <f t="shared" si="112"/>
        <v>591.9</v>
      </c>
    </row>
    <row r="1849" spans="1:26">
      <c r="A1849" s="2" t="s">
        <v>3673</v>
      </c>
      <c r="B1849" s="25">
        <v>45883</v>
      </c>
      <c r="C1849" s="2" t="s">
        <v>1172</v>
      </c>
      <c r="D1849" s="2" t="s">
        <v>1592</v>
      </c>
      <c r="E1849" s="2" t="s">
        <v>1789</v>
      </c>
      <c r="F1849" s="2">
        <v>2</v>
      </c>
      <c r="G1849" s="2">
        <v>523.14</v>
      </c>
      <c r="H1849" s="2">
        <v>0.13</v>
      </c>
      <c r="I1849" s="2" t="s">
        <v>1826</v>
      </c>
      <c r="J1849" s="2">
        <v>910.2636</v>
      </c>
      <c r="K1849" s="2">
        <f>IF(I1849="", AVERAGEIF(Table6[Payment_Type],Table6[[#This Row],[Payment_Type]],Table6[Total_Amount]), J1849)</f>
        <v>910.2636</v>
      </c>
      <c r="O1849" s="28" t="s">
        <v>3673</v>
      </c>
      <c r="P1849" t="str">
        <f t="shared" si="113"/>
        <v>Sale1847</v>
      </c>
      <c r="Q1849" t="str">
        <f t="shared" si="114"/>
        <v>SALE1847</v>
      </c>
      <c r="S1849" s="31">
        <v>45883</v>
      </c>
      <c r="T1849" t="str">
        <f t="shared" si="115"/>
        <v>14-08-2025</v>
      </c>
      <c r="X1849" s="34">
        <v>2</v>
      </c>
      <c r="Y1849" s="34">
        <v>523.14</v>
      </c>
      <c r="Z1849" s="2">
        <f t="shared" si="112"/>
        <v>523.14</v>
      </c>
    </row>
    <row r="1850" spans="1:26">
      <c r="A1850" s="2" t="s">
        <v>3674</v>
      </c>
      <c r="B1850" s="25">
        <v>45477</v>
      </c>
      <c r="C1850" s="2" t="s">
        <v>730</v>
      </c>
      <c r="D1850" s="2" t="s">
        <v>1686</v>
      </c>
      <c r="E1850" s="2" t="s">
        <v>1799</v>
      </c>
      <c r="F1850" s="2">
        <v>2</v>
      </c>
      <c r="G1850" s="2">
        <v>478.62</v>
      </c>
      <c r="H1850" s="2">
        <v>0.17</v>
      </c>
      <c r="I1850" s="2" t="s">
        <v>1829</v>
      </c>
      <c r="J1850" s="2">
        <v>794.50919999999996</v>
      </c>
      <c r="K1850" s="2">
        <f>IF(I1850="", AVERAGEIF(Table6[Payment_Type],Table6[[#This Row],[Payment_Type]],Table6[Total_Amount]), J1850)</f>
        <v>794.50919999999996</v>
      </c>
      <c r="O1850" s="27" t="s">
        <v>3674</v>
      </c>
      <c r="P1850" t="str">
        <f t="shared" si="113"/>
        <v>Sale1848</v>
      </c>
      <c r="Q1850" t="str">
        <f t="shared" si="114"/>
        <v>SALE1848</v>
      </c>
      <c r="S1850" s="30">
        <v>45477</v>
      </c>
      <c r="T1850" t="str">
        <f t="shared" si="115"/>
        <v>04-07-2024</v>
      </c>
      <c r="X1850" s="33">
        <v>2</v>
      </c>
      <c r="Y1850" s="33">
        <v>478.62</v>
      </c>
      <c r="Z1850" s="2">
        <f t="shared" si="112"/>
        <v>478.62</v>
      </c>
    </row>
    <row r="1851" spans="1:26">
      <c r="A1851" s="2" t="s">
        <v>3675</v>
      </c>
      <c r="B1851" s="25">
        <v>45556</v>
      </c>
      <c r="C1851" s="2" t="s">
        <v>945</v>
      </c>
      <c r="D1851" s="2" t="s">
        <v>1712</v>
      </c>
      <c r="E1851" s="2" t="s">
        <v>1757</v>
      </c>
      <c r="F1851" s="2">
        <v>4</v>
      </c>
      <c r="G1851" s="2">
        <v>740.5</v>
      </c>
      <c r="H1851" s="2">
        <v>0.17</v>
      </c>
      <c r="I1851" s="2" t="s">
        <v>1826</v>
      </c>
      <c r="J1851" s="2">
        <v>2458.46</v>
      </c>
      <c r="K1851" s="2">
        <f>IF(I1851="", AVERAGEIF(Table6[Payment_Type],Table6[[#This Row],[Payment_Type]],Table6[Total_Amount]), J1851)</f>
        <v>2458.46</v>
      </c>
      <c r="O1851" s="28" t="s">
        <v>3675</v>
      </c>
      <c r="P1851" t="str">
        <f t="shared" si="113"/>
        <v>Sale1849</v>
      </c>
      <c r="Q1851" t="str">
        <f t="shared" si="114"/>
        <v>SALE1849</v>
      </c>
      <c r="S1851" s="31">
        <v>45556</v>
      </c>
      <c r="T1851" t="str">
        <f t="shared" si="115"/>
        <v>21-09-2024</v>
      </c>
      <c r="X1851" s="34">
        <v>4</v>
      </c>
      <c r="Y1851" s="34">
        <v>740.5</v>
      </c>
      <c r="Z1851" s="2">
        <f t="shared" si="112"/>
        <v>740.5</v>
      </c>
    </row>
    <row r="1852" spans="1:26">
      <c r="A1852" s="2" t="s">
        <v>3676</v>
      </c>
      <c r="B1852" s="25">
        <v>45465</v>
      </c>
      <c r="C1852" s="2" t="s">
        <v>393</v>
      </c>
      <c r="D1852" s="2" t="s">
        <v>1640</v>
      </c>
      <c r="E1852" s="2" t="s">
        <v>1761</v>
      </c>
      <c r="F1852" s="2">
        <v>1</v>
      </c>
      <c r="G1852" s="2">
        <v>780.24</v>
      </c>
      <c r="H1852" s="2">
        <v>0.04</v>
      </c>
      <c r="I1852" s="2" t="s">
        <v>1829</v>
      </c>
      <c r="J1852" s="2">
        <v>749.03039999999999</v>
      </c>
      <c r="K1852" s="2">
        <f>IF(I1852="", AVERAGEIF(Table6[Payment_Type],Table6[[#This Row],[Payment_Type]],Table6[Total_Amount]), J1852)</f>
        <v>749.03039999999999</v>
      </c>
      <c r="O1852" s="27" t="s">
        <v>3676</v>
      </c>
      <c r="P1852" t="str">
        <f t="shared" si="113"/>
        <v>Sale1850</v>
      </c>
      <c r="Q1852" t="str">
        <f t="shared" si="114"/>
        <v>SALE1850</v>
      </c>
      <c r="S1852" s="30">
        <v>45465</v>
      </c>
      <c r="T1852" t="str">
        <f t="shared" si="115"/>
        <v>22-06-2024</v>
      </c>
      <c r="X1852" s="33">
        <v>1</v>
      </c>
      <c r="Y1852" s="33">
        <v>780.24</v>
      </c>
      <c r="Z1852" s="2">
        <f t="shared" si="112"/>
        <v>780.24</v>
      </c>
    </row>
    <row r="1853" spans="1:26">
      <c r="A1853" s="2" t="s">
        <v>3677</v>
      </c>
      <c r="B1853" s="25">
        <v>45552</v>
      </c>
      <c r="C1853" s="2" t="s">
        <v>378</v>
      </c>
      <c r="D1853" s="2" t="s">
        <v>1688</v>
      </c>
      <c r="E1853" s="2" t="s">
        <v>1804</v>
      </c>
      <c r="F1853" s="2">
        <v>4</v>
      </c>
      <c r="G1853" s="2">
        <v>579.24</v>
      </c>
      <c r="H1853" s="2">
        <v>0.04</v>
      </c>
      <c r="I1853" s="2" t="s">
        <v>1829</v>
      </c>
      <c r="J1853" s="2">
        <v>2224.2815999999998</v>
      </c>
      <c r="K1853" s="2">
        <f>IF(I1853="", AVERAGEIF(Table6[Payment_Type],Table6[[#This Row],[Payment_Type]],Table6[Total_Amount]), J1853)</f>
        <v>2224.2815999999998</v>
      </c>
      <c r="O1853" s="28" t="s">
        <v>3677</v>
      </c>
      <c r="P1853" t="str">
        <f t="shared" si="113"/>
        <v>Sale1851</v>
      </c>
      <c r="Q1853" t="str">
        <f t="shared" si="114"/>
        <v>SALE1851</v>
      </c>
      <c r="S1853" s="31">
        <v>45552</v>
      </c>
      <c r="T1853" t="str">
        <f t="shared" si="115"/>
        <v>17-09-2024</v>
      </c>
      <c r="X1853" s="34">
        <v>4</v>
      </c>
      <c r="Y1853" s="34">
        <v>579.24</v>
      </c>
      <c r="Z1853" s="2">
        <f t="shared" si="112"/>
        <v>579.24</v>
      </c>
    </row>
    <row r="1854" spans="1:26">
      <c r="A1854" s="2" t="s">
        <v>3678</v>
      </c>
      <c r="B1854" s="25">
        <v>45635</v>
      </c>
      <c r="C1854" s="2" t="s">
        <v>1160</v>
      </c>
      <c r="D1854" s="2" t="s">
        <v>1546</v>
      </c>
      <c r="E1854" s="2" t="s">
        <v>1761</v>
      </c>
      <c r="F1854" s="2">
        <v>3</v>
      </c>
      <c r="G1854" s="2">
        <v>268.95</v>
      </c>
      <c r="H1854" s="2">
        <v>0.04</v>
      </c>
      <c r="I1854" s="2" t="s">
        <v>1826</v>
      </c>
      <c r="J1854" s="2">
        <v>774.57599999999991</v>
      </c>
      <c r="K1854" s="2">
        <f>IF(I1854="", AVERAGEIF(Table6[Payment_Type],Table6[[#This Row],[Payment_Type]],Table6[Total_Amount]), J1854)</f>
        <v>774.57599999999991</v>
      </c>
      <c r="O1854" s="27" t="s">
        <v>3678</v>
      </c>
      <c r="P1854" t="str">
        <f t="shared" si="113"/>
        <v>Sale1852</v>
      </c>
      <c r="Q1854" t="str">
        <f t="shared" si="114"/>
        <v>SALE1852</v>
      </c>
      <c r="S1854" s="30">
        <v>45635</v>
      </c>
      <c r="T1854" t="str">
        <f t="shared" si="115"/>
        <v>09-12-2024</v>
      </c>
      <c r="X1854" s="33">
        <v>3</v>
      </c>
      <c r="Y1854" s="33">
        <v>268.95</v>
      </c>
      <c r="Z1854" s="2">
        <f t="shared" si="112"/>
        <v>268.95</v>
      </c>
    </row>
    <row r="1855" spans="1:26">
      <c r="A1855" s="2" t="s">
        <v>3679</v>
      </c>
      <c r="B1855" s="25">
        <v>45740</v>
      </c>
      <c r="C1855" s="2" t="s">
        <v>963</v>
      </c>
      <c r="D1855" s="2" t="s">
        <v>1555</v>
      </c>
      <c r="E1855" s="2" t="s">
        <v>1769</v>
      </c>
      <c r="F1855" s="2">
        <v>1</v>
      </c>
      <c r="G1855" s="2">
        <v>47.47</v>
      </c>
      <c r="H1855" s="2">
        <v>0.28000000000000003</v>
      </c>
      <c r="I1855" s="2" t="s">
        <v>1824</v>
      </c>
      <c r="J1855" s="2">
        <v>34.178400000000003</v>
      </c>
      <c r="K1855" s="2">
        <f>IF(I1855="", AVERAGEIF(Table6[Payment_Type],Table6[[#This Row],[Payment_Type]],Table6[Total_Amount]), J1855)</f>
        <v>34.178400000000003</v>
      </c>
      <c r="O1855" s="28" t="s">
        <v>3679</v>
      </c>
      <c r="P1855" t="str">
        <f t="shared" si="113"/>
        <v>Sale1853</v>
      </c>
      <c r="Q1855" t="str">
        <f t="shared" si="114"/>
        <v>SALE1853</v>
      </c>
      <c r="S1855" s="31">
        <v>45740</v>
      </c>
      <c r="T1855" t="str">
        <f t="shared" si="115"/>
        <v>24-03-2025</v>
      </c>
      <c r="X1855" s="34">
        <v>1</v>
      </c>
      <c r="Y1855" s="34">
        <v>47.47</v>
      </c>
      <c r="Z1855" s="2">
        <f t="shared" si="112"/>
        <v>47.47</v>
      </c>
    </row>
    <row r="1856" spans="1:26">
      <c r="A1856" s="2" t="s">
        <v>3680</v>
      </c>
      <c r="B1856" s="25">
        <v>45796</v>
      </c>
      <c r="C1856" s="2" t="s">
        <v>821</v>
      </c>
      <c r="D1856" s="2" t="s">
        <v>1614</v>
      </c>
      <c r="E1856" s="2" t="s">
        <v>1807</v>
      </c>
      <c r="F1856" s="2">
        <v>3</v>
      </c>
      <c r="G1856" s="2">
        <v>858.81</v>
      </c>
      <c r="H1856" s="2">
        <v>7.0000000000000007E-2</v>
      </c>
      <c r="I1856" s="2" t="s">
        <v>1824</v>
      </c>
      <c r="J1856" s="2">
        <v>2396.0799000000002</v>
      </c>
      <c r="K1856" s="2">
        <f>IF(I1856="", AVERAGEIF(Table6[Payment_Type],Table6[[#This Row],[Payment_Type]],Table6[Total_Amount]), J1856)</f>
        <v>2396.0799000000002</v>
      </c>
      <c r="O1856" s="27" t="s">
        <v>3680</v>
      </c>
      <c r="P1856" t="str">
        <f t="shared" si="113"/>
        <v>Sale1854</v>
      </c>
      <c r="Q1856" t="str">
        <f t="shared" si="114"/>
        <v>SALE1854</v>
      </c>
      <c r="S1856" s="30">
        <v>45796</v>
      </c>
      <c r="T1856" t="str">
        <f t="shared" si="115"/>
        <v>19-05-2025</v>
      </c>
      <c r="X1856" s="33">
        <v>3</v>
      </c>
      <c r="Y1856" s="33">
        <v>858.81</v>
      </c>
      <c r="Z1856" s="2">
        <f t="shared" si="112"/>
        <v>858.81</v>
      </c>
    </row>
    <row r="1857" spans="1:26">
      <c r="A1857" s="2" t="s">
        <v>3681</v>
      </c>
      <c r="B1857" s="25">
        <v>45710</v>
      </c>
      <c r="C1857" s="2" t="s">
        <v>978</v>
      </c>
      <c r="D1857" s="2" t="s">
        <v>1586</v>
      </c>
      <c r="E1857" s="2" t="s">
        <v>1789</v>
      </c>
      <c r="F1857" s="2">
        <v>3</v>
      </c>
      <c r="G1857" s="2">
        <v>569.98</v>
      </c>
      <c r="H1857" s="2">
        <v>0.05</v>
      </c>
      <c r="I1857" s="2" t="s">
        <v>1824</v>
      </c>
      <c r="J1857" s="2">
        <v>1624.443</v>
      </c>
      <c r="K1857" s="2">
        <f>IF(I1857="", AVERAGEIF(Table6[Payment_Type],Table6[[#This Row],[Payment_Type]],Table6[Total_Amount]), J1857)</f>
        <v>1624.443</v>
      </c>
      <c r="O1857" s="28" t="s">
        <v>3681</v>
      </c>
      <c r="P1857" t="str">
        <f t="shared" si="113"/>
        <v>Sale1855</v>
      </c>
      <c r="Q1857" t="str">
        <f t="shared" si="114"/>
        <v>SALE1855</v>
      </c>
      <c r="S1857" s="31">
        <v>45710</v>
      </c>
      <c r="T1857" t="str">
        <f t="shared" si="115"/>
        <v>22-02-2025</v>
      </c>
      <c r="X1857" s="34">
        <v>3</v>
      </c>
      <c r="Y1857" s="34">
        <v>569.98</v>
      </c>
      <c r="Z1857" s="2">
        <f t="shared" si="112"/>
        <v>569.98</v>
      </c>
    </row>
    <row r="1858" spans="1:26">
      <c r="A1858" s="2" t="s">
        <v>3682</v>
      </c>
      <c r="B1858" s="25">
        <v>45596</v>
      </c>
      <c r="C1858" s="2" t="s">
        <v>1029</v>
      </c>
      <c r="D1858" s="2" t="s">
        <v>1696</v>
      </c>
      <c r="E1858" s="2" t="s">
        <v>1794</v>
      </c>
      <c r="F1858" s="2">
        <v>3</v>
      </c>
      <c r="G1858" s="2">
        <v>306.52</v>
      </c>
      <c r="H1858" s="2">
        <v>0.01</v>
      </c>
      <c r="I1858" s="2" t="s">
        <v>1829</v>
      </c>
      <c r="J1858" s="2">
        <v>910.36439999999993</v>
      </c>
      <c r="K1858" s="2">
        <f>IF(I1858="", AVERAGEIF(Table6[Payment_Type],Table6[[#This Row],[Payment_Type]],Table6[Total_Amount]), J1858)</f>
        <v>910.36439999999993</v>
      </c>
      <c r="O1858" s="27" t="s">
        <v>3682</v>
      </c>
      <c r="P1858" t="str">
        <f t="shared" si="113"/>
        <v>Sale1856</v>
      </c>
      <c r="Q1858" t="str">
        <f t="shared" si="114"/>
        <v>SALE1856</v>
      </c>
      <c r="S1858" s="30">
        <v>45596</v>
      </c>
      <c r="T1858" t="str">
        <f t="shared" si="115"/>
        <v>31-10-2024</v>
      </c>
      <c r="X1858" s="33">
        <v>3</v>
      </c>
      <c r="Y1858" s="33">
        <v>306.52</v>
      </c>
      <c r="Z1858" s="2">
        <f t="shared" ref="Z1858:Z1921" si="116">IF(ISBLANK(Y1858), AVERAGE($Y$2:$Y$2001), Y1858)</f>
        <v>306.52</v>
      </c>
    </row>
    <row r="1859" spans="1:26">
      <c r="A1859" s="2" t="s">
        <v>3683</v>
      </c>
      <c r="B1859" s="25">
        <v>45354</v>
      </c>
      <c r="C1859" s="2" t="s">
        <v>238</v>
      </c>
      <c r="D1859" s="2" t="s">
        <v>1660</v>
      </c>
      <c r="E1859" s="2" t="s">
        <v>1797</v>
      </c>
      <c r="F1859" s="2">
        <v>3</v>
      </c>
      <c r="G1859" s="2">
        <v>184.67</v>
      </c>
      <c r="H1859" s="2">
        <v>0.03</v>
      </c>
      <c r="I1859" s="2" t="s">
        <v>1829</v>
      </c>
      <c r="J1859" s="2">
        <v>537.38969999999995</v>
      </c>
      <c r="K1859" s="2">
        <f>IF(I1859="", AVERAGEIF(Table6[Payment_Type],Table6[[#This Row],[Payment_Type]],Table6[Total_Amount]), J1859)</f>
        <v>537.38969999999995</v>
      </c>
      <c r="O1859" s="28" t="s">
        <v>3683</v>
      </c>
      <c r="P1859" t="str">
        <f t="shared" ref="P1859:P1922" si="117">PROPER(O1859)</f>
        <v>Sale1857</v>
      </c>
      <c r="Q1859" t="str">
        <f t="shared" ref="Q1859:Q1922" si="118">UPPER(O1859)</f>
        <v>SALE1857</v>
      </c>
      <c r="S1859" s="31">
        <v>45354</v>
      </c>
      <c r="T1859" t="str">
        <f t="shared" ref="T1859:T1922" si="119">TEXT(S1859, "DD-MM-YYYY" )</f>
        <v>03-03-2024</v>
      </c>
      <c r="X1859" s="34">
        <v>3</v>
      </c>
      <c r="Y1859" s="34">
        <v>184.67</v>
      </c>
      <c r="Z1859" s="2">
        <f t="shared" si="116"/>
        <v>184.67</v>
      </c>
    </row>
    <row r="1860" spans="1:26">
      <c r="A1860" s="2" t="s">
        <v>3684</v>
      </c>
      <c r="B1860" s="25">
        <v>45428</v>
      </c>
      <c r="C1860" s="2" t="s">
        <v>1484</v>
      </c>
      <c r="D1860" s="2" t="s">
        <v>1600</v>
      </c>
      <c r="E1860" s="2" t="s">
        <v>1773</v>
      </c>
      <c r="F1860" s="2">
        <v>4</v>
      </c>
      <c r="G1860" s="2">
        <v>189.56</v>
      </c>
      <c r="H1860" s="2">
        <v>0</v>
      </c>
      <c r="I1860" s="2" t="s">
        <v>1829</v>
      </c>
      <c r="J1860" s="2">
        <v>758.24</v>
      </c>
      <c r="K1860" s="2">
        <f>IF(I1860="", AVERAGEIF(Table6[Payment_Type],Table6[[#This Row],[Payment_Type]],Table6[Total_Amount]), J1860)</f>
        <v>758.24</v>
      </c>
      <c r="O1860" s="27" t="s">
        <v>3684</v>
      </c>
      <c r="P1860" t="str">
        <f t="shared" si="117"/>
        <v>Sale1858</v>
      </c>
      <c r="Q1860" t="str">
        <f t="shared" si="118"/>
        <v>SALE1858</v>
      </c>
      <c r="S1860" s="30">
        <v>45428</v>
      </c>
      <c r="T1860" t="str">
        <f t="shared" si="119"/>
        <v>16-05-2024</v>
      </c>
      <c r="X1860" s="33">
        <v>4</v>
      </c>
      <c r="Y1860" s="33">
        <v>189.56</v>
      </c>
      <c r="Z1860" s="2">
        <f t="shared" si="116"/>
        <v>189.56</v>
      </c>
    </row>
    <row r="1861" spans="1:26">
      <c r="A1861" s="2" t="s">
        <v>3685</v>
      </c>
      <c r="B1861" s="25">
        <v>45511</v>
      </c>
      <c r="C1861" s="2" t="s">
        <v>678</v>
      </c>
      <c r="D1861" s="2" t="s">
        <v>1698</v>
      </c>
      <c r="E1861" s="2" t="s">
        <v>1773</v>
      </c>
      <c r="F1861" s="2">
        <v>1</v>
      </c>
      <c r="G1861" s="2">
        <v>805.24</v>
      </c>
      <c r="H1861" s="2">
        <v>0.04</v>
      </c>
      <c r="I1861" s="2" t="s">
        <v>1826</v>
      </c>
      <c r="J1861" s="2">
        <v>773.03039999999999</v>
      </c>
      <c r="K1861" s="2">
        <f>IF(I1861="", AVERAGEIF(Table6[Payment_Type],Table6[[#This Row],[Payment_Type]],Table6[Total_Amount]), J1861)</f>
        <v>773.03039999999999</v>
      </c>
      <c r="O1861" s="28" t="s">
        <v>3685</v>
      </c>
      <c r="P1861" t="str">
        <f t="shared" si="117"/>
        <v>Sale1859</v>
      </c>
      <c r="Q1861" t="str">
        <f t="shared" si="118"/>
        <v>SALE1859</v>
      </c>
      <c r="S1861" s="31">
        <v>45511</v>
      </c>
      <c r="T1861" t="str">
        <f t="shared" si="119"/>
        <v>07-08-2024</v>
      </c>
      <c r="X1861" s="34">
        <v>1</v>
      </c>
      <c r="Y1861" s="34">
        <v>805.24</v>
      </c>
      <c r="Z1861" s="2">
        <f t="shared" si="116"/>
        <v>805.24</v>
      </c>
    </row>
    <row r="1862" spans="1:26">
      <c r="A1862" s="2" t="s">
        <v>3686</v>
      </c>
      <c r="B1862" s="25">
        <v>45549</v>
      </c>
      <c r="C1862" s="2" t="s">
        <v>619</v>
      </c>
      <c r="D1862" s="2" t="s">
        <v>1656</v>
      </c>
      <c r="E1862" s="2" t="s">
        <v>1807</v>
      </c>
      <c r="F1862" s="2">
        <v>3</v>
      </c>
      <c r="G1862" s="2">
        <v>683.74</v>
      </c>
      <c r="H1862" s="2">
        <v>0.24</v>
      </c>
      <c r="I1862" s="2" t="s">
        <v>1824</v>
      </c>
      <c r="J1862" s="2">
        <v>1558.9272000000001</v>
      </c>
      <c r="K1862" s="2">
        <f>IF(I1862="", AVERAGEIF(Table6[Payment_Type],Table6[[#This Row],[Payment_Type]],Table6[Total_Amount]), J1862)</f>
        <v>1558.9272000000001</v>
      </c>
      <c r="O1862" s="27" t="s">
        <v>3686</v>
      </c>
      <c r="P1862" t="str">
        <f t="shared" si="117"/>
        <v>Sale1860</v>
      </c>
      <c r="Q1862" t="str">
        <f t="shared" si="118"/>
        <v>SALE1860</v>
      </c>
      <c r="S1862" s="30">
        <v>45549</v>
      </c>
      <c r="T1862" t="str">
        <f t="shared" si="119"/>
        <v>14-09-2024</v>
      </c>
      <c r="X1862" s="33">
        <v>3</v>
      </c>
      <c r="Y1862" s="33">
        <v>683.74</v>
      </c>
      <c r="Z1862" s="2">
        <f t="shared" si="116"/>
        <v>683.74</v>
      </c>
    </row>
    <row r="1863" spans="1:26">
      <c r="A1863" s="2" t="s">
        <v>3687</v>
      </c>
      <c r="B1863" s="25">
        <v>45573</v>
      </c>
      <c r="C1863" s="2" t="s">
        <v>684</v>
      </c>
      <c r="D1863" s="2" t="s">
        <v>1660</v>
      </c>
      <c r="E1863" s="2" t="s">
        <v>1810</v>
      </c>
      <c r="F1863" s="2">
        <v>3</v>
      </c>
      <c r="G1863" s="2">
        <v>439.21</v>
      </c>
      <c r="H1863" s="2">
        <v>0.28000000000000003</v>
      </c>
      <c r="I1863" s="2" t="s">
        <v>1829</v>
      </c>
      <c r="J1863" s="2">
        <v>948.69359999999983</v>
      </c>
      <c r="K1863" s="2">
        <f>IF(I1863="", AVERAGEIF(Table6[Payment_Type],Table6[[#This Row],[Payment_Type]],Table6[Total_Amount]), J1863)</f>
        <v>948.69359999999983</v>
      </c>
      <c r="O1863" s="28" t="s">
        <v>3687</v>
      </c>
      <c r="P1863" t="str">
        <f t="shared" si="117"/>
        <v>Sale1861</v>
      </c>
      <c r="Q1863" t="str">
        <f t="shared" si="118"/>
        <v>SALE1861</v>
      </c>
      <c r="S1863" s="31">
        <v>45573</v>
      </c>
      <c r="T1863" t="str">
        <f t="shared" si="119"/>
        <v>08-10-2024</v>
      </c>
      <c r="X1863" s="34">
        <v>3</v>
      </c>
      <c r="Y1863" s="34">
        <v>439.21</v>
      </c>
      <c r="Z1863" s="2">
        <f t="shared" si="116"/>
        <v>439.21</v>
      </c>
    </row>
    <row r="1864" spans="1:26">
      <c r="A1864" s="2" t="s">
        <v>3688</v>
      </c>
      <c r="B1864" s="25">
        <v>45904</v>
      </c>
      <c r="C1864" s="2" t="s">
        <v>414</v>
      </c>
      <c r="D1864" s="2" t="s">
        <v>1680</v>
      </c>
      <c r="E1864" s="2" t="s">
        <v>1776</v>
      </c>
      <c r="F1864" s="2">
        <v>1</v>
      </c>
      <c r="G1864" s="2">
        <v>126.92</v>
      </c>
      <c r="H1864" s="2">
        <v>0.24</v>
      </c>
      <c r="I1864" s="2" t="s">
        <v>1829</v>
      </c>
      <c r="J1864" s="2">
        <v>96.459199999999996</v>
      </c>
      <c r="K1864" s="2">
        <f>IF(I1864="", AVERAGEIF(Table6[Payment_Type],Table6[[#This Row],[Payment_Type]],Table6[Total_Amount]), J1864)</f>
        <v>96.459199999999996</v>
      </c>
      <c r="O1864" s="27" t="s">
        <v>3688</v>
      </c>
      <c r="P1864" t="str">
        <f t="shared" si="117"/>
        <v>Sale1862</v>
      </c>
      <c r="Q1864" t="str">
        <f t="shared" si="118"/>
        <v>SALE1862</v>
      </c>
      <c r="S1864" s="30">
        <v>45904</v>
      </c>
      <c r="T1864" t="str">
        <f t="shared" si="119"/>
        <v>04-09-2025</v>
      </c>
      <c r="X1864" s="33">
        <v>1</v>
      </c>
      <c r="Y1864" s="33">
        <v>126.92</v>
      </c>
      <c r="Z1864" s="2">
        <f t="shared" si="116"/>
        <v>126.92</v>
      </c>
    </row>
    <row r="1865" spans="1:26">
      <c r="A1865" s="2" t="s">
        <v>3689</v>
      </c>
      <c r="B1865" s="25">
        <v>45489</v>
      </c>
      <c r="C1865" s="2" t="s">
        <v>27</v>
      </c>
      <c r="D1865" s="2" t="s">
        <v>1694</v>
      </c>
      <c r="E1865" s="2" t="s">
        <v>1769</v>
      </c>
      <c r="F1865" s="2">
        <v>4</v>
      </c>
      <c r="G1865" s="2">
        <v>834.7</v>
      </c>
      <c r="H1865" s="2">
        <v>0.14000000000000001</v>
      </c>
      <c r="I1865" s="2" t="s">
        <v>1824</v>
      </c>
      <c r="J1865" s="2">
        <v>2871.3679999999999</v>
      </c>
      <c r="K1865" s="2">
        <f>IF(I1865="", AVERAGEIF(Table6[Payment_Type],Table6[[#This Row],[Payment_Type]],Table6[Total_Amount]), J1865)</f>
        <v>2871.3679999999999</v>
      </c>
      <c r="O1865" s="28" t="s">
        <v>3689</v>
      </c>
      <c r="P1865" t="str">
        <f t="shared" si="117"/>
        <v>Sale1863</v>
      </c>
      <c r="Q1865" t="str">
        <f t="shared" si="118"/>
        <v>SALE1863</v>
      </c>
      <c r="S1865" s="31">
        <v>45489</v>
      </c>
      <c r="T1865" t="str">
        <f t="shared" si="119"/>
        <v>16-07-2024</v>
      </c>
      <c r="X1865" s="34">
        <v>4</v>
      </c>
      <c r="Y1865" s="34">
        <v>834.7</v>
      </c>
      <c r="Z1865" s="2">
        <f t="shared" si="116"/>
        <v>834.7</v>
      </c>
    </row>
    <row r="1866" spans="1:26">
      <c r="A1866" s="2" t="s">
        <v>3690</v>
      </c>
      <c r="B1866" s="25">
        <v>45909</v>
      </c>
      <c r="C1866" s="2" t="s">
        <v>1071</v>
      </c>
      <c r="D1866" s="2" t="s">
        <v>1632</v>
      </c>
      <c r="E1866" s="2" t="s">
        <v>1792</v>
      </c>
      <c r="F1866" s="2">
        <v>2</v>
      </c>
      <c r="G1866" s="2">
        <v>271.88</v>
      </c>
      <c r="H1866" s="2">
        <v>0.11</v>
      </c>
      <c r="I1866" s="2" t="s">
        <v>1829</v>
      </c>
      <c r="J1866" s="2">
        <v>483.94639999999998</v>
      </c>
      <c r="K1866" s="2">
        <f>IF(I1866="", AVERAGEIF(Table6[Payment_Type],Table6[[#This Row],[Payment_Type]],Table6[Total_Amount]), J1866)</f>
        <v>483.94639999999998</v>
      </c>
      <c r="O1866" s="27" t="s">
        <v>3690</v>
      </c>
      <c r="P1866" t="str">
        <f t="shared" si="117"/>
        <v>Sale1864</v>
      </c>
      <c r="Q1866" t="str">
        <f t="shared" si="118"/>
        <v>SALE1864</v>
      </c>
      <c r="S1866" s="30">
        <v>45909</v>
      </c>
      <c r="T1866" t="str">
        <f t="shared" si="119"/>
        <v>09-09-2025</v>
      </c>
      <c r="X1866" s="33">
        <v>2</v>
      </c>
      <c r="Y1866" s="33">
        <v>271.88</v>
      </c>
      <c r="Z1866" s="2">
        <f t="shared" si="116"/>
        <v>271.88</v>
      </c>
    </row>
    <row r="1867" spans="1:26">
      <c r="A1867" s="2" t="s">
        <v>3691</v>
      </c>
      <c r="B1867" s="25">
        <v>45720</v>
      </c>
      <c r="C1867" s="2" t="s">
        <v>1478</v>
      </c>
      <c r="D1867" s="2" t="s">
        <v>1570</v>
      </c>
      <c r="E1867" s="2" t="s">
        <v>1757</v>
      </c>
      <c r="F1867" s="2">
        <v>4</v>
      </c>
      <c r="G1867" s="2">
        <v>972.14</v>
      </c>
      <c r="H1867" s="2">
        <v>0.25</v>
      </c>
      <c r="I1867" s="2" t="s">
        <v>1824</v>
      </c>
      <c r="J1867" s="2">
        <v>2916.42</v>
      </c>
      <c r="K1867" s="2">
        <f>IF(I1867="", AVERAGEIF(Table6[Payment_Type],Table6[[#This Row],[Payment_Type]],Table6[Total_Amount]), J1867)</f>
        <v>2916.42</v>
      </c>
      <c r="O1867" s="28" t="s">
        <v>3691</v>
      </c>
      <c r="P1867" t="str">
        <f t="shared" si="117"/>
        <v>Sale1865</v>
      </c>
      <c r="Q1867" t="str">
        <f t="shared" si="118"/>
        <v>SALE1865</v>
      </c>
      <c r="S1867" s="31">
        <v>45720</v>
      </c>
      <c r="T1867" t="str">
        <f t="shared" si="119"/>
        <v>04-03-2025</v>
      </c>
      <c r="X1867" s="34">
        <v>4</v>
      </c>
      <c r="Y1867" s="34">
        <v>972.14</v>
      </c>
      <c r="Z1867" s="2">
        <f t="shared" si="116"/>
        <v>972.14</v>
      </c>
    </row>
    <row r="1868" spans="1:26">
      <c r="A1868" s="2" t="s">
        <v>3692</v>
      </c>
      <c r="B1868" s="25">
        <v>45831</v>
      </c>
      <c r="C1868" s="2" t="s">
        <v>335</v>
      </c>
      <c r="D1868" s="2" t="s">
        <v>1634</v>
      </c>
      <c r="E1868" s="2" t="s">
        <v>1769</v>
      </c>
      <c r="F1868" s="2">
        <v>3</v>
      </c>
      <c r="G1868" s="2">
        <v>523.66</v>
      </c>
      <c r="H1868" s="2">
        <v>0.27</v>
      </c>
      <c r="I1868" s="2" t="s">
        <v>1826</v>
      </c>
      <c r="J1868" s="2">
        <v>1146.8154</v>
      </c>
      <c r="K1868" s="2">
        <f>IF(I1868="", AVERAGEIF(Table6[Payment_Type],Table6[[#This Row],[Payment_Type]],Table6[Total_Amount]), J1868)</f>
        <v>1146.8154</v>
      </c>
      <c r="O1868" s="27" t="s">
        <v>3692</v>
      </c>
      <c r="P1868" t="str">
        <f t="shared" si="117"/>
        <v>Sale1866</v>
      </c>
      <c r="Q1868" t="str">
        <f t="shared" si="118"/>
        <v>SALE1866</v>
      </c>
      <c r="S1868" s="30">
        <v>45831</v>
      </c>
      <c r="T1868" t="str">
        <f t="shared" si="119"/>
        <v>23-06-2025</v>
      </c>
      <c r="X1868" s="33">
        <v>3</v>
      </c>
      <c r="Y1868" s="33">
        <v>523.66</v>
      </c>
      <c r="Z1868" s="2">
        <f t="shared" si="116"/>
        <v>523.66</v>
      </c>
    </row>
    <row r="1869" spans="1:26">
      <c r="A1869" s="2" t="s">
        <v>3693</v>
      </c>
      <c r="B1869" s="25">
        <v>45602</v>
      </c>
      <c r="C1869" s="2" t="s">
        <v>499</v>
      </c>
      <c r="D1869" s="2" t="s">
        <v>1676</v>
      </c>
      <c r="E1869" s="2" t="s">
        <v>1761</v>
      </c>
      <c r="F1869" s="2">
        <v>4</v>
      </c>
      <c r="G1869" s="2">
        <v>838.99</v>
      </c>
      <c r="H1869" s="2">
        <v>0.16</v>
      </c>
      <c r="I1869" s="2" t="s">
        <v>1824</v>
      </c>
      <c r="J1869" s="2">
        <v>2819.0064000000002</v>
      </c>
      <c r="K1869" s="2">
        <f>IF(I1869="", AVERAGEIF(Table6[Payment_Type],Table6[[#This Row],[Payment_Type]],Table6[Total_Amount]), J1869)</f>
        <v>2819.0064000000002</v>
      </c>
      <c r="O1869" s="28" t="s">
        <v>3693</v>
      </c>
      <c r="P1869" t="str">
        <f t="shared" si="117"/>
        <v>Sale1867</v>
      </c>
      <c r="Q1869" t="str">
        <f t="shared" si="118"/>
        <v>SALE1867</v>
      </c>
      <c r="S1869" s="31">
        <v>45602</v>
      </c>
      <c r="T1869" t="str">
        <f t="shared" si="119"/>
        <v>06-11-2024</v>
      </c>
      <c r="X1869" s="34">
        <v>4</v>
      </c>
      <c r="Y1869" s="34">
        <v>838.99</v>
      </c>
      <c r="Z1869" s="2">
        <f t="shared" si="116"/>
        <v>838.99</v>
      </c>
    </row>
    <row r="1870" spans="1:26">
      <c r="A1870" s="2" t="s">
        <v>3694</v>
      </c>
      <c r="B1870" s="25">
        <v>45722</v>
      </c>
      <c r="C1870" s="2" t="s">
        <v>461</v>
      </c>
      <c r="D1870" s="2" t="s">
        <v>1570</v>
      </c>
      <c r="E1870" s="2" t="s">
        <v>1807</v>
      </c>
      <c r="F1870" s="2">
        <v>4</v>
      </c>
      <c r="G1870" s="2">
        <v>838.7</v>
      </c>
      <c r="H1870" s="2">
        <v>0.21</v>
      </c>
      <c r="I1870" s="2" t="s">
        <v>1829</v>
      </c>
      <c r="J1870" s="2">
        <v>2650.2919999999999</v>
      </c>
      <c r="K1870" s="2">
        <f>IF(I1870="", AVERAGEIF(Table6[Payment_Type],Table6[[#This Row],[Payment_Type]],Table6[Total_Amount]), J1870)</f>
        <v>2650.2919999999999</v>
      </c>
      <c r="O1870" s="27" t="s">
        <v>3694</v>
      </c>
      <c r="P1870" t="str">
        <f t="shared" si="117"/>
        <v>Sale1868</v>
      </c>
      <c r="Q1870" t="str">
        <f t="shared" si="118"/>
        <v>SALE1868</v>
      </c>
      <c r="S1870" s="30">
        <v>45722</v>
      </c>
      <c r="T1870" t="str">
        <f t="shared" si="119"/>
        <v>06-03-2025</v>
      </c>
      <c r="X1870" s="33">
        <v>4</v>
      </c>
      <c r="Y1870" s="33">
        <v>838.7</v>
      </c>
      <c r="Z1870" s="2">
        <f t="shared" si="116"/>
        <v>838.7</v>
      </c>
    </row>
    <row r="1871" spans="1:26">
      <c r="A1871" s="2" t="s">
        <v>3695</v>
      </c>
      <c r="B1871" s="25">
        <v>45794</v>
      </c>
      <c r="C1871" s="2" t="s">
        <v>1304</v>
      </c>
      <c r="D1871" s="2" t="s">
        <v>1696</v>
      </c>
      <c r="E1871" s="2" t="s">
        <v>1782</v>
      </c>
      <c r="F1871" s="2">
        <v>3</v>
      </c>
      <c r="G1871" s="2">
        <v>943.24</v>
      </c>
      <c r="H1871" s="2">
        <v>0.21</v>
      </c>
      <c r="I1871" s="2" t="s">
        <v>1824</v>
      </c>
      <c r="J1871" s="2">
        <v>2235.4787999999999</v>
      </c>
      <c r="K1871" s="2">
        <f>IF(I1871="", AVERAGEIF(Table6[Payment_Type],Table6[[#This Row],[Payment_Type]],Table6[Total_Amount]), J1871)</f>
        <v>2235.4787999999999</v>
      </c>
      <c r="O1871" s="28" t="s">
        <v>3695</v>
      </c>
      <c r="P1871" t="str">
        <f t="shared" si="117"/>
        <v>Sale1869</v>
      </c>
      <c r="Q1871" t="str">
        <f t="shared" si="118"/>
        <v>SALE1869</v>
      </c>
      <c r="S1871" s="31">
        <v>45794</v>
      </c>
      <c r="T1871" t="str">
        <f t="shared" si="119"/>
        <v>17-05-2025</v>
      </c>
      <c r="X1871" s="34">
        <v>3</v>
      </c>
      <c r="Y1871" s="34">
        <v>943.24</v>
      </c>
      <c r="Z1871" s="2">
        <f t="shared" si="116"/>
        <v>943.24</v>
      </c>
    </row>
    <row r="1872" spans="1:26">
      <c r="A1872" s="2" t="s">
        <v>3696</v>
      </c>
      <c r="B1872" s="25">
        <v>45659</v>
      </c>
      <c r="C1872" s="2" t="s">
        <v>945</v>
      </c>
      <c r="D1872" s="2" t="s">
        <v>1543</v>
      </c>
      <c r="E1872" s="2" t="s">
        <v>1807</v>
      </c>
      <c r="F1872" s="2">
        <v>2</v>
      </c>
      <c r="G1872" s="2">
        <v>310.33</v>
      </c>
      <c r="H1872" s="2">
        <v>0.26</v>
      </c>
      <c r="I1872" s="2" t="s">
        <v>1824</v>
      </c>
      <c r="J1872" s="2">
        <v>459.28840000000002</v>
      </c>
      <c r="K1872" s="2">
        <f>IF(I1872="", AVERAGEIF(Table6[Payment_Type],Table6[[#This Row],[Payment_Type]],Table6[Total_Amount]), J1872)</f>
        <v>459.28840000000002</v>
      </c>
      <c r="O1872" s="27" t="s">
        <v>3696</v>
      </c>
      <c r="P1872" t="str">
        <f t="shared" si="117"/>
        <v>Sale1870</v>
      </c>
      <c r="Q1872" t="str">
        <f t="shared" si="118"/>
        <v>SALE1870</v>
      </c>
      <c r="S1872" s="30">
        <v>45659</v>
      </c>
      <c r="T1872" t="str">
        <f t="shared" si="119"/>
        <v>02-01-2025</v>
      </c>
      <c r="X1872" s="33">
        <v>2</v>
      </c>
      <c r="Y1872" s="33">
        <v>310.33</v>
      </c>
      <c r="Z1872" s="2">
        <f t="shared" si="116"/>
        <v>310.33</v>
      </c>
    </row>
    <row r="1873" spans="1:26">
      <c r="A1873" s="2" t="s">
        <v>3697</v>
      </c>
      <c r="B1873" s="25">
        <v>45501</v>
      </c>
      <c r="C1873" s="2" t="s">
        <v>1086</v>
      </c>
      <c r="D1873" s="2" t="s">
        <v>1638</v>
      </c>
      <c r="E1873" s="2" t="s">
        <v>1752</v>
      </c>
      <c r="F1873" s="2">
        <v>3</v>
      </c>
      <c r="G1873" s="2">
        <v>201.05</v>
      </c>
      <c r="H1873" s="2">
        <v>0.23</v>
      </c>
      <c r="I1873" s="2" t="s">
        <v>1826</v>
      </c>
      <c r="J1873" s="2">
        <v>464.42550000000011</v>
      </c>
      <c r="K1873" s="2">
        <f>IF(I1873="", AVERAGEIF(Table6[Payment_Type],Table6[[#This Row],[Payment_Type]],Table6[Total_Amount]), J1873)</f>
        <v>464.42550000000011</v>
      </c>
      <c r="O1873" s="28" t="s">
        <v>3697</v>
      </c>
      <c r="P1873" t="str">
        <f t="shared" si="117"/>
        <v>Sale1871</v>
      </c>
      <c r="Q1873" t="str">
        <f t="shared" si="118"/>
        <v>SALE1871</v>
      </c>
      <c r="S1873" s="31">
        <v>45501</v>
      </c>
      <c r="T1873" t="str">
        <f t="shared" si="119"/>
        <v>28-07-2024</v>
      </c>
      <c r="X1873" s="34">
        <v>3</v>
      </c>
      <c r="Y1873" s="34">
        <v>201.05</v>
      </c>
      <c r="Z1873" s="2">
        <f t="shared" si="116"/>
        <v>201.05</v>
      </c>
    </row>
    <row r="1874" spans="1:26">
      <c r="A1874" s="2" t="s">
        <v>3698</v>
      </c>
      <c r="B1874" s="25">
        <v>45408</v>
      </c>
      <c r="C1874" s="2" t="s">
        <v>806</v>
      </c>
      <c r="D1874" s="2" t="s">
        <v>1664</v>
      </c>
      <c r="E1874" s="2" t="s">
        <v>1807</v>
      </c>
      <c r="F1874" s="2">
        <v>1</v>
      </c>
      <c r="G1874" s="2">
        <v>803.37</v>
      </c>
      <c r="H1874" s="2">
        <v>0.3</v>
      </c>
      <c r="I1874" s="2" t="s">
        <v>1826</v>
      </c>
      <c r="J1874" s="2">
        <v>562.35899999999992</v>
      </c>
      <c r="K1874" s="2">
        <f>IF(I1874="", AVERAGEIF(Table6[Payment_Type],Table6[[#This Row],[Payment_Type]],Table6[Total_Amount]), J1874)</f>
        <v>562.35899999999992</v>
      </c>
      <c r="O1874" s="27" t="s">
        <v>3698</v>
      </c>
      <c r="P1874" t="str">
        <f t="shared" si="117"/>
        <v>Sale1872</v>
      </c>
      <c r="Q1874" t="str">
        <f t="shared" si="118"/>
        <v>SALE1872</v>
      </c>
      <c r="S1874" s="30">
        <v>45408</v>
      </c>
      <c r="T1874" t="str">
        <f t="shared" si="119"/>
        <v>26-04-2024</v>
      </c>
      <c r="X1874" s="33">
        <v>1</v>
      </c>
      <c r="Y1874" s="33">
        <v>803.37</v>
      </c>
      <c r="Z1874" s="2">
        <f t="shared" si="116"/>
        <v>803.37</v>
      </c>
    </row>
    <row r="1875" spans="1:26">
      <c r="A1875" s="2" t="s">
        <v>3699</v>
      </c>
      <c r="B1875" s="25">
        <v>45886</v>
      </c>
      <c r="C1875" s="2" t="s">
        <v>144</v>
      </c>
      <c r="D1875" s="2" t="s">
        <v>1670</v>
      </c>
      <c r="E1875" s="2" t="s">
        <v>1801</v>
      </c>
      <c r="F1875" s="2">
        <v>3</v>
      </c>
      <c r="G1875" s="2">
        <v>259.98</v>
      </c>
      <c r="H1875" s="2">
        <v>7.0000000000000007E-2</v>
      </c>
      <c r="I1875" s="2" t="s">
        <v>1829</v>
      </c>
      <c r="J1875" s="2">
        <v>725.3442</v>
      </c>
      <c r="K1875" s="2">
        <f>IF(I1875="", AVERAGEIF(Table6[Payment_Type],Table6[[#This Row],[Payment_Type]],Table6[Total_Amount]), J1875)</f>
        <v>725.3442</v>
      </c>
      <c r="O1875" s="28" t="s">
        <v>3699</v>
      </c>
      <c r="P1875" t="str">
        <f t="shared" si="117"/>
        <v>Sale1873</v>
      </c>
      <c r="Q1875" t="str">
        <f t="shared" si="118"/>
        <v>SALE1873</v>
      </c>
      <c r="S1875" s="31">
        <v>45886</v>
      </c>
      <c r="T1875" t="str">
        <f t="shared" si="119"/>
        <v>17-08-2025</v>
      </c>
      <c r="X1875" s="34">
        <v>3</v>
      </c>
      <c r="Y1875" s="34">
        <v>259.98</v>
      </c>
      <c r="Z1875" s="2">
        <f t="shared" si="116"/>
        <v>259.98</v>
      </c>
    </row>
    <row r="1876" spans="1:26">
      <c r="A1876" s="2" t="s">
        <v>3700</v>
      </c>
      <c r="B1876" s="25">
        <v>45426</v>
      </c>
      <c r="C1876" s="2" t="s">
        <v>428</v>
      </c>
      <c r="D1876" s="2" t="s">
        <v>1549</v>
      </c>
      <c r="E1876" s="2" t="s">
        <v>1766</v>
      </c>
      <c r="F1876" s="2">
        <v>4</v>
      </c>
      <c r="G1876" s="2">
        <v>591.9</v>
      </c>
      <c r="H1876" s="2">
        <v>0.2</v>
      </c>
      <c r="I1876" s="2" t="s">
        <v>1826</v>
      </c>
      <c r="J1876" s="2">
        <v>1894.08</v>
      </c>
      <c r="K1876" s="2">
        <f>IF(I1876="", AVERAGEIF(Table6[Payment_Type],Table6[[#This Row],[Payment_Type]],Table6[Total_Amount]), J1876)</f>
        <v>1894.08</v>
      </c>
      <c r="O1876" s="27" t="s">
        <v>3700</v>
      </c>
      <c r="P1876" t="str">
        <f t="shared" si="117"/>
        <v>Sale1874</v>
      </c>
      <c r="Q1876" t="str">
        <f t="shared" si="118"/>
        <v>SALE1874</v>
      </c>
      <c r="S1876" s="30">
        <v>45426</v>
      </c>
      <c r="T1876" t="str">
        <f t="shared" si="119"/>
        <v>14-05-2024</v>
      </c>
      <c r="X1876" s="33">
        <v>4</v>
      </c>
      <c r="Y1876" s="33">
        <v>591.9</v>
      </c>
      <c r="Z1876" s="2">
        <f t="shared" si="116"/>
        <v>591.9</v>
      </c>
    </row>
    <row r="1877" spans="1:26">
      <c r="A1877" s="2" t="s">
        <v>3701</v>
      </c>
      <c r="B1877" s="25">
        <v>45730</v>
      </c>
      <c r="C1877" s="2" t="s">
        <v>127</v>
      </c>
      <c r="D1877" s="2" t="s">
        <v>1668</v>
      </c>
      <c r="E1877" s="2" t="s">
        <v>1794</v>
      </c>
      <c r="F1877" s="2">
        <v>2</v>
      </c>
      <c r="G1877" s="2">
        <v>396.9</v>
      </c>
      <c r="H1877" s="2">
        <v>0.18</v>
      </c>
      <c r="I1877" s="2" t="s">
        <v>1826</v>
      </c>
      <c r="J1877" s="2">
        <v>650.91600000000005</v>
      </c>
      <c r="K1877" s="2">
        <f>IF(I1877="", AVERAGEIF(Table6[Payment_Type],Table6[[#This Row],[Payment_Type]],Table6[Total_Amount]), J1877)</f>
        <v>650.91600000000005</v>
      </c>
      <c r="O1877" s="28" t="s">
        <v>3701</v>
      </c>
      <c r="P1877" t="str">
        <f t="shared" si="117"/>
        <v>Sale1875</v>
      </c>
      <c r="Q1877" t="str">
        <f t="shared" si="118"/>
        <v>SALE1875</v>
      </c>
      <c r="S1877" s="31">
        <v>45730</v>
      </c>
      <c r="T1877" t="str">
        <f t="shared" si="119"/>
        <v>14-03-2025</v>
      </c>
      <c r="X1877" s="34">
        <v>2</v>
      </c>
      <c r="Y1877" s="34">
        <v>396.9</v>
      </c>
      <c r="Z1877" s="2">
        <f t="shared" si="116"/>
        <v>396.9</v>
      </c>
    </row>
    <row r="1878" spans="1:26">
      <c r="A1878" s="2" t="s">
        <v>3702</v>
      </c>
      <c r="B1878" s="25">
        <v>45731</v>
      </c>
      <c r="C1878" s="2" t="s">
        <v>1400</v>
      </c>
      <c r="D1878" s="2" t="s">
        <v>1744</v>
      </c>
      <c r="E1878" s="2" t="s">
        <v>1761</v>
      </c>
      <c r="F1878" s="2">
        <v>1</v>
      </c>
      <c r="G1878" s="2">
        <v>176.84</v>
      </c>
      <c r="H1878" s="2">
        <v>0.19</v>
      </c>
      <c r="I1878" s="2" t="s">
        <v>1824</v>
      </c>
      <c r="J1878" s="2">
        <v>143.24039999999999</v>
      </c>
      <c r="K1878" s="2">
        <f>IF(I1878="", AVERAGEIF(Table6[Payment_Type],Table6[[#This Row],[Payment_Type]],Table6[Total_Amount]), J1878)</f>
        <v>143.24039999999999</v>
      </c>
      <c r="O1878" s="27" t="s">
        <v>3702</v>
      </c>
      <c r="P1878" t="str">
        <f t="shared" si="117"/>
        <v>Sale1876</v>
      </c>
      <c r="Q1878" t="str">
        <f t="shared" si="118"/>
        <v>SALE1876</v>
      </c>
      <c r="S1878" s="30">
        <v>45731</v>
      </c>
      <c r="T1878" t="str">
        <f t="shared" si="119"/>
        <v>15-03-2025</v>
      </c>
      <c r="X1878" s="33">
        <v>1</v>
      </c>
      <c r="Y1878" s="33">
        <v>176.84</v>
      </c>
      <c r="Z1878" s="2">
        <f t="shared" si="116"/>
        <v>176.84</v>
      </c>
    </row>
    <row r="1879" spans="1:26">
      <c r="A1879" s="2" t="s">
        <v>3703</v>
      </c>
      <c r="B1879" s="25">
        <v>45272</v>
      </c>
      <c r="C1879" s="2" t="s">
        <v>812</v>
      </c>
      <c r="D1879" s="2" t="s">
        <v>1600</v>
      </c>
      <c r="E1879" s="2" t="s">
        <v>1752</v>
      </c>
      <c r="F1879" s="2">
        <v>2</v>
      </c>
      <c r="G1879" s="2">
        <v>614.21</v>
      </c>
      <c r="H1879" s="2">
        <v>0.11</v>
      </c>
      <c r="I1879" s="2" t="s">
        <v>1826</v>
      </c>
      <c r="J1879" s="2">
        <v>1093.2937999999999</v>
      </c>
      <c r="K1879" s="2">
        <f>IF(I1879="", AVERAGEIF(Table6[Payment_Type],Table6[[#This Row],[Payment_Type]],Table6[Total_Amount]), J1879)</f>
        <v>1093.2937999999999</v>
      </c>
      <c r="O1879" s="28" t="s">
        <v>3703</v>
      </c>
      <c r="P1879" t="str">
        <f t="shared" si="117"/>
        <v>Sale1877</v>
      </c>
      <c r="Q1879" t="str">
        <f t="shared" si="118"/>
        <v>SALE1877</v>
      </c>
      <c r="S1879" s="31">
        <v>45272</v>
      </c>
      <c r="T1879" t="str">
        <f t="shared" si="119"/>
        <v>12-12-2023</v>
      </c>
      <c r="X1879" s="34">
        <v>2</v>
      </c>
      <c r="Y1879" s="34">
        <v>614.21</v>
      </c>
      <c r="Z1879" s="2">
        <f t="shared" si="116"/>
        <v>614.21</v>
      </c>
    </row>
    <row r="1880" spans="1:26">
      <c r="A1880" s="2" t="s">
        <v>3704</v>
      </c>
      <c r="B1880" s="25">
        <v>45584</v>
      </c>
      <c r="C1880" s="2" t="s">
        <v>381</v>
      </c>
      <c r="D1880" s="2" t="s">
        <v>1551</v>
      </c>
      <c r="E1880" s="2" t="s">
        <v>1779</v>
      </c>
      <c r="F1880" s="2">
        <v>3</v>
      </c>
      <c r="G1880" s="2">
        <v>604.66</v>
      </c>
      <c r="H1880" s="2">
        <v>0.18</v>
      </c>
      <c r="I1880" s="2" t="s">
        <v>1829</v>
      </c>
      <c r="J1880" s="2">
        <v>1487.4636</v>
      </c>
      <c r="K1880" s="2">
        <f>IF(I1880="", AVERAGEIF(Table6[Payment_Type],Table6[[#This Row],[Payment_Type]],Table6[Total_Amount]), J1880)</f>
        <v>1487.4636</v>
      </c>
      <c r="O1880" s="27" t="s">
        <v>3704</v>
      </c>
      <c r="P1880" t="str">
        <f t="shared" si="117"/>
        <v>Sale1878</v>
      </c>
      <c r="Q1880" t="str">
        <f t="shared" si="118"/>
        <v>SALE1878</v>
      </c>
      <c r="S1880" s="30">
        <v>45584</v>
      </c>
      <c r="T1880" t="str">
        <f t="shared" si="119"/>
        <v>19-10-2024</v>
      </c>
      <c r="X1880" s="33">
        <v>3</v>
      </c>
      <c r="Y1880" s="33">
        <v>604.66</v>
      </c>
      <c r="Z1880" s="2">
        <f t="shared" si="116"/>
        <v>604.66</v>
      </c>
    </row>
    <row r="1881" spans="1:26">
      <c r="A1881" s="2" t="s">
        <v>3705</v>
      </c>
      <c r="B1881" s="25">
        <v>45534</v>
      </c>
      <c r="C1881" s="2" t="s">
        <v>1530</v>
      </c>
      <c r="D1881" s="2" t="s">
        <v>1549</v>
      </c>
      <c r="E1881" s="2" t="s">
        <v>1794</v>
      </c>
      <c r="F1881" s="2">
        <v>3</v>
      </c>
      <c r="G1881" s="2">
        <v>24.29</v>
      </c>
      <c r="H1881" s="2">
        <v>0.12</v>
      </c>
      <c r="I1881" s="2" t="s">
        <v>1826</v>
      </c>
      <c r="J1881" s="2">
        <v>64.125600000000006</v>
      </c>
      <c r="K1881" s="2">
        <f>IF(I1881="", AVERAGEIF(Table6[Payment_Type],Table6[[#This Row],[Payment_Type]],Table6[Total_Amount]), J1881)</f>
        <v>64.125600000000006</v>
      </c>
      <c r="O1881" s="28" t="s">
        <v>3705</v>
      </c>
      <c r="P1881" t="str">
        <f t="shared" si="117"/>
        <v>Sale1879</v>
      </c>
      <c r="Q1881" t="str">
        <f t="shared" si="118"/>
        <v>SALE1879</v>
      </c>
      <c r="S1881" s="31">
        <v>45534</v>
      </c>
      <c r="T1881" t="str">
        <f t="shared" si="119"/>
        <v>30-08-2024</v>
      </c>
      <c r="X1881" s="34">
        <v>3</v>
      </c>
      <c r="Y1881" s="34">
        <v>24.29</v>
      </c>
      <c r="Z1881" s="2">
        <f t="shared" si="116"/>
        <v>24.29</v>
      </c>
    </row>
    <row r="1882" spans="1:26">
      <c r="A1882" s="2" t="s">
        <v>3706</v>
      </c>
      <c r="B1882" s="25">
        <v>45482</v>
      </c>
      <c r="C1882" s="2" t="s">
        <v>419</v>
      </c>
      <c r="D1882" s="2" t="s">
        <v>1674</v>
      </c>
      <c r="E1882" s="2" t="s">
        <v>1792</v>
      </c>
      <c r="F1882" s="2">
        <v>1</v>
      </c>
      <c r="G1882" s="2">
        <v>503.95</v>
      </c>
      <c r="H1882" s="2">
        <v>0.24</v>
      </c>
      <c r="I1882" s="2" t="s">
        <v>1826</v>
      </c>
      <c r="J1882" s="2">
        <v>383.00200000000001</v>
      </c>
      <c r="K1882" s="2">
        <f>IF(I1882="", AVERAGEIF(Table6[Payment_Type],Table6[[#This Row],[Payment_Type]],Table6[Total_Amount]), J1882)</f>
        <v>383.00200000000001</v>
      </c>
      <c r="O1882" s="27" t="s">
        <v>3706</v>
      </c>
      <c r="P1882" t="str">
        <f t="shared" si="117"/>
        <v>Sale1880</v>
      </c>
      <c r="Q1882" t="str">
        <f t="shared" si="118"/>
        <v>SALE1880</v>
      </c>
      <c r="S1882" s="30">
        <v>45482</v>
      </c>
      <c r="T1882" t="str">
        <f t="shared" si="119"/>
        <v>09-07-2024</v>
      </c>
      <c r="X1882" s="33">
        <v>1</v>
      </c>
      <c r="Y1882" s="33">
        <v>503.95</v>
      </c>
      <c r="Z1882" s="2">
        <f t="shared" si="116"/>
        <v>503.95</v>
      </c>
    </row>
    <row r="1883" spans="1:26">
      <c r="A1883" s="2" t="s">
        <v>3707</v>
      </c>
      <c r="B1883" s="25">
        <v>45475</v>
      </c>
      <c r="C1883" s="2" t="s">
        <v>1005</v>
      </c>
      <c r="D1883" s="2" t="s">
        <v>1650</v>
      </c>
      <c r="E1883" s="2" t="s">
        <v>1799</v>
      </c>
      <c r="F1883" s="2">
        <v>4</v>
      </c>
      <c r="G1883" s="2">
        <v>860.78</v>
      </c>
      <c r="H1883" s="2">
        <v>0.03</v>
      </c>
      <c r="I1883" s="2" t="s">
        <v>1824</v>
      </c>
      <c r="J1883" s="2">
        <v>3339.8263999999999</v>
      </c>
      <c r="K1883" s="2">
        <f>IF(I1883="", AVERAGEIF(Table6[Payment_Type],Table6[[#This Row],[Payment_Type]],Table6[Total_Amount]), J1883)</f>
        <v>3339.8263999999999</v>
      </c>
      <c r="O1883" s="28" t="s">
        <v>3707</v>
      </c>
      <c r="P1883" t="str">
        <f t="shared" si="117"/>
        <v>Sale1881</v>
      </c>
      <c r="Q1883" t="str">
        <f t="shared" si="118"/>
        <v>SALE1881</v>
      </c>
      <c r="S1883" s="31">
        <v>45475</v>
      </c>
      <c r="T1883" t="str">
        <f t="shared" si="119"/>
        <v>02-07-2024</v>
      </c>
      <c r="X1883" s="34">
        <v>4</v>
      </c>
      <c r="Y1883" s="34">
        <v>860.78</v>
      </c>
      <c r="Z1883" s="2">
        <f t="shared" si="116"/>
        <v>860.78</v>
      </c>
    </row>
    <row r="1884" spans="1:26">
      <c r="A1884" s="2" t="s">
        <v>3708</v>
      </c>
      <c r="B1884" s="25">
        <v>45234</v>
      </c>
      <c r="C1884" s="2" t="s">
        <v>646</v>
      </c>
      <c r="D1884" s="2" t="s">
        <v>1632</v>
      </c>
      <c r="E1884" s="2" t="s">
        <v>1766</v>
      </c>
      <c r="F1884" s="2">
        <v>3</v>
      </c>
      <c r="G1884" s="2">
        <v>41.97</v>
      </c>
      <c r="H1884" s="2">
        <v>0.03</v>
      </c>
      <c r="I1884" s="2" t="s">
        <v>1829</v>
      </c>
      <c r="J1884" s="2">
        <v>122.1327</v>
      </c>
      <c r="K1884" s="2">
        <f>IF(I1884="", AVERAGEIF(Table6[Payment_Type],Table6[[#This Row],[Payment_Type]],Table6[Total_Amount]), J1884)</f>
        <v>122.1327</v>
      </c>
      <c r="O1884" s="27" t="s">
        <v>3708</v>
      </c>
      <c r="P1884" t="str">
        <f t="shared" si="117"/>
        <v>Sale1882</v>
      </c>
      <c r="Q1884" t="str">
        <f t="shared" si="118"/>
        <v>SALE1882</v>
      </c>
      <c r="S1884" s="30">
        <v>45234</v>
      </c>
      <c r="T1884" t="str">
        <f t="shared" si="119"/>
        <v>04-11-2023</v>
      </c>
      <c r="X1884" s="33">
        <v>3</v>
      </c>
      <c r="Y1884" s="33">
        <v>41.97</v>
      </c>
      <c r="Z1884" s="2">
        <f t="shared" si="116"/>
        <v>41.97</v>
      </c>
    </row>
    <row r="1885" spans="1:26">
      <c r="A1885" s="2" t="s">
        <v>3709</v>
      </c>
      <c r="B1885" s="25">
        <v>45397</v>
      </c>
      <c r="C1885" s="2" t="s">
        <v>134</v>
      </c>
      <c r="D1885" s="2" t="s">
        <v>1578</v>
      </c>
      <c r="E1885" s="2" t="s">
        <v>1773</v>
      </c>
      <c r="F1885" s="2">
        <v>1</v>
      </c>
      <c r="G1885" s="2">
        <v>649.59</v>
      </c>
      <c r="H1885" s="2">
        <v>0.12</v>
      </c>
      <c r="I1885" s="2" t="s">
        <v>1829</v>
      </c>
      <c r="J1885" s="2">
        <v>571.63920000000007</v>
      </c>
      <c r="K1885" s="2">
        <f>IF(I1885="", AVERAGEIF(Table6[Payment_Type],Table6[[#This Row],[Payment_Type]],Table6[Total_Amount]), J1885)</f>
        <v>571.63920000000007</v>
      </c>
      <c r="O1885" s="28" t="s">
        <v>3709</v>
      </c>
      <c r="P1885" t="str">
        <f t="shared" si="117"/>
        <v>Sale1883</v>
      </c>
      <c r="Q1885" t="str">
        <f t="shared" si="118"/>
        <v>SALE1883</v>
      </c>
      <c r="S1885" s="31">
        <v>45397</v>
      </c>
      <c r="T1885" t="str">
        <f t="shared" si="119"/>
        <v>15-04-2024</v>
      </c>
      <c r="X1885" s="34">
        <v>1</v>
      </c>
      <c r="Y1885" s="34">
        <v>649.59</v>
      </c>
      <c r="Z1885" s="2">
        <f t="shared" si="116"/>
        <v>649.59</v>
      </c>
    </row>
    <row r="1886" spans="1:26">
      <c r="A1886" s="2" t="s">
        <v>3710</v>
      </c>
      <c r="B1886" s="25">
        <v>45502</v>
      </c>
      <c r="C1886" s="2" t="s">
        <v>202</v>
      </c>
      <c r="D1886" s="2" t="s">
        <v>1674</v>
      </c>
      <c r="E1886" s="2" t="s">
        <v>1786</v>
      </c>
      <c r="F1886" s="2">
        <v>2</v>
      </c>
      <c r="G1886" s="2">
        <v>386.09</v>
      </c>
      <c r="H1886" s="2">
        <v>0.19</v>
      </c>
      <c r="I1886" s="2" t="s">
        <v>1826</v>
      </c>
      <c r="J1886" s="2">
        <v>625.46579999999994</v>
      </c>
      <c r="K1886" s="2">
        <f>IF(I1886="", AVERAGEIF(Table6[Payment_Type],Table6[[#This Row],[Payment_Type]],Table6[Total_Amount]), J1886)</f>
        <v>625.46579999999994</v>
      </c>
      <c r="O1886" s="27" t="s">
        <v>3710</v>
      </c>
      <c r="P1886" t="str">
        <f t="shared" si="117"/>
        <v>Sale1884</v>
      </c>
      <c r="Q1886" t="str">
        <f t="shared" si="118"/>
        <v>SALE1884</v>
      </c>
      <c r="S1886" s="30">
        <v>45502</v>
      </c>
      <c r="T1886" t="str">
        <f t="shared" si="119"/>
        <v>29-07-2024</v>
      </c>
      <c r="X1886" s="33">
        <v>2</v>
      </c>
      <c r="Y1886" s="33">
        <v>386.09</v>
      </c>
      <c r="Z1886" s="2">
        <f t="shared" si="116"/>
        <v>386.09</v>
      </c>
    </row>
    <row r="1887" spans="1:26">
      <c r="A1887" s="2" t="s">
        <v>3711</v>
      </c>
      <c r="B1887" s="25">
        <v>45644</v>
      </c>
      <c r="C1887" s="2" t="s">
        <v>353</v>
      </c>
      <c r="D1887" s="2" t="s">
        <v>1650</v>
      </c>
      <c r="E1887" s="2" t="s">
        <v>1794</v>
      </c>
      <c r="F1887" s="2">
        <v>1</v>
      </c>
      <c r="G1887" s="2">
        <v>891.62</v>
      </c>
      <c r="H1887" s="2">
        <v>0.06</v>
      </c>
      <c r="I1887" s="2" t="s">
        <v>1826</v>
      </c>
      <c r="J1887" s="2">
        <v>838.12279999999998</v>
      </c>
      <c r="K1887" s="2">
        <f>IF(I1887="", AVERAGEIF(Table6[Payment_Type],Table6[[#This Row],[Payment_Type]],Table6[Total_Amount]), J1887)</f>
        <v>838.12279999999998</v>
      </c>
      <c r="O1887" s="28" t="s">
        <v>3711</v>
      </c>
      <c r="P1887" t="str">
        <f t="shared" si="117"/>
        <v>Sale1885</v>
      </c>
      <c r="Q1887" t="str">
        <f t="shared" si="118"/>
        <v>SALE1885</v>
      </c>
      <c r="S1887" s="31">
        <v>45644</v>
      </c>
      <c r="T1887" t="str">
        <f t="shared" si="119"/>
        <v>18-12-2024</v>
      </c>
      <c r="X1887" s="34">
        <v>1</v>
      </c>
      <c r="Y1887" s="34">
        <v>891.62</v>
      </c>
      <c r="Z1887" s="2">
        <f t="shared" si="116"/>
        <v>891.62</v>
      </c>
    </row>
    <row r="1888" spans="1:26">
      <c r="A1888" s="2" t="s">
        <v>3712</v>
      </c>
      <c r="B1888" s="25">
        <v>45617</v>
      </c>
      <c r="C1888" s="2" t="s">
        <v>1190</v>
      </c>
      <c r="D1888" s="2" t="s">
        <v>1676</v>
      </c>
      <c r="E1888" s="2" t="s">
        <v>1801</v>
      </c>
      <c r="F1888" s="2">
        <v>2</v>
      </c>
      <c r="G1888" s="2">
        <v>558.9</v>
      </c>
      <c r="H1888" s="2">
        <v>0.05</v>
      </c>
      <c r="I1888" s="2" t="s">
        <v>1829</v>
      </c>
      <c r="J1888" s="2">
        <v>1061.9100000000001</v>
      </c>
      <c r="K1888" s="2">
        <f>IF(I1888="", AVERAGEIF(Table6[Payment_Type],Table6[[#This Row],[Payment_Type]],Table6[Total_Amount]), J1888)</f>
        <v>1061.9100000000001</v>
      </c>
      <c r="O1888" s="27" t="s">
        <v>3712</v>
      </c>
      <c r="P1888" t="str">
        <f t="shared" si="117"/>
        <v>Sale1886</v>
      </c>
      <c r="Q1888" t="str">
        <f t="shared" si="118"/>
        <v>SALE1886</v>
      </c>
      <c r="S1888" s="30">
        <v>45617</v>
      </c>
      <c r="T1888" t="str">
        <f t="shared" si="119"/>
        <v>21-11-2024</v>
      </c>
      <c r="X1888" s="33">
        <v>2</v>
      </c>
      <c r="Y1888" s="33">
        <v>558.9</v>
      </c>
      <c r="Z1888" s="2">
        <f t="shared" si="116"/>
        <v>558.9</v>
      </c>
    </row>
    <row r="1889" spans="1:26">
      <c r="A1889" s="2" t="s">
        <v>3713</v>
      </c>
      <c r="B1889" s="25">
        <v>45797</v>
      </c>
      <c r="C1889" s="2" t="s">
        <v>1104</v>
      </c>
      <c r="D1889" s="2" t="s">
        <v>1546</v>
      </c>
      <c r="E1889" s="2" t="s">
        <v>1766</v>
      </c>
      <c r="F1889" s="2">
        <v>2</v>
      </c>
      <c r="G1889" s="2">
        <v>99.04</v>
      </c>
      <c r="H1889" s="2">
        <v>0.26</v>
      </c>
      <c r="I1889" s="2" t="s">
        <v>1829</v>
      </c>
      <c r="J1889" s="2">
        <v>146.57919999999999</v>
      </c>
      <c r="K1889" s="2">
        <f>IF(I1889="", AVERAGEIF(Table6[Payment_Type],Table6[[#This Row],[Payment_Type]],Table6[Total_Amount]), J1889)</f>
        <v>146.57919999999999</v>
      </c>
      <c r="O1889" s="28" t="s">
        <v>3713</v>
      </c>
      <c r="P1889" t="str">
        <f t="shared" si="117"/>
        <v>Sale1887</v>
      </c>
      <c r="Q1889" t="str">
        <f t="shared" si="118"/>
        <v>SALE1887</v>
      </c>
      <c r="S1889" s="31">
        <v>45797</v>
      </c>
      <c r="T1889" t="str">
        <f t="shared" si="119"/>
        <v>20-05-2025</v>
      </c>
      <c r="X1889" s="34">
        <v>2</v>
      </c>
      <c r="Y1889" s="34">
        <v>99.04</v>
      </c>
      <c r="Z1889" s="2">
        <f t="shared" si="116"/>
        <v>99.04</v>
      </c>
    </row>
    <row r="1890" spans="1:26">
      <c r="A1890" s="2" t="s">
        <v>3714</v>
      </c>
      <c r="B1890" s="25">
        <v>45740</v>
      </c>
      <c r="C1890" s="2" t="s">
        <v>923</v>
      </c>
      <c r="D1890" s="2" t="s">
        <v>1551</v>
      </c>
      <c r="E1890" s="2" t="s">
        <v>1782</v>
      </c>
      <c r="F1890" s="2">
        <v>4</v>
      </c>
      <c r="G1890" s="2">
        <v>625.13</v>
      </c>
      <c r="H1890" s="2">
        <v>0.06</v>
      </c>
      <c r="I1890" s="2" t="s">
        <v>1824</v>
      </c>
      <c r="J1890" s="2">
        <v>2350.4888000000001</v>
      </c>
      <c r="K1890" s="2">
        <f>IF(I1890="", AVERAGEIF(Table6[Payment_Type],Table6[[#This Row],[Payment_Type]],Table6[Total_Amount]), J1890)</f>
        <v>2350.4888000000001</v>
      </c>
      <c r="O1890" s="27" t="s">
        <v>3714</v>
      </c>
      <c r="P1890" t="str">
        <f t="shared" si="117"/>
        <v>Sale1888</v>
      </c>
      <c r="Q1890" t="str">
        <f t="shared" si="118"/>
        <v>SALE1888</v>
      </c>
      <c r="S1890" s="30">
        <v>45740</v>
      </c>
      <c r="T1890" t="str">
        <f t="shared" si="119"/>
        <v>24-03-2025</v>
      </c>
      <c r="X1890" s="33">
        <v>4</v>
      </c>
      <c r="Y1890" s="33">
        <v>625.13</v>
      </c>
      <c r="Z1890" s="2">
        <f t="shared" si="116"/>
        <v>625.13</v>
      </c>
    </row>
    <row r="1891" spans="1:26">
      <c r="A1891" s="2" t="s">
        <v>3715</v>
      </c>
      <c r="B1891" s="25">
        <v>45824</v>
      </c>
      <c r="C1891" s="2" t="s">
        <v>144</v>
      </c>
      <c r="D1891" s="2" t="s">
        <v>1628</v>
      </c>
      <c r="E1891" s="2" t="s">
        <v>1810</v>
      </c>
      <c r="F1891" s="2">
        <v>4</v>
      </c>
      <c r="G1891" s="2">
        <v>38.380000000000003</v>
      </c>
      <c r="H1891" s="2">
        <v>0.16</v>
      </c>
      <c r="I1891" s="2" t="s">
        <v>1829</v>
      </c>
      <c r="J1891" s="2">
        <v>128.95679999999999</v>
      </c>
      <c r="K1891" s="2">
        <f>IF(I1891="", AVERAGEIF(Table6[Payment_Type],Table6[[#This Row],[Payment_Type]],Table6[Total_Amount]), J1891)</f>
        <v>128.95679999999999</v>
      </c>
      <c r="O1891" s="28" t="s">
        <v>3715</v>
      </c>
      <c r="P1891" t="str">
        <f t="shared" si="117"/>
        <v>Sale1889</v>
      </c>
      <c r="Q1891" t="str">
        <f t="shared" si="118"/>
        <v>SALE1889</v>
      </c>
      <c r="S1891" s="31">
        <v>45824</v>
      </c>
      <c r="T1891" t="str">
        <f t="shared" si="119"/>
        <v>16-06-2025</v>
      </c>
      <c r="X1891" s="34">
        <v>4</v>
      </c>
      <c r="Y1891" s="34">
        <v>38.380000000000003</v>
      </c>
      <c r="Z1891" s="2">
        <f t="shared" si="116"/>
        <v>38.380000000000003</v>
      </c>
    </row>
    <row r="1892" spans="1:26">
      <c r="A1892" s="2" t="s">
        <v>3716</v>
      </c>
      <c r="B1892" s="25">
        <v>45404</v>
      </c>
      <c r="C1892" s="2" t="s">
        <v>1513</v>
      </c>
      <c r="D1892" s="2" t="s">
        <v>1736</v>
      </c>
      <c r="E1892" s="2" t="s">
        <v>1789</v>
      </c>
      <c r="F1892" s="2">
        <v>4</v>
      </c>
      <c r="G1892" s="2">
        <v>731.72</v>
      </c>
      <c r="H1892" s="2">
        <v>0.22</v>
      </c>
      <c r="I1892" s="2" t="s">
        <v>1829</v>
      </c>
      <c r="J1892" s="2">
        <v>2282.9663999999998</v>
      </c>
      <c r="K1892" s="2">
        <f>IF(I1892="", AVERAGEIF(Table6[Payment_Type],Table6[[#This Row],[Payment_Type]],Table6[Total_Amount]), J1892)</f>
        <v>2282.9663999999998</v>
      </c>
      <c r="O1892" s="27" t="s">
        <v>3716</v>
      </c>
      <c r="P1892" t="str">
        <f t="shared" si="117"/>
        <v>Sale1890</v>
      </c>
      <c r="Q1892" t="str">
        <f t="shared" si="118"/>
        <v>SALE1890</v>
      </c>
      <c r="S1892" s="30">
        <v>45404</v>
      </c>
      <c r="T1892" t="str">
        <f t="shared" si="119"/>
        <v>22-04-2024</v>
      </c>
      <c r="X1892" s="33">
        <v>4</v>
      </c>
      <c r="Y1892" s="33">
        <v>731.72</v>
      </c>
      <c r="Z1892" s="2">
        <f t="shared" si="116"/>
        <v>731.72</v>
      </c>
    </row>
    <row r="1893" spans="1:26">
      <c r="A1893" s="2" t="s">
        <v>3717</v>
      </c>
      <c r="B1893" s="25">
        <v>45916</v>
      </c>
      <c r="C1893" s="2" t="s">
        <v>1411</v>
      </c>
      <c r="D1893" s="2" t="s">
        <v>1710</v>
      </c>
      <c r="E1893" s="2" t="s">
        <v>1813</v>
      </c>
      <c r="F1893" s="2">
        <v>3</v>
      </c>
      <c r="G1893" s="2">
        <v>825.33</v>
      </c>
      <c r="H1893" s="2">
        <v>0.21</v>
      </c>
      <c r="I1893" s="2" t="s">
        <v>1824</v>
      </c>
      <c r="J1893" s="2">
        <v>1956.0320999999999</v>
      </c>
      <c r="K1893" s="2">
        <f>IF(I1893="", AVERAGEIF(Table6[Payment_Type],Table6[[#This Row],[Payment_Type]],Table6[Total_Amount]), J1893)</f>
        <v>1956.0320999999999</v>
      </c>
      <c r="O1893" s="28" t="s">
        <v>3717</v>
      </c>
      <c r="P1893" t="str">
        <f t="shared" si="117"/>
        <v>Sale1891</v>
      </c>
      <c r="Q1893" t="str">
        <f t="shared" si="118"/>
        <v>SALE1891</v>
      </c>
      <c r="S1893" s="31">
        <v>45916</v>
      </c>
      <c r="T1893" t="str">
        <f t="shared" si="119"/>
        <v>16-09-2025</v>
      </c>
      <c r="X1893" s="34">
        <v>3</v>
      </c>
      <c r="Y1893" s="34">
        <v>825.33</v>
      </c>
      <c r="Z1893" s="2">
        <f t="shared" si="116"/>
        <v>825.33</v>
      </c>
    </row>
    <row r="1894" spans="1:26">
      <c r="A1894" s="2" t="s">
        <v>3718</v>
      </c>
      <c r="B1894" s="25">
        <v>45269</v>
      </c>
      <c r="C1894" s="2" t="s">
        <v>221</v>
      </c>
      <c r="D1894" s="2" t="s">
        <v>1688</v>
      </c>
      <c r="E1894" s="2" t="s">
        <v>1799</v>
      </c>
      <c r="F1894" s="2">
        <v>2</v>
      </c>
      <c r="G1894" s="2">
        <v>47.3</v>
      </c>
      <c r="H1894" s="2">
        <v>0.01</v>
      </c>
      <c r="I1894" s="2" t="s">
        <v>1826</v>
      </c>
      <c r="J1894" s="2">
        <v>93.653999999999996</v>
      </c>
      <c r="K1894" s="2">
        <f>IF(I1894="", AVERAGEIF(Table6[Payment_Type],Table6[[#This Row],[Payment_Type]],Table6[Total_Amount]), J1894)</f>
        <v>93.653999999999996</v>
      </c>
      <c r="O1894" s="27" t="s">
        <v>3718</v>
      </c>
      <c r="P1894" t="str">
        <f t="shared" si="117"/>
        <v>Sale1892</v>
      </c>
      <c r="Q1894" t="str">
        <f t="shared" si="118"/>
        <v>SALE1892</v>
      </c>
      <c r="S1894" s="30">
        <v>45269</v>
      </c>
      <c r="T1894" t="str">
        <f t="shared" si="119"/>
        <v>09-12-2023</v>
      </c>
      <c r="X1894" s="33">
        <v>2</v>
      </c>
      <c r="Y1894" s="33">
        <v>47.3</v>
      </c>
      <c r="Z1894" s="2">
        <f t="shared" si="116"/>
        <v>47.3</v>
      </c>
    </row>
    <row r="1895" spans="1:26">
      <c r="A1895" s="2" t="s">
        <v>3719</v>
      </c>
      <c r="B1895" s="25">
        <v>45493</v>
      </c>
      <c r="C1895" s="2" t="s">
        <v>568</v>
      </c>
      <c r="D1895" s="2" t="s">
        <v>1692</v>
      </c>
      <c r="E1895" s="2" t="s">
        <v>1807</v>
      </c>
      <c r="F1895" s="2">
        <v>1</v>
      </c>
      <c r="G1895" s="2">
        <v>389.12</v>
      </c>
      <c r="H1895" s="2">
        <v>0.18</v>
      </c>
      <c r="I1895" s="2" t="s">
        <v>1826</v>
      </c>
      <c r="J1895" s="2">
        <v>319.07839999999999</v>
      </c>
      <c r="K1895" s="2">
        <f>IF(I1895="", AVERAGEIF(Table6[Payment_Type],Table6[[#This Row],[Payment_Type]],Table6[Total_Amount]), J1895)</f>
        <v>319.07839999999999</v>
      </c>
      <c r="O1895" s="28" t="s">
        <v>3719</v>
      </c>
      <c r="P1895" t="str">
        <f t="shared" si="117"/>
        <v>Sale1893</v>
      </c>
      <c r="Q1895" t="str">
        <f t="shared" si="118"/>
        <v>SALE1893</v>
      </c>
      <c r="S1895" s="31">
        <v>45493</v>
      </c>
      <c r="T1895" t="str">
        <f t="shared" si="119"/>
        <v>20-07-2024</v>
      </c>
      <c r="X1895" s="34">
        <v>1</v>
      </c>
      <c r="Y1895" s="34">
        <v>389.12</v>
      </c>
      <c r="Z1895" s="2">
        <f t="shared" si="116"/>
        <v>389.12</v>
      </c>
    </row>
    <row r="1896" spans="1:26">
      <c r="A1896" s="2" t="s">
        <v>3720</v>
      </c>
      <c r="B1896" s="25">
        <v>45558</v>
      </c>
      <c r="C1896" s="2" t="s">
        <v>1414</v>
      </c>
      <c r="D1896" s="2" t="s">
        <v>1712</v>
      </c>
      <c r="E1896" s="2" t="s">
        <v>1810</v>
      </c>
      <c r="F1896" s="2">
        <v>3</v>
      </c>
      <c r="G1896" s="2">
        <v>543.83000000000004</v>
      </c>
      <c r="H1896" s="2">
        <v>0.05</v>
      </c>
      <c r="I1896" s="2" t="s">
        <v>1824</v>
      </c>
      <c r="J1896" s="2">
        <v>1549.9155000000001</v>
      </c>
      <c r="K1896" s="2">
        <f>IF(I1896="", AVERAGEIF(Table6[Payment_Type],Table6[[#This Row],[Payment_Type]],Table6[Total_Amount]), J1896)</f>
        <v>1549.9155000000001</v>
      </c>
      <c r="O1896" s="27" t="s">
        <v>3720</v>
      </c>
      <c r="P1896" t="str">
        <f t="shared" si="117"/>
        <v>Sale1894</v>
      </c>
      <c r="Q1896" t="str">
        <f t="shared" si="118"/>
        <v>SALE1894</v>
      </c>
      <c r="S1896" s="30">
        <v>45558</v>
      </c>
      <c r="T1896" t="str">
        <f t="shared" si="119"/>
        <v>23-09-2024</v>
      </c>
      <c r="X1896" s="33">
        <v>3</v>
      </c>
      <c r="Y1896" s="33">
        <v>543.83000000000004</v>
      </c>
      <c r="Z1896" s="2">
        <f t="shared" si="116"/>
        <v>543.83000000000004</v>
      </c>
    </row>
    <row r="1897" spans="1:26">
      <c r="A1897" s="2" t="s">
        <v>3721</v>
      </c>
      <c r="B1897" s="25">
        <v>45423</v>
      </c>
      <c r="C1897" s="2" t="s">
        <v>103</v>
      </c>
      <c r="D1897" s="2" t="s">
        <v>1576</v>
      </c>
      <c r="E1897" s="2" t="s">
        <v>1757</v>
      </c>
      <c r="F1897" s="2">
        <v>2</v>
      </c>
      <c r="G1897" s="2">
        <v>660.27</v>
      </c>
      <c r="H1897" s="2">
        <v>0.01</v>
      </c>
      <c r="I1897" s="2" t="s">
        <v>1826</v>
      </c>
      <c r="J1897" s="2">
        <v>1307.3345999999999</v>
      </c>
      <c r="K1897" s="2">
        <f>IF(I1897="", AVERAGEIF(Table6[Payment_Type],Table6[[#This Row],[Payment_Type]],Table6[Total_Amount]), J1897)</f>
        <v>1307.3345999999999</v>
      </c>
      <c r="O1897" s="28" t="s">
        <v>3721</v>
      </c>
      <c r="P1897" t="str">
        <f t="shared" si="117"/>
        <v>Sale1895</v>
      </c>
      <c r="Q1897" t="str">
        <f t="shared" si="118"/>
        <v>SALE1895</v>
      </c>
      <c r="S1897" s="31">
        <v>45423</v>
      </c>
      <c r="T1897" t="str">
        <f t="shared" si="119"/>
        <v>11-05-2024</v>
      </c>
      <c r="X1897" s="34">
        <v>2</v>
      </c>
      <c r="Y1897" s="34">
        <v>660.27</v>
      </c>
      <c r="Z1897" s="2">
        <f t="shared" si="116"/>
        <v>660.27</v>
      </c>
    </row>
    <row r="1898" spans="1:26">
      <c r="A1898" s="2" t="s">
        <v>3722</v>
      </c>
      <c r="B1898" s="25">
        <v>45780</v>
      </c>
      <c r="C1898" s="2" t="s">
        <v>1346</v>
      </c>
      <c r="D1898" s="2" t="s">
        <v>1574</v>
      </c>
      <c r="E1898" s="2" t="s">
        <v>1782</v>
      </c>
      <c r="F1898" s="2">
        <v>4</v>
      </c>
      <c r="G1898" s="2">
        <v>729.31</v>
      </c>
      <c r="H1898" s="2">
        <v>0.03</v>
      </c>
      <c r="I1898" s="2" t="s">
        <v>1824</v>
      </c>
      <c r="J1898" s="2">
        <v>2829.7228</v>
      </c>
      <c r="K1898" s="2">
        <f>IF(I1898="", AVERAGEIF(Table6[Payment_Type],Table6[[#This Row],[Payment_Type]],Table6[Total_Amount]), J1898)</f>
        <v>2829.7228</v>
      </c>
      <c r="O1898" s="27" t="s">
        <v>3722</v>
      </c>
      <c r="P1898" t="str">
        <f t="shared" si="117"/>
        <v>Sale1896</v>
      </c>
      <c r="Q1898" t="str">
        <f t="shared" si="118"/>
        <v>SALE1896</v>
      </c>
      <c r="S1898" s="30">
        <v>45780</v>
      </c>
      <c r="T1898" t="str">
        <f t="shared" si="119"/>
        <v>03-05-2025</v>
      </c>
      <c r="X1898" s="33">
        <v>4</v>
      </c>
      <c r="Y1898" s="33">
        <v>729.31</v>
      </c>
      <c r="Z1898" s="2">
        <f t="shared" si="116"/>
        <v>729.31</v>
      </c>
    </row>
    <row r="1899" spans="1:26">
      <c r="A1899" s="2" t="s">
        <v>3723</v>
      </c>
      <c r="B1899" s="25">
        <v>45345</v>
      </c>
      <c r="C1899" s="2" t="s">
        <v>1307</v>
      </c>
      <c r="D1899" s="2" t="s">
        <v>1722</v>
      </c>
      <c r="E1899" s="2" t="s">
        <v>1776</v>
      </c>
      <c r="F1899" s="2">
        <v>2</v>
      </c>
      <c r="G1899" s="2">
        <v>152.91</v>
      </c>
      <c r="H1899" s="2">
        <v>0.24</v>
      </c>
      <c r="I1899" s="2" t="s">
        <v>1826</v>
      </c>
      <c r="J1899" s="2">
        <v>232.42320000000001</v>
      </c>
      <c r="K1899" s="2">
        <f>IF(I1899="", AVERAGEIF(Table6[Payment_Type],Table6[[#This Row],[Payment_Type]],Table6[Total_Amount]), J1899)</f>
        <v>232.42320000000001</v>
      </c>
      <c r="O1899" s="28" t="s">
        <v>3723</v>
      </c>
      <c r="P1899" t="str">
        <f t="shared" si="117"/>
        <v>Sale1897</v>
      </c>
      <c r="Q1899" t="str">
        <f t="shared" si="118"/>
        <v>SALE1897</v>
      </c>
      <c r="S1899" s="31">
        <v>45345</v>
      </c>
      <c r="T1899" t="str">
        <f t="shared" si="119"/>
        <v>23-02-2024</v>
      </c>
      <c r="X1899" s="34">
        <v>2</v>
      </c>
      <c r="Y1899" s="34">
        <v>152.91</v>
      </c>
      <c r="Z1899" s="2">
        <f t="shared" si="116"/>
        <v>152.91</v>
      </c>
    </row>
    <row r="1900" spans="1:26">
      <c r="A1900" s="2" t="s">
        <v>3724</v>
      </c>
      <c r="B1900" s="25">
        <v>45344</v>
      </c>
      <c r="C1900" s="2" t="s">
        <v>1422</v>
      </c>
      <c r="D1900" s="2" t="s">
        <v>1696</v>
      </c>
      <c r="E1900" s="2" t="s">
        <v>1801</v>
      </c>
      <c r="F1900" s="2">
        <v>4</v>
      </c>
      <c r="G1900" s="2">
        <v>592.14</v>
      </c>
      <c r="H1900" s="2">
        <v>0.12</v>
      </c>
      <c r="I1900" s="2" t="s">
        <v>1829</v>
      </c>
      <c r="J1900" s="2">
        <v>2084.3328000000001</v>
      </c>
      <c r="K1900" s="2">
        <f>IF(I1900="", AVERAGEIF(Table6[Payment_Type],Table6[[#This Row],[Payment_Type]],Table6[Total_Amount]), J1900)</f>
        <v>2084.3328000000001</v>
      </c>
      <c r="O1900" s="27" t="s">
        <v>3724</v>
      </c>
      <c r="P1900" t="str">
        <f t="shared" si="117"/>
        <v>Sale1898</v>
      </c>
      <c r="Q1900" t="str">
        <f t="shared" si="118"/>
        <v>SALE1898</v>
      </c>
      <c r="S1900" s="30">
        <v>45344</v>
      </c>
      <c r="T1900" t="str">
        <f t="shared" si="119"/>
        <v>22-02-2024</v>
      </c>
      <c r="X1900" s="33">
        <v>4</v>
      </c>
      <c r="Y1900" s="33">
        <v>592.14</v>
      </c>
      <c r="Z1900" s="2">
        <f t="shared" si="116"/>
        <v>592.14</v>
      </c>
    </row>
    <row r="1901" spans="1:26">
      <c r="A1901" s="2" t="s">
        <v>3725</v>
      </c>
      <c r="B1901" s="25">
        <v>45525</v>
      </c>
      <c r="C1901" s="2" t="s">
        <v>230</v>
      </c>
      <c r="D1901" s="2" t="s">
        <v>1704</v>
      </c>
      <c r="E1901" s="2" t="s">
        <v>1794</v>
      </c>
      <c r="F1901" s="2">
        <v>1</v>
      </c>
      <c r="G1901" s="2">
        <v>984.37</v>
      </c>
      <c r="H1901" s="2">
        <v>0</v>
      </c>
      <c r="I1901" s="2" t="s">
        <v>1826</v>
      </c>
      <c r="J1901" s="2">
        <v>984.37</v>
      </c>
      <c r="K1901" s="2">
        <f>IF(I1901="", AVERAGEIF(Table6[Payment_Type],Table6[[#This Row],[Payment_Type]],Table6[Total_Amount]), J1901)</f>
        <v>984.37</v>
      </c>
      <c r="O1901" s="28" t="s">
        <v>3725</v>
      </c>
      <c r="P1901" t="str">
        <f t="shared" si="117"/>
        <v>Sale1899</v>
      </c>
      <c r="Q1901" t="str">
        <f t="shared" si="118"/>
        <v>SALE1899</v>
      </c>
      <c r="S1901" s="31">
        <v>45525</v>
      </c>
      <c r="T1901" t="str">
        <f t="shared" si="119"/>
        <v>21-08-2024</v>
      </c>
      <c r="X1901" s="34">
        <v>1</v>
      </c>
      <c r="Y1901" s="34">
        <v>984.37</v>
      </c>
      <c r="Z1901" s="2">
        <f t="shared" si="116"/>
        <v>984.37</v>
      </c>
    </row>
    <row r="1902" spans="1:26">
      <c r="A1902" s="2" t="s">
        <v>3726</v>
      </c>
      <c r="B1902" s="25">
        <v>45329</v>
      </c>
      <c r="C1902" s="2" t="s">
        <v>926</v>
      </c>
      <c r="D1902" s="2" t="s">
        <v>1546</v>
      </c>
      <c r="E1902" s="2" t="s">
        <v>1794</v>
      </c>
      <c r="F1902" s="2">
        <v>2</v>
      </c>
      <c r="G1902" s="2">
        <v>237.59</v>
      </c>
      <c r="H1902" s="2">
        <v>0.12</v>
      </c>
      <c r="I1902" s="2" t="s">
        <v>1824</v>
      </c>
      <c r="J1902" s="2">
        <v>418.15839999999997</v>
      </c>
      <c r="K1902" s="2">
        <f>IF(I1902="", AVERAGEIF(Table6[Payment_Type],Table6[[#This Row],[Payment_Type]],Table6[Total_Amount]), J1902)</f>
        <v>418.15839999999997</v>
      </c>
      <c r="O1902" s="27" t="s">
        <v>3726</v>
      </c>
      <c r="P1902" t="str">
        <f t="shared" si="117"/>
        <v>Sale1900</v>
      </c>
      <c r="Q1902" t="str">
        <f t="shared" si="118"/>
        <v>SALE1900</v>
      </c>
      <c r="S1902" s="30">
        <v>45329</v>
      </c>
      <c r="T1902" t="str">
        <f t="shared" si="119"/>
        <v>07-02-2024</v>
      </c>
      <c r="X1902" s="33">
        <v>2</v>
      </c>
      <c r="Y1902" s="33">
        <v>237.59</v>
      </c>
      <c r="Z1902" s="2">
        <f t="shared" si="116"/>
        <v>237.59</v>
      </c>
    </row>
    <row r="1903" spans="1:26">
      <c r="A1903" s="2" t="s">
        <v>3727</v>
      </c>
      <c r="B1903" s="25">
        <v>45250</v>
      </c>
      <c r="C1903" s="2" t="s">
        <v>1337</v>
      </c>
      <c r="D1903" s="2" t="s">
        <v>1598</v>
      </c>
      <c r="E1903" s="2" t="s">
        <v>1782</v>
      </c>
      <c r="F1903" s="2">
        <v>1</v>
      </c>
      <c r="G1903" s="2">
        <v>52.06</v>
      </c>
      <c r="H1903" s="2">
        <v>0.27</v>
      </c>
      <c r="I1903" s="2" t="s">
        <v>1829</v>
      </c>
      <c r="J1903" s="2">
        <v>38.003799999999998</v>
      </c>
      <c r="K1903" s="2">
        <f>IF(I1903="", AVERAGEIF(Table6[Payment_Type],Table6[[#This Row],[Payment_Type]],Table6[Total_Amount]), J1903)</f>
        <v>38.003799999999998</v>
      </c>
      <c r="O1903" s="28" t="s">
        <v>3727</v>
      </c>
      <c r="P1903" t="str">
        <f t="shared" si="117"/>
        <v>Sale1901</v>
      </c>
      <c r="Q1903" t="str">
        <f t="shared" si="118"/>
        <v>SALE1901</v>
      </c>
      <c r="S1903" s="31">
        <v>45250</v>
      </c>
      <c r="T1903" t="str">
        <f t="shared" si="119"/>
        <v>20-11-2023</v>
      </c>
      <c r="X1903" s="34">
        <v>1</v>
      </c>
      <c r="Y1903" s="34">
        <v>52.06</v>
      </c>
      <c r="Z1903" s="2">
        <f t="shared" si="116"/>
        <v>52.06</v>
      </c>
    </row>
    <row r="1904" spans="1:26">
      <c r="A1904" s="2" t="s">
        <v>3728</v>
      </c>
      <c r="B1904" s="25">
        <v>45691</v>
      </c>
      <c r="C1904" s="2" t="s">
        <v>1405</v>
      </c>
      <c r="D1904" s="2" t="s">
        <v>1551</v>
      </c>
      <c r="E1904" s="2" t="s">
        <v>1757</v>
      </c>
      <c r="F1904" s="2">
        <v>2</v>
      </c>
      <c r="G1904" s="2">
        <v>594.63</v>
      </c>
      <c r="H1904" s="2">
        <v>0.12</v>
      </c>
      <c r="I1904" s="2" t="s">
        <v>1824</v>
      </c>
      <c r="J1904" s="2">
        <v>1046.5488</v>
      </c>
      <c r="K1904" s="2">
        <f>IF(I1904="", AVERAGEIF(Table6[Payment_Type],Table6[[#This Row],[Payment_Type]],Table6[Total_Amount]), J1904)</f>
        <v>1046.5488</v>
      </c>
      <c r="O1904" s="27" t="s">
        <v>3728</v>
      </c>
      <c r="P1904" t="str">
        <f t="shared" si="117"/>
        <v>Sale1902</v>
      </c>
      <c r="Q1904" t="str">
        <f t="shared" si="118"/>
        <v>SALE1902</v>
      </c>
      <c r="S1904" s="30">
        <v>45691</v>
      </c>
      <c r="T1904" t="str">
        <f t="shared" si="119"/>
        <v>03-02-2025</v>
      </c>
      <c r="X1904" s="33">
        <v>2</v>
      </c>
      <c r="Y1904" s="33">
        <v>594.63</v>
      </c>
      <c r="Z1904" s="2">
        <f t="shared" si="116"/>
        <v>594.63</v>
      </c>
    </row>
    <row r="1905" spans="1:26">
      <c r="A1905" s="2" t="s">
        <v>3729</v>
      </c>
      <c r="B1905" s="25">
        <v>45644</v>
      </c>
      <c r="C1905" s="2" t="s">
        <v>556</v>
      </c>
      <c r="D1905" s="2" t="s">
        <v>1551</v>
      </c>
      <c r="E1905" s="2" t="s">
        <v>1752</v>
      </c>
      <c r="F1905" s="2">
        <v>3</v>
      </c>
      <c r="G1905" s="2">
        <v>476.1</v>
      </c>
      <c r="H1905" s="2">
        <v>0.05</v>
      </c>
      <c r="I1905" s="2" t="s">
        <v>1829</v>
      </c>
      <c r="J1905" s="2">
        <v>1356.885</v>
      </c>
      <c r="K1905" s="2">
        <f>IF(I1905="", AVERAGEIF(Table6[Payment_Type],Table6[[#This Row],[Payment_Type]],Table6[Total_Amount]), J1905)</f>
        <v>1356.885</v>
      </c>
      <c r="O1905" s="28" t="s">
        <v>3729</v>
      </c>
      <c r="P1905" t="str">
        <f t="shared" si="117"/>
        <v>Sale1903</v>
      </c>
      <c r="Q1905" t="str">
        <f t="shared" si="118"/>
        <v>SALE1903</v>
      </c>
      <c r="S1905" s="31">
        <v>45644</v>
      </c>
      <c r="T1905" t="str">
        <f t="shared" si="119"/>
        <v>18-12-2024</v>
      </c>
      <c r="X1905" s="34">
        <v>3</v>
      </c>
      <c r="Y1905" s="34">
        <v>476.1</v>
      </c>
      <c r="Z1905" s="2">
        <f t="shared" si="116"/>
        <v>476.1</v>
      </c>
    </row>
    <row r="1906" spans="1:26">
      <c r="A1906" s="2" t="s">
        <v>3730</v>
      </c>
      <c r="B1906" s="25">
        <v>45514</v>
      </c>
      <c r="C1906" s="2" t="s">
        <v>227</v>
      </c>
      <c r="D1906" s="2" t="s">
        <v>1670</v>
      </c>
      <c r="E1906" s="2" t="s">
        <v>1776</v>
      </c>
      <c r="F1906" s="2">
        <v>1</v>
      </c>
      <c r="G1906" s="2">
        <v>546.47</v>
      </c>
      <c r="H1906" s="2">
        <v>0.08</v>
      </c>
      <c r="I1906" s="2" t="s">
        <v>1829</v>
      </c>
      <c r="J1906" s="2">
        <v>502.75240000000002</v>
      </c>
      <c r="K1906" s="2">
        <f>IF(I1906="", AVERAGEIF(Table6[Payment_Type],Table6[[#This Row],[Payment_Type]],Table6[Total_Amount]), J1906)</f>
        <v>502.75240000000002</v>
      </c>
      <c r="O1906" s="27" t="s">
        <v>3730</v>
      </c>
      <c r="P1906" t="str">
        <f t="shared" si="117"/>
        <v>Sale1904</v>
      </c>
      <c r="Q1906" t="str">
        <f t="shared" si="118"/>
        <v>SALE1904</v>
      </c>
      <c r="S1906" s="30">
        <v>45514</v>
      </c>
      <c r="T1906" t="str">
        <f t="shared" si="119"/>
        <v>10-08-2024</v>
      </c>
      <c r="X1906" s="33">
        <v>1</v>
      </c>
      <c r="Y1906" s="33">
        <v>546.47</v>
      </c>
      <c r="Z1906" s="2">
        <f t="shared" si="116"/>
        <v>546.47</v>
      </c>
    </row>
    <row r="1907" spans="1:26">
      <c r="A1907" s="2" t="s">
        <v>3731</v>
      </c>
      <c r="B1907" s="25">
        <v>45760</v>
      </c>
      <c r="C1907" s="2" t="s">
        <v>582</v>
      </c>
      <c r="D1907" s="2" t="s">
        <v>1698</v>
      </c>
      <c r="E1907" s="2" t="s">
        <v>1794</v>
      </c>
      <c r="F1907" s="2">
        <v>1</v>
      </c>
      <c r="G1907" s="2">
        <v>979.49</v>
      </c>
      <c r="H1907" s="2">
        <v>0.19</v>
      </c>
      <c r="I1907" s="2" t="s">
        <v>1829</v>
      </c>
      <c r="J1907" s="2">
        <v>793.38690000000008</v>
      </c>
      <c r="K1907" s="2">
        <f>IF(I1907="", AVERAGEIF(Table6[Payment_Type],Table6[[#This Row],[Payment_Type]],Table6[Total_Amount]), J1907)</f>
        <v>793.38690000000008</v>
      </c>
      <c r="O1907" s="28" t="s">
        <v>3731</v>
      </c>
      <c r="P1907" t="str">
        <f t="shared" si="117"/>
        <v>Sale1905</v>
      </c>
      <c r="Q1907" t="str">
        <f t="shared" si="118"/>
        <v>SALE1905</v>
      </c>
      <c r="S1907" s="31">
        <v>45760</v>
      </c>
      <c r="T1907" t="str">
        <f t="shared" si="119"/>
        <v>13-04-2025</v>
      </c>
      <c r="X1907" s="34">
        <v>1</v>
      </c>
      <c r="Y1907" s="34">
        <v>979.49</v>
      </c>
      <c r="Z1907" s="2">
        <f t="shared" si="116"/>
        <v>979.49</v>
      </c>
    </row>
    <row r="1908" spans="1:26">
      <c r="A1908" s="2" t="s">
        <v>3732</v>
      </c>
      <c r="B1908" s="25">
        <v>45289</v>
      </c>
      <c r="C1908" s="2" t="s">
        <v>634</v>
      </c>
      <c r="D1908" s="2" t="s">
        <v>1582</v>
      </c>
      <c r="E1908" s="2" t="s">
        <v>1761</v>
      </c>
      <c r="F1908" s="2">
        <v>3</v>
      </c>
      <c r="G1908" s="2">
        <v>988.53</v>
      </c>
      <c r="H1908" s="2">
        <v>0.3</v>
      </c>
      <c r="I1908" s="2" t="s">
        <v>1829</v>
      </c>
      <c r="J1908" s="2">
        <v>2075.913</v>
      </c>
      <c r="K1908" s="2">
        <f>IF(I1908="", AVERAGEIF(Table6[Payment_Type],Table6[[#This Row],[Payment_Type]],Table6[Total_Amount]), J1908)</f>
        <v>2075.913</v>
      </c>
      <c r="O1908" s="27" t="s">
        <v>3732</v>
      </c>
      <c r="P1908" t="str">
        <f t="shared" si="117"/>
        <v>Sale1906</v>
      </c>
      <c r="Q1908" t="str">
        <f t="shared" si="118"/>
        <v>SALE1906</v>
      </c>
      <c r="S1908" s="30">
        <v>45289</v>
      </c>
      <c r="T1908" t="str">
        <f t="shared" si="119"/>
        <v>29-12-2023</v>
      </c>
      <c r="X1908" s="33">
        <v>3</v>
      </c>
      <c r="Y1908" s="33">
        <v>988.53</v>
      </c>
      <c r="Z1908" s="2">
        <f t="shared" si="116"/>
        <v>988.53</v>
      </c>
    </row>
    <row r="1909" spans="1:26">
      <c r="A1909" s="2" t="s">
        <v>3733</v>
      </c>
      <c r="B1909" s="25">
        <v>45704</v>
      </c>
      <c r="C1909" s="2" t="s">
        <v>815</v>
      </c>
      <c r="D1909" s="2" t="s">
        <v>1700</v>
      </c>
      <c r="E1909" s="2" t="s">
        <v>1766</v>
      </c>
      <c r="F1909" s="2">
        <v>4</v>
      </c>
      <c r="G1909" s="2">
        <v>849.29</v>
      </c>
      <c r="H1909" s="2">
        <v>0.26</v>
      </c>
      <c r="I1909" s="2" t="s">
        <v>1824</v>
      </c>
      <c r="J1909" s="2">
        <v>2513.8984</v>
      </c>
      <c r="K1909" s="2">
        <f>IF(I1909="", AVERAGEIF(Table6[Payment_Type],Table6[[#This Row],[Payment_Type]],Table6[Total_Amount]), J1909)</f>
        <v>2513.8984</v>
      </c>
      <c r="O1909" s="28" t="s">
        <v>3733</v>
      </c>
      <c r="P1909" t="str">
        <f t="shared" si="117"/>
        <v>Sale1907</v>
      </c>
      <c r="Q1909" t="str">
        <f t="shared" si="118"/>
        <v>SALE1907</v>
      </c>
      <c r="S1909" s="31">
        <v>45704</v>
      </c>
      <c r="T1909" t="str">
        <f t="shared" si="119"/>
        <v>16-02-2025</v>
      </c>
      <c r="X1909" s="34">
        <v>4</v>
      </c>
      <c r="Y1909" s="34">
        <v>849.29</v>
      </c>
      <c r="Z1909" s="2">
        <f t="shared" si="116"/>
        <v>849.29</v>
      </c>
    </row>
    <row r="1910" spans="1:26">
      <c r="A1910" s="2" t="s">
        <v>3734</v>
      </c>
      <c r="B1910" s="25">
        <v>45318</v>
      </c>
      <c r="C1910" s="2" t="s">
        <v>1077</v>
      </c>
      <c r="D1910" s="2" t="s">
        <v>1738</v>
      </c>
      <c r="E1910" s="2" t="s">
        <v>1799</v>
      </c>
      <c r="F1910" s="2">
        <v>2</v>
      </c>
      <c r="G1910" s="2">
        <v>452.29</v>
      </c>
      <c r="H1910" s="2">
        <v>0.01</v>
      </c>
      <c r="I1910" s="2" t="s">
        <v>1829</v>
      </c>
      <c r="J1910" s="2">
        <v>895.53420000000006</v>
      </c>
      <c r="K1910" s="2">
        <f>IF(I1910="", AVERAGEIF(Table6[Payment_Type],Table6[[#This Row],[Payment_Type]],Table6[Total_Amount]), J1910)</f>
        <v>895.53420000000006</v>
      </c>
      <c r="O1910" s="27" t="s">
        <v>3734</v>
      </c>
      <c r="P1910" t="str">
        <f t="shared" si="117"/>
        <v>Sale1908</v>
      </c>
      <c r="Q1910" t="str">
        <f t="shared" si="118"/>
        <v>SALE1908</v>
      </c>
      <c r="S1910" s="30">
        <v>45318</v>
      </c>
      <c r="T1910" t="str">
        <f t="shared" si="119"/>
        <v>27-01-2024</v>
      </c>
      <c r="X1910" s="33">
        <v>2</v>
      </c>
      <c r="Y1910" s="33">
        <v>452.29</v>
      </c>
      <c r="Z1910" s="2">
        <f t="shared" si="116"/>
        <v>452.29</v>
      </c>
    </row>
    <row r="1911" spans="1:26">
      <c r="A1911" s="2" t="s">
        <v>3735</v>
      </c>
      <c r="B1911" s="25">
        <v>45495</v>
      </c>
      <c r="C1911" s="2" t="s">
        <v>1377</v>
      </c>
      <c r="D1911" s="2" t="s">
        <v>1656</v>
      </c>
      <c r="E1911" s="2" t="s">
        <v>1810</v>
      </c>
      <c r="F1911" s="2">
        <v>2</v>
      </c>
      <c r="G1911" s="2">
        <v>810.81</v>
      </c>
      <c r="H1911" s="2">
        <v>0.11</v>
      </c>
      <c r="I1911" s="2" t="s">
        <v>1829</v>
      </c>
      <c r="J1911" s="2">
        <v>1443.2418</v>
      </c>
      <c r="K1911" s="2">
        <f>IF(I1911="", AVERAGEIF(Table6[Payment_Type],Table6[[#This Row],[Payment_Type]],Table6[Total_Amount]), J1911)</f>
        <v>1443.2418</v>
      </c>
      <c r="O1911" s="28" t="s">
        <v>3735</v>
      </c>
      <c r="P1911" t="str">
        <f t="shared" si="117"/>
        <v>Sale1909</v>
      </c>
      <c r="Q1911" t="str">
        <f t="shared" si="118"/>
        <v>SALE1909</v>
      </c>
      <c r="S1911" s="31">
        <v>45495</v>
      </c>
      <c r="T1911" t="str">
        <f t="shared" si="119"/>
        <v>22-07-2024</v>
      </c>
      <c r="X1911" s="34">
        <v>2</v>
      </c>
      <c r="Y1911" s="34">
        <v>810.81</v>
      </c>
      <c r="Z1911" s="2">
        <f t="shared" si="116"/>
        <v>810.81</v>
      </c>
    </row>
    <row r="1912" spans="1:26">
      <c r="A1912" s="2" t="s">
        <v>3736</v>
      </c>
      <c r="B1912" s="25">
        <v>45560</v>
      </c>
      <c r="C1912" s="2" t="s">
        <v>127</v>
      </c>
      <c r="D1912" s="2" t="s">
        <v>1670</v>
      </c>
      <c r="E1912" s="2" t="s">
        <v>1782</v>
      </c>
      <c r="F1912" s="2">
        <v>1</v>
      </c>
      <c r="G1912" s="2">
        <v>846.67</v>
      </c>
      <c r="H1912" s="2">
        <v>0.1</v>
      </c>
      <c r="I1912" s="2" t="s">
        <v>1829</v>
      </c>
      <c r="J1912" s="2">
        <v>762.00299999999993</v>
      </c>
      <c r="K1912" s="2">
        <f>IF(I1912="", AVERAGEIF(Table6[Payment_Type],Table6[[#This Row],[Payment_Type]],Table6[Total_Amount]), J1912)</f>
        <v>762.00299999999993</v>
      </c>
      <c r="O1912" s="27" t="s">
        <v>3736</v>
      </c>
      <c r="P1912" t="str">
        <f t="shared" si="117"/>
        <v>Sale1910</v>
      </c>
      <c r="Q1912" t="str">
        <f t="shared" si="118"/>
        <v>SALE1910</v>
      </c>
      <c r="S1912" s="30">
        <v>45560</v>
      </c>
      <c r="T1912" t="str">
        <f t="shared" si="119"/>
        <v>25-09-2024</v>
      </c>
      <c r="X1912" s="33">
        <v>1</v>
      </c>
      <c r="Y1912" s="33">
        <v>846.67</v>
      </c>
      <c r="Z1912" s="2">
        <f t="shared" si="116"/>
        <v>846.67</v>
      </c>
    </row>
    <row r="1913" spans="1:26">
      <c r="A1913" s="2" t="s">
        <v>3737</v>
      </c>
      <c r="B1913" s="25">
        <v>45367</v>
      </c>
      <c r="C1913" s="2" t="s">
        <v>78</v>
      </c>
      <c r="D1913" s="2" t="s">
        <v>1596</v>
      </c>
      <c r="E1913" s="2" t="s">
        <v>1776</v>
      </c>
      <c r="F1913" s="2">
        <v>4</v>
      </c>
      <c r="G1913" s="2">
        <v>73.55</v>
      </c>
      <c r="H1913" s="2">
        <v>0.24</v>
      </c>
      <c r="I1913" s="2" t="s">
        <v>1829</v>
      </c>
      <c r="J1913" s="2">
        <v>223.59200000000001</v>
      </c>
      <c r="K1913" s="2">
        <f>IF(I1913="", AVERAGEIF(Table6[Payment_Type],Table6[[#This Row],[Payment_Type]],Table6[Total_Amount]), J1913)</f>
        <v>223.59200000000001</v>
      </c>
      <c r="O1913" s="28" t="s">
        <v>3737</v>
      </c>
      <c r="P1913" t="str">
        <f t="shared" si="117"/>
        <v>Sale1911</v>
      </c>
      <c r="Q1913" t="str">
        <f t="shared" si="118"/>
        <v>SALE1911</v>
      </c>
      <c r="S1913" s="31">
        <v>45367</v>
      </c>
      <c r="T1913" t="str">
        <f t="shared" si="119"/>
        <v>16-03-2024</v>
      </c>
      <c r="X1913" s="34">
        <v>4</v>
      </c>
      <c r="Y1913" s="34">
        <v>73.55</v>
      </c>
      <c r="Z1913" s="2">
        <f t="shared" si="116"/>
        <v>73.55</v>
      </c>
    </row>
    <row r="1914" spans="1:26">
      <c r="A1914" s="2" t="s">
        <v>3738</v>
      </c>
      <c r="B1914" s="25">
        <v>45861</v>
      </c>
      <c r="C1914" s="2" t="s">
        <v>884</v>
      </c>
      <c r="D1914" s="2" t="s">
        <v>1732</v>
      </c>
      <c r="E1914" s="2" t="s">
        <v>1776</v>
      </c>
      <c r="F1914" s="2">
        <v>1</v>
      </c>
      <c r="G1914" s="2">
        <v>882.03</v>
      </c>
      <c r="H1914" s="2">
        <v>0.04</v>
      </c>
      <c r="I1914" s="2" t="s">
        <v>1829</v>
      </c>
      <c r="J1914" s="2">
        <v>846.74879999999996</v>
      </c>
      <c r="K1914" s="2">
        <f>IF(I1914="", AVERAGEIF(Table6[Payment_Type],Table6[[#This Row],[Payment_Type]],Table6[Total_Amount]), J1914)</f>
        <v>846.74879999999996</v>
      </c>
      <c r="O1914" s="27" t="s">
        <v>3738</v>
      </c>
      <c r="P1914" t="str">
        <f t="shared" si="117"/>
        <v>Sale1912</v>
      </c>
      <c r="Q1914" t="str">
        <f t="shared" si="118"/>
        <v>SALE1912</v>
      </c>
      <c r="S1914" s="30">
        <v>45861</v>
      </c>
      <c r="T1914" t="str">
        <f t="shared" si="119"/>
        <v>23-07-2025</v>
      </c>
      <c r="X1914" s="33">
        <v>1</v>
      </c>
      <c r="Y1914" s="33">
        <v>882.03</v>
      </c>
      <c r="Z1914" s="2">
        <f t="shared" si="116"/>
        <v>882.03</v>
      </c>
    </row>
    <row r="1915" spans="1:26">
      <c r="A1915" s="2" t="s">
        <v>3739</v>
      </c>
      <c r="B1915" s="25">
        <v>45589</v>
      </c>
      <c r="C1915" s="2" t="s">
        <v>44</v>
      </c>
      <c r="D1915" s="2" t="s">
        <v>1592</v>
      </c>
      <c r="E1915" s="2" t="s">
        <v>1799</v>
      </c>
      <c r="F1915" s="2">
        <v>1</v>
      </c>
      <c r="G1915" s="2">
        <v>958.44</v>
      </c>
      <c r="H1915" s="2">
        <v>0.21</v>
      </c>
      <c r="I1915" s="2" t="s">
        <v>1824</v>
      </c>
      <c r="J1915" s="2">
        <v>757.16760000000011</v>
      </c>
      <c r="K1915" s="2">
        <f>IF(I1915="", AVERAGEIF(Table6[Payment_Type],Table6[[#This Row],[Payment_Type]],Table6[Total_Amount]), J1915)</f>
        <v>757.16760000000011</v>
      </c>
      <c r="O1915" s="28" t="s">
        <v>3739</v>
      </c>
      <c r="P1915" t="str">
        <f t="shared" si="117"/>
        <v>Sale1913</v>
      </c>
      <c r="Q1915" t="str">
        <f t="shared" si="118"/>
        <v>SALE1913</v>
      </c>
      <c r="S1915" s="31">
        <v>45589</v>
      </c>
      <c r="T1915" t="str">
        <f t="shared" si="119"/>
        <v>24-10-2024</v>
      </c>
      <c r="X1915" s="34">
        <v>1</v>
      </c>
      <c r="Y1915" s="34">
        <v>958.44</v>
      </c>
      <c r="Z1915" s="2">
        <f t="shared" si="116"/>
        <v>958.44</v>
      </c>
    </row>
    <row r="1916" spans="1:26">
      <c r="A1916" s="2" t="s">
        <v>3740</v>
      </c>
      <c r="B1916" s="25">
        <v>45560</v>
      </c>
      <c r="C1916" s="2" t="s">
        <v>44</v>
      </c>
      <c r="D1916" s="2" t="s">
        <v>1746</v>
      </c>
      <c r="E1916" s="2" t="s">
        <v>1761</v>
      </c>
      <c r="F1916" s="2">
        <v>1</v>
      </c>
      <c r="G1916" s="2">
        <v>716.29</v>
      </c>
      <c r="H1916" s="2">
        <v>0.01</v>
      </c>
      <c r="I1916" s="2" t="s">
        <v>1826</v>
      </c>
      <c r="J1916" s="2">
        <v>709.12709999999993</v>
      </c>
      <c r="K1916" s="2">
        <f>IF(I1916="", AVERAGEIF(Table6[Payment_Type],Table6[[#This Row],[Payment_Type]],Table6[Total_Amount]), J1916)</f>
        <v>709.12709999999993</v>
      </c>
      <c r="O1916" s="27" t="s">
        <v>3740</v>
      </c>
      <c r="P1916" t="str">
        <f t="shared" si="117"/>
        <v>Sale1914</v>
      </c>
      <c r="Q1916" t="str">
        <f t="shared" si="118"/>
        <v>SALE1914</v>
      </c>
      <c r="S1916" s="30">
        <v>45560</v>
      </c>
      <c r="T1916" t="str">
        <f t="shared" si="119"/>
        <v>25-09-2024</v>
      </c>
      <c r="X1916" s="33">
        <v>1</v>
      </c>
      <c r="Y1916" s="33">
        <v>716.29</v>
      </c>
      <c r="Z1916" s="2">
        <f t="shared" si="116"/>
        <v>716.29</v>
      </c>
    </row>
    <row r="1917" spans="1:26">
      <c r="A1917" s="2" t="s">
        <v>3741</v>
      </c>
      <c r="B1917" s="25">
        <v>45408</v>
      </c>
      <c r="C1917" s="2" t="s">
        <v>1017</v>
      </c>
      <c r="D1917" s="2" t="s">
        <v>1565</v>
      </c>
      <c r="E1917" s="2" t="s">
        <v>1804</v>
      </c>
      <c r="F1917" s="2">
        <v>2</v>
      </c>
      <c r="G1917" s="2">
        <v>409.14</v>
      </c>
      <c r="H1917" s="2">
        <v>0.01</v>
      </c>
      <c r="I1917" s="2" t="s">
        <v>1826</v>
      </c>
      <c r="J1917" s="2">
        <v>810.09719999999993</v>
      </c>
      <c r="K1917" s="2">
        <f>IF(I1917="", AVERAGEIF(Table6[Payment_Type],Table6[[#This Row],[Payment_Type]],Table6[Total_Amount]), J1917)</f>
        <v>810.09719999999993</v>
      </c>
      <c r="O1917" s="28" t="s">
        <v>3741</v>
      </c>
      <c r="P1917" t="str">
        <f t="shared" si="117"/>
        <v>Sale1915</v>
      </c>
      <c r="Q1917" t="str">
        <f t="shared" si="118"/>
        <v>SALE1915</v>
      </c>
      <c r="S1917" s="31">
        <v>45408</v>
      </c>
      <c r="T1917" t="str">
        <f t="shared" si="119"/>
        <v>26-04-2024</v>
      </c>
      <c r="X1917" s="34">
        <v>2</v>
      </c>
      <c r="Y1917" s="34">
        <v>409.14</v>
      </c>
      <c r="Z1917" s="2">
        <f t="shared" si="116"/>
        <v>409.14</v>
      </c>
    </row>
    <row r="1918" spans="1:26">
      <c r="A1918" s="2" t="s">
        <v>3742</v>
      </c>
      <c r="B1918" s="25">
        <v>45714</v>
      </c>
      <c r="C1918" s="2" t="s">
        <v>304</v>
      </c>
      <c r="D1918" s="2" t="s">
        <v>1746</v>
      </c>
      <c r="E1918" s="2" t="s">
        <v>1786</v>
      </c>
      <c r="F1918" s="2">
        <v>4</v>
      </c>
      <c r="G1918" s="2">
        <v>261.73</v>
      </c>
      <c r="H1918" s="2">
        <v>0.1</v>
      </c>
      <c r="I1918" s="2" t="s">
        <v>1826</v>
      </c>
      <c r="J1918" s="2">
        <v>942.22800000000007</v>
      </c>
      <c r="K1918" s="2">
        <f>IF(I1918="", AVERAGEIF(Table6[Payment_Type],Table6[[#This Row],[Payment_Type]],Table6[Total_Amount]), J1918)</f>
        <v>942.22800000000007</v>
      </c>
      <c r="O1918" s="27" t="s">
        <v>3742</v>
      </c>
      <c r="P1918" t="str">
        <f t="shared" si="117"/>
        <v>Sale1916</v>
      </c>
      <c r="Q1918" t="str">
        <f t="shared" si="118"/>
        <v>SALE1916</v>
      </c>
      <c r="S1918" s="30">
        <v>45714</v>
      </c>
      <c r="T1918" t="str">
        <f t="shared" si="119"/>
        <v>26-02-2025</v>
      </c>
      <c r="X1918" s="33">
        <v>4</v>
      </c>
      <c r="Y1918" s="33">
        <v>261.73</v>
      </c>
      <c r="Z1918" s="2">
        <f t="shared" si="116"/>
        <v>261.73</v>
      </c>
    </row>
    <row r="1919" spans="1:26">
      <c r="A1919" s="2" t="s">
        <v>3743</v>
      </c>
      <c r="B1919" s="25">
        <v>45661</v>
      </c>
      <c r="C1919" s="2" t="s">
        <v>1437</v>
      </c>
      <c r="D1919" s="2" t="s">
        <v>1572</v>
      </c>
      <c r="E1919" s="2" t="s">
        <v>1752</v>
      </c>
      <c r="F1919" s="2">
        <v>2</v>
      </c>
      <c r="G1919" s="2">
        <v>687.35</v>
      </c>
      <c r="H1919" s="2">
        <v>0.2</v>
      </c>
      <c r="I1919" s="2" t="s">
        <v>1829</v>
      </c>
      <c r="J1919" s="2">
        <v>1099.76</v>
      </c>
      <c r="K1919" s="2">
        <f>IF(I1919="", AVERAGEIF(Table6[Payment_Type],Table6[[#This Row],[Payment_Type]],Table6[Total_Amount]), J1919)</f>
        <v>1099.76</v>
      </c>
      <c r="O1919" s="28" t="s">
        <v>3743</v>
      </c>
      <c r="P1919" t="str">
        <f t="shared" si="117"/>
        <v>Sale1917</v>
      </c>
      <c r="Q1919" t="str">
        <f t="shared" si="118"/>
        <v>SALE1917</v>
      </c>
      <c r="S1919" s="31">
        <v>45661</v>
      </c>
      <c r="T1919" t="str">
        <f t="shared" si="119"/>
        <v>04-01-2025</v>
      </c>
      <c r="X1919" s="34">
        <v>2</v>
      </c>
      <c r="Y1919" s="34">
        <v>687.35</v>
      </c>
      <c r="Z1919" s="2">
        <f t="shared" si="116"/>
        <v>687.35</v>
      </c>
    </row>
    <row r="1920" spans="1:26">
      <c r="A1920" s="2" t="s">
        <v>3744</v>
      </c>
      <c r="B1920" s="25">
        <v>45921</v>
      </c>
      <c r="C1920" s="2" t="s">
        <v>675</v>
      </c>
      <c r="D1920" s="2" t="s">
        <v>1716</v>
      </c>
      <c r="E1920" s="2" t="s">
        <v>1782</v>
      </c>
      <c r="F1920" s="2">
        <v>2</v>
      </c>
      <c r="G1920" s="2">
        <v>30.14</v>
      </c>
      <c r="H1920" s="2">
        <v>0.21</v>
      </c>
      <c r="I1920" s="2" t="s">
        <v>1824</v>
      </c>
      <c r="J1920" s="2">
        <v>47.621200000000002</v>
      </c>
      <c r="K1920" s="2">
        <f>IF(I1920="", AVERAGEIF(Table6[Payment_Type],Table6[[#This Row],[Payment_Type]],Table6[Total_Amount]), J1920)</f>
        <v>47.621200000000002</v>
      </c>
      <c r="O1920" s="27" t="s">
        <v>3744</v>
      </c>
      <c r="P1920" t="str">
        <f t="shared" si="117"/>
        <v>Sale1918</v>
      </c>
      <c r="Q1920" t="str">
        <f t="shared" si="118"/>
        <v>SALE1918</v>
      </c>
      <c r="S1920" s="30">
        <v>45921</v>
      </c>
      <c r="T1920" t="str">
        <f t="shared" si="119"/>
        <v>21-09-2025</v>
      </c>
      <c r="X1920" s="33">
        <v>2</v>
      </c>
      <c r="Y1920" s="33">
        <v>30.14</v>
      </c>
      <c r="Z1920" s="2">
        <f t="shared" si="116"/>
        <v>30.14</v>
      </c>
    </row>
    <row r="1921" spans="1:26">
      <c r="A1921" s="2" t="s">
        <v>3745</v>
      </c>
      <c r="B1921" s="25">
        <v>45651</v>
      </c>
      <c r="C1921" s="2" t="s">
        <v>353</v>
      </c>
      <c r="D1921" s="2" t="s">
        <v>1616</v>
      </c>
      <c r="E1921" s="2" t="s">
        <v>1782</v>
      </c>
      <c r="F1921" s="2">
        <v>3</v>
      </c>
      <c r="G1921" s="2">
        <v>570.12</v>
      </c>
      <c r="H1921" s="2">
        <v>0.12</v>
      </c>
      <c r="I1921" s="2" t="s">
        <v>1826</v>
      </c>
      <c r="J1921" s="2">
        <v>1505.1168</v>
      </c>
      <c r="K1921" s="2">
        <f>IF(I1921="", AVERAGEIF(Table6[Payment_Type],Table6[[#This Row],[Payment_Type]],Table6[Total_Amount]), J1921)</f>
        <v>1505.1168</v>
      </c>
      <c r="O1921" s="28" t="s">
        <v>3745</v>
      </c>
      <c r="P1921" t="str">
        <f t="shared" si="117"/>
        <v>Sale1919</v>
      </c>
      <c r="Q1921" t="str">
        <f t="shared" si="118"/>
        <v>SALE1919</v>
      </c>
      <c r="S1921" s="31">
        <v>45651</v>
      </c>
      <c r="T1921" t="str">
        <f t="shared" si="119"/>
        <v>25-12-2024</v>
      </c>
      <c r="X1921" s="34">
        <v>3</v>
      </c>
      <c r="Y1921" s="34">
        <v>570.12</v>
      </c>
      <c r="Z1921" s="2">
        <f t="shared" si="116"/>
        <v>570.12</v>
      </c>
    </row>
    <row r="1922" spans="1:26">
      <c r="A1922" s="2" t="s">
        <v>3746</v>
      </c>
      <c r="B1922" s="25">
        <v>45883</v>
      </c>
      <c r="C1922" s="2" t="s">
        <v>893</v>
      </c>
      <c r="D1922" s="2" t="s">
        <v>1702</v>
      </c>
      <c r="E1922" s="2" t="s">
        <v>1813</v>
      </c>
      <c r="F1922" s="2">
        <v>3</v>
      </c>
      <c r="G1922" s="2">
        <v>401.87</v>
      </c>
      <c r="H1922" s="2">
        <v>0.28999999999999998</v>
      </c>
      <c r="I1922" s="2" t="s">
        <v>1829</v>
      </c>
      <c r="J1922" s="2">
        <v>855.98310000000004</v>
      </c>
      <c r="K1922" s="2">
        <f>IF(I1922="", AVERAGEIF(Table6[Payment_Type],Table6[[#This Row],[Payment_Type]],Table6[Total_Amount]), J1922)</f>
        <v>855.98310000000004</v>
      </c>
      <c r="O1922" s="27" t="s">
        <v>3746</v>
      </c>
      <c r="P1922" t="str">
        <f t="shared" si="117"/>
        <v>Sale1920</v>
      </c>
      <c r="Q1922" t="str">
        <f t="shared" si="118"/>
        <v>SALE1920</v>
      </c>
      <c r="S1922" s="30">
        <v>45883</v>
      </c>
      <c r="T1922" t="str">
        <f t="shared" si="119"/>
        <v>14-08-2025</v>
      </c>
      <c r="X1922" s="33">
        <v>3</v>
      </c>
      <c r="Y1922" s="33">
        <v>401.87</v>
      </c>
      <c r="Z1922" s="2">
        <f t="shared" ref="Z1922:Z1985" si="120">IF(ISBLANK(Y1922), AVERAGE($Y$2:$Y$2001), Y1922)</f>
        <v>401.87</v>
      </c>
    </row>
    <row r="1923" spans="1:26">
      <c r="A1923" s="2" t="s">
        <v>3747</v>
      </c>
      <c r="B1923" s="25">
        <v>45624</v>
      </c>
      <c r="C1923" s="2" t="s">
        <v>1524</v>
      </c>
      <c r="D1923" s="2" t="s">
        <v>1706</v>
      </c>
      <c r="E1923" s="2" t="s">
        <v>1794</v>
      </c>
      <c r="F1923" s="2">
        <v>4</v>
      </c>
      <c r="G1923" s="2">
        <v>619.35</v>
      </c>
      <c r="H1923" s="2">
        <v>0.3</v>
      </c>
      <c r="I1923" s="2" t="s">
        <v>1824</v>
      </c>
      <c r="J1923" s="2">
        <v>1734.18</v>
      </c>
      <c r="K1923" s="2">
        <f>IF(I1923="", AVERAGEIF(Table6[Payment_Type],Table6[[#This Row],[Payment_Type]],Table6[Total_Amount]), J1923)</f>
        <v>1734.18</v>
      </c>
      <c r="O1923" s="28" t="s">
        <v>3747</v>
      </c>
      <c r="P1923" t="str">
        <f t="shared" ref="P1923:P1986" si="121">PROPER(O1923)</f>
        <v>Sale1921</v>
      </c>
      <c r="Q1923" t="str">
        <f t="shared" ref="Q1923:Q1986" si="122">UPPER(O1923)</f>
        <v>SALE1921</v>
      </c>
      <c r="S1923" s="31">
        <v>45624</v>
      </c>
      <c r="T1923" t="str">
        <f t="shared" ref="T1923:T1986" si="123">TEXT(S1923, "DD-MM-YYYY" )</f>
        <v>28-11-2024</v>
      </c>
      <c r="X1923" s="34">
        <v>4</v>
      </c>
      <c r="Y1923" s="34">
        <v>619.35</v>
      </c>
      <c r="Z1923" s="2">
        <f t="shared" si="120"/>
        <v>619.35</v>
      </c>
    </row>
    <row r="1924" spans="1:26">
      <c r="A1924" s="2" t="s">
        <v>3748</v>
      </c>
      <c r="B1924" s="25">
        <v>45276</v>
      </c>
      <c r="C1924" s="2" t="s">
        <v>791</v>
      </c>
      <c r="D1924" s="2" t="s">
        <v>1640</v>
      </c>
      <c r="E1924" s="2" t="s">
        <v>1807</v>
      </c>
      <c r="F1924" s="2">
        <v>4</v>
      </c>
      <c r="G1924" s="2">
        <v>569.36</v>
      </c>
      <c r="H1924" s="2">
        <v>0.27</v>
      </c>
      <c r="I1924" s="2" t="s">
        <v>1826</v>
      </c>
      <c r="J1924" s="2">
        <v>1662.5311999999999</v>
      </c>
      <c r="K1924" s="2">
        <f>IF(I1924="", AVERAGEIF(Table6[Payment_Type],Table6[[#This Row],[Payment_Type]],Table6[Total_Amount]), J1924)</f>
        <v>1662.5311999999999</v>
      </c>
      <c r="O1924" s="27" t="s">
        <v>3748</v>
      </c>
      <c r="P1924" t="str">
        <f t="shared" si="121"/>
        <v>Sale1922</v>
      </c>
      <c r="Q1924" t="str">
        <f t="shared" si="122"/>
        <v>SALE1922</v>
      </c>
      <c r="S1924" s="30">
        <v>45276</v>
      </c>
      <c r="T1924" t="str">
        <f t="shared" si="123"/>
        <v>16-12-2023</v>
      </c>
      <c r="X1924" s="33">
        <v>4</v>
      </c>
      <c r="Y1924" s="33">
        <v>569.36</v>
      </c>
      <c r="Z1924" s="2">
        <f t="shared" si="120"/>
        <v>569.36</v>
      </c>
    </row>
    <row r="1925" spans="1:26">
      <c r="A1925" s="2" t="s">
        <v>3749</v>
      </c>
      <c r="B1925" s="25">
        <v>45344</v>
      </c>
      <c r="C1925" s="2" t="s">
        <v>1466</v>
      </c>
      <c r="D1925" s="2" t="s">
        <v>1602</v>
      </c>
      <c r="E1925" s="2" t="s">
        <v>1769</v>
      </c>
      <c r="F1925" s="2">
        <v>2</v>
      </c>
      <c r="G1925" s="2">
        <v>846.35</v>
      </c>
      <c r="H1925" s="2">
        <v>0.3</v>
      </c>
      <c r="I1925" s="2" t="s">
        <v>1829</v>
      </c>
      <c r="J1925" s="2">
        <v>1184.8900000000001</v>
      </c>
      <c r="K1925" s="2">
        <f>IF(I1925="", AVERAGEIF(Table6[Payment_Type],Table6[[#This Row],[Payment_Type]],Table6[Total_Amount]), J1925)</f>
        <v>1184.8900000000001</v>
      </c>
      <c r="O1925" s="28" t="s">
        <v>3749</v>
      </c>
      <c r="P1925" t="str">
        <f t="shared" si="121"/>
        <v>Sale1923</v>
      </c>
      <c r="Q1925" t="str">
        <f t="shared" si="122"/>
        <v>SALE1923</v>
      </c>
      <c r="S1925" s="31">
        <v>45344</v>
      </c>
      <c r="T1925" t="str">
        <f t="shared" si="123"/>
        <v>22-02-2024</v>
      </c>
      <c r="X1925" s="34">
        <v>2</v>
      </c>
      <c r="Y1925" s="34">
        <v>846.35</v>
      </c>
      <c r="Z1925" s="2">
        <f t="shared" si="120"/>
        <v>846.35</v>
      </c>
    </row>
    <row r="1926" spans="1:26">
      <c r="A1926" s="2" t="s">
        <v>3750</v>
      </c>
      <c r="B1926" s="25">
        <v>45849</v>
      </c>
      <c r="C1926" s="2" t="s">
        <v>1346</v>
      </c>
      <c r="D1926" s="2" t="s">
        <v>1608</v>
      </c>
      <c r="E1926" s="2" t="s">
        <v>1761</v>
      </c>
      <c r="F1926" s="2">
        <v>1</v>
      </c>
      <c r="G1926" s="2">
        <v>788.45</v>
      </c>
      <c r="H1926" s="2">
        <v>0.28999999999999998</v>
      </c>
      <c r="I1926" s="2" t="s">
        <v>1826</v>
      </c>
      <c r="J1926" s="2">
        <v>559.79949999999997</v>
      </c>
      <c r="K1926" s="2">
        <f>IF(I1926="", AVERAGEIF(Table6[Payment_Type],Table6[[#This Row],[Payment_Type]],Table6[Total_Amount]), J1926)</f>
        <v>559.79949999999997</v>
      </c>
      <c r="O1926" s="27" t="s">
        <v>3750</v>
      </c>
      <c r="P1926" t="str">
        <f t="shared" si="121"/>
        <v>Sale1924</v>
      </c>
      <c r="Q1926" t="str">
        <f t="shared" si="122"/>
        <v>SALE1924</v>
      </c>
      <c r="S1926" s="30">
        <v>45849</v>
      </c>
      <c r="T1926" t="str">
        <f t="shared" si="123"/>
        <v>11-07-2025</v>
      </c>
      <c r="X1926" s="33">
        <v>1</v>
      </c>
      <c r="Y1926" s="33">
        <v>788.45</v>
      </c>
      <c r="Z1926" s="2">
        <f t="shared" si="120"/>
        <v>788.45</v>
      </c>
    </row>
    <row r="1927" spans="1:26">
      <c r="A1927" s="2" t="s">
        <v>3751</v>
      </c>
      <c r="B1927" s="25">
        <v>45880</v>
      </c>
      <c r="C1927" s="2" t="s">
        <v>1127</v>
      </c>
      <c r="D1927" s="2" t="s">
        <v>1618</v>
      </c>
      <c r="E1927" s="2" t="s">
        <v>1794</v>
      </c>
      <c r="F1927" s="2">
        <v>2</v>
      </c>
      <c r="G1927" s="2">
        <v>338.81</v>
      </c>
      <c r="H1927" s="2">
        <v>7.0000000000000007E-2</v>
      </c>
      <c r="I1927" s="2" t="s">
        <v>1829</v>
      </c>
      <c r="J1927" s="2">
        <v>630.1866</v>
      </c>
      <c r="K1927" s="2">
        <f>IF(I1927="", AVERAGEIF(Table6[Payment_Type],Table6[[#This Row],[Payment_Type]],Table6[Total_Amount]), J1927)</f>
        <v>630.1866</v>
      </c>
      <c r="O1927" s="28" t="s">
        <v>3751</v>
      </c>
      <c r="P1927" t="str">
        <f t="shared" si="121"/>
        <v>Sale1925</v>
      </c>
      <c r="Q1927" t="str">
        <f t="shared" si="122"/>
        <v>SALE1925</v>
      </c>
      <c r="S1927" s="31">
        <v>45880</v>
      </c>
      <c r="T1927" t="str">
        <f t="shared" si="123"/>
        <v>11-08-2025</v>
      </c>
      <c r="X1927" s="34">
        <v>2</v>
      </c>
      <c r="Y1927" s="34">
        <v>338.81</v>
      </c>
      <c r="Z1927" s="2">
        <f t="shared" si="120"/>
        <v>338.81</v>
      </c>
    </row>
    <row r="1928" spans="1:26">
      <c r="A1928" s="2" t="s">
        <v>3752</v>
      </c>
      <c r="B1928" s="25">
        <v>45907</v>
      </c>
      <c r="C1928" s="2" t="s">
        <v>110</v>
      </c>
      <c r="D1928" s="2" t="s">
        <v>1576</v>
      </c>
      <c r="E1928" s="2" t="s">
        <v>1773</v>
      </c>
      <c r="F1928" s="2">
        <v>4</v>
      </c>
      <c r="G1928" s="2">
        <v>94.48</v>
      </c>
      <c r="H1928" s="2">
        <v>0.06</v>
      </c>
      <c r="I1928" s="2" t="s">
        <v>1829</v>
      </c>
      <c r="J1928" s="2">
        <v>355.2448</v>
      </c>
      <c r="K1928" s="2">
        <f>IF(I1928="", AVERAGEIF(Table6[Payment_Type],Table6[[#This Row],[Payment_Type]],Table6[Total_Amount]), J1928)</f>
        <v>355.2448</v>
      </c>
      <c r="O1928" s="27" t="s">
        <v>3752</v>
      </c>
      <c r="P1928" t="str">
        <f t="shared" si="121"/>
        <v>Sale1926</v>
      </c>
      <c r="Q1928" t="str">
        <f t="shared" si="122"/>
        <v>SALE1926</v>
      </c>
      <c r="S1928" s="30">
        <v>45907</v>
      </c>
      <c r="T1928" t="str">
        <f t="shared" si="123"/>
        <v>07-09-2025</v>
      </c>
      <c r="X1928" s="33">
        <v>4</v>
      </c>
      <c r="Y1928" s="33">
        <v>94.48</v>
      </c>
      <c r="Z1928" s="2">
        <f t="shared" si="120"/>
        <v>94.48</v>
      </c>
    </row>
    <row r="1929" spans="1:26">
      <c r="A1929" s="2" t="s">
        <v>3753</v>
      </c>
      <c r="B1929" s="25">
        <v>45545</v>
      </c>
      <c r="C1929" s="2" t="s">
        <v>1469</v>
      </c>
      <c r="D1929" s="2" t="s">
        <v>1586</v>
      </c>
      <c r="E1929" s="2" t="s">
        <v>1797</v>
      </c>
      <c r="F1929" s="2">
        <v>3</v>
      </c>
      <c r="G1929" s="2">
        <v>941.85</v>
      </c>
      <c r="H1929" s="2">
        <v>0.16</v>
      </c>
      <c r="I1929" s="2" t="s">
        <v>1826</v>
      </c>
      <c r="J1929" s="2">
        <v>2373.462</v>
      </c>
      <c r="K1929" s="2">
        <f>IF(I1929="", AVERAGEIF(Table6[Payment_Type],Table6[[#This Row],[Payment_Type]],Table6[Total_Amount]), J1929)</f>
        <v>2373.462</v>
      </c>
      <c r="O1929" s="28" t="s">
        <v>3753</v>
      </c>
      <c r="P1929" t="str">
        <f t="shared" si="121"/>
        <v>Sale1927</v>
      </c>
      <c r="Q1929" t="str">
        <f t="shared" si="122"/>
        <v>SALE1927</v>
      </c>
      <c r="S1929" s="31">
        <v>45545</v>
      </c>
      <c r="T1929" t="str">
        <f t="shared" si="123"/>
        <v>10-09-2024</v>
      </c>
      <c r="X1929" s="34">
        <v>3</v>
      </c>
      <c r="Y1929" s="34">
        <v>941.85</v>
      </c>
      <c r="Z1929" s="2">
        <f t="shared" si="120"/>
        <v>941.85</v>
      </c>
    </row>
    <row r="1930" spans="1:26">
      <c r="A1930" s="2" t="s">
        <v>3754</v>
      </c>
      <c r="B1930" s="25">
        <v>45257</v>
      </c>
      <c r="C1930" s="2" t="s">
        <v>538</v>
      </c>
      <c r="D1930" s="2" t="s">
        <v>1638</v>
      </c>
      <c r="E1930" s="2" t="s">
        <v>1773</v>
      </c>
      <c r="F1930" s="2">
        <v>2</v>
      </c>
      <c r="G1930" s="2">
        <v>336.97</v>
      </c>
      <c r="H1930" s="2">
        <v>0.14000000000000001</v>
      </c>
      <c r="I1930" s="2" t="s">
        <v>1826</v>
      </c>
      <c r="J1930" s="2">
        <v>579.58840000000009</v>
      </c>
      <c r="K1930" s="2">
        <f>IF(I1930="", AVERAGEIF(Table6[Payment_Type],Table6[[#This Row],[Payment_Type]],Table6[Total_Amount]), J1930)</f>
        <v>579.58840000000009</v>
      </c>
      <c r="O1930" s="27" t="s">
        <v>3754</v>
      </c>
      <c r="P1930" t="str">
        <f t="shared" si="121"/>
        <v>Sale1928</v>
      </c>
      <c r="Q1930" t="str">
        <f t="shared" si="122"/>
        <v>SALE1928</v>
      </c>
      <c r="S1930" s="30">
        <v>45257</v>
      </c>
      <c r="T1930" t="str">
        <f t="shared" si="123"/>
        <v>27-11-2023</v>
      </c>
      <c r="X1930" s="33">
        <v>2</v>
      </c>
      <c r="Y1930" s="33">
        <v>336.97</v>
      </c>
      <c r="Z1930" s="2">
        <f t="shared" si="120"/>
        <v>336.97</v>
      </c>
    </row>
    <row r="1931" spans="1:26">
      <c r="A1931" s="2" t="s">
        <v>3755</v>
      </c>
      <c r="B1931" s="25">
        <v>45466</v>
      </c>
      <c r="C1931" s="2" t="s">
        <v>978</v>
      </c>
      <c r="D1931" s="2" t="s">
        <v>1555</v>
      </c>
      <c r="E1931" s="2" t="s">
        <v>1773</v>
      </c>
      <c r="F1931" s="2">
        <v>2</v>
      </c>
      <c r="G1931" s="2">
        <v>344.16</v>
      </c>
      <c r="H1931" s="2">
        <v>0.09</v>
      </c>
      <c r="I1931" s="2" t="s">
        <v>1826</v>
      </c>
      <c r="J1931" s="2">
        <v>626.37120000000004</v>
      </c>
      <c r="K1931" s="2">
        <f>IF(I1931="", AVERAGEIF(Table6[Payment_Type],Table6[[#This Row],[Payment_Type]],Table6[Total_Amount]), J1931)</f>
        <v>626.37120000000004</v>
      </c>
      <c r="O1931" s="28" t="s">
        <v>3755</v>
      </c>
      <c r="P1931" t="str">
        <f t="shared" si="121"/>
        <v>Sale1929</v>
      </c>
      <c r="Q1931" t="str">
        <f t="shared" si="122"/>
        <v>SALE1929</v>
      </c>
      <c r="S1931" s="31">
        <v>45466</v>
      </c>
      <c r="T1931" t="str">
        <f t="shared" si="123"/>
        <v>23-06-2024</v>
      </c>
      <c r="X1931" s="34">
        <v>2</v>
      </c>
      <c r="Y1931" s="34">
        <v>344.16</v>
      </c>
      <c r="Z1931" s="2">
        <f t="shared" si="120"/>
        <v>344.16</v>
      </c>
    </row>
    <row r="1932" spans="1:26">
      <c r="A1932" s="2" t="s">
        <v>3756</v>
      </c>
      <c r="B1932" s="25">
        <v>45847</v>
      </c>
      <c r="C1932" s="2" t="s">
        <v>948</v>
      </c>
      <c r="D1932" s="2" t="s">
        <v>1644</v>
      </c>
      <c r="E1932" s="2" t="s">
        <v>1786</v>
      </c>
      <c r="F1932" s="2">
        <v>1</v>
      </c>
      <c r="G1932" s="2">
        <v>841.53</v>
      </c>
      <c r="H1932" s="2">
        <v>0.15</v>
      </c>
      <c r="I1932" s="2" t="s">
        <v>1824</v>
      </c>
      <c r="J1932" s="2">
        <v>715.30049999999994</v>
      </c>
      <c r="K1932" s="2">
        <f>IF(I1932="", AVERAGEIF(Table6[Payment_Type],Table6[[#This Row],[Payment_Type]],Table6[Total_Amount]), J1932)</f>
        <v>715.30049999999994</v>
      </c>
      <c r="O1932" s="27" t="s">
        <v>3756</v>
      </c>
      <c r="P1932" t="str">
        <f t="shared" si="121"/>
        <v>Sale1930</v>
      </c>
      <c r="Q1932" t="str">
        <f t="shared" si="122"/>
        <v>SALE1930</v>
      </c>
      <c r="S1932" s="30">
        <v>45847</v>
      </c>
      <c r="T1932" t="str">
        <f t="shared" si="123"/>
        <v>09-07-2025</v>
      </c>
      <c r="X1932" s="33">
        <v>1</v>
      </c>
      <c r="Y1932" s="33">
        <v>841.53</v>
      </c>
      <c r="Z1932" s="2">
        <f t="shared" si="120"/>
        <v>841.53</v>
      </c>
    </row>
    <row r="1933" spans="1:26">
      <c r="A1933" s="2" t="s">
        <v>3757</v>
      </c>
      <c r="B1933" s="25">
        <v>45825</v>
      </c>
      <c r="C1933" s="2" t="s">
        <v>1316</v>
      </c>
      <c r="D1933" s="2" t="s">
        <v>1714</v>
      </c>
      <c r="E1933" s="2" t="s">
        <v>1807</v>
      </c>
      <c r="F1933" s="2">
        <v>3</v>
      </c>
      <c r="G1933" s="2">
        <v>63.36</v>
      </c>
      <c r="H1933" s="2">
        <v>0.28999999999999998</v>
      </c>
      <c r="I1933" s="2" t="s">
        <v>1829</v>
      </c>
      <c r="J1933" s="2">
        <v>134.95679999999999</v>
      </c>
      <c r="K1933" s="2">
        <f>IF(I1933="", AVERAGEIF(Table6[Payment_Type],Table6[[#This Row],[Payment_Type]],Table6[Total_Amount]), J1933)</f>
        <v>134.95679999999999</v>
      </c>
      <c r="O1933" s="28" t="s">
        <v>3757</v>
      </c>
      <c r="P1933" t="str">
        <f t="shared" si="121"/>
        <v>Sale1931</v>
      </c>
      <c r="Q1933" t="str">
        <f t="shared" si="122"/>
        <v>SALE1931</v>
      </c>
      <c r="S1933" s="31">
        <v>45825</v>
      </c>
      <c r="T1933" t="str">
        <f t="shared" si="123"/>
        <v>17-06-2025</v>
      </c>
      <c r="X1933" s="34">
        <v>3</v>
      </c>
      <c r="Y1933" s="34">
        <v>63.36</v>
      </c>
      <c r="Z1933" s="2">
        <f t="shared" si="120"/>
        <v>63.36</v>
      </c>
    </row>
    <row r="1934" spans="1:26">
      <c r="A1934" s="2" t="s">
        <v>3758</v>
      </c>
      <c r="B1934" s="25">
        <v>45839</v>
      </c>
      <c r="C1934" s="2" t="s">
        <v>1524</v>
      </c>
      <c r="D1934" s="2" t="s">
        <v>1704</v>
      </c>
      <c r="E1934" s="2" t="s">
        <v>1782</v>
      </c>
      <c r="F1934" s="2">
        <v>2</v>
      </c>
      <c r="G1934" s="2">
        <v>552.49</v>
      </c>
      <c r="H1934" s="2">
        <v>0.1</v>
      </c>
      <c r="I1934" s="2" t="s">
        <v>1824</v>
      </c>
      <c r="J1934" s="2">
        <v>994.48200000000008</v>
      </c>
      <c r="K1934" s="2">
        <f>IF(I1934="", AVERAGEIF(Table6[Payment_Type],Table6[[#This Row],[Payment_Type]],Table6[Total_Amount]), J1934)</f>
        <v>994.48200000000008</v>
      </c>
      <c r="O1934" s="27" t="s">
        <v>3758</v>
      </c>
      <c r="P1934" t="str">
        <f t="shared" si="121"/>
        <v>Sale1932</v>
      </c>
      <c r="Q1934" t="str">
        <f t="shared" si="122"/>
        <v>SALE1932</v>
      </c>
      <c r="S1934" s="30">
        <v>45839</v>
      </c>
      <c r="T1934" t="str">
        <f t="shared" si="123"/>
        <v>01-07-2025</v>
      </c>
      <c r="X1934" s="33">
        <v>2</v>
      </c>
      <c r="Y1934" s="33">
        <v>552.49</v>
      </c>
      <c r="Z1934" s="2">
        <f t="shared" si="120"/>
        <v>552.49</v>
      </c>
    </row>
    <row r="1935" spans="1:26">
      <c r="A1935" s="2" t="s">
        <v>3759</v>
      </c>
      <c r="B1935" s="25">
        <v>45720</v>
      </c>
      <c r="C1935" s="2" t="s">
        <v>758</v>
      </c>
      <c r="D1935" s="2" t="s">
        <v>1596</v>
      </c>
      <c r="E1935" s="2" t="s">
        <v>1776</v>
      </c>
      <c r="F1935" s="2">
        <v>3</v>
      </c>
      <c r="G1935" s="2">
        <v>447.38</v>
      </c>
      <c r="H1935" s="2">
        <v>0.03</v>
      </c>
      <c r="I1935" s="2" t="s">
        <v>1824</v>
      </c>
      <c r="J1935" s="2">
        <v>1301.8758</v>
      </c>
      <c r="K1935" s="2">
        <f>IF(I1935="", AVERAGEIF(Table6[Payment_Type],Table6[[#This Row],[Payment_Type]],Table6[Total_Amount]), J1935)</f>
        <v>1301.8758</v>
      </c>
      <c r="O1935" s="28" t="s">
        <v>3759</v>
      </c>
      <c r="P1935" t="str">
        <f t="shared" si="121"/>
        <v>Sale1933</v>
      </c>
      <c r="Q1935" t="str">
        <f t="shared" si="122"/>
        <v>SALE1933</v>
      </c>
      <c r="S1935" s="31">
        <v>45720</v>
      </c>
      <c r="T1935" t="str">
        <f t="shared" si="123"/>
        <v>04-03-2025</v>
      </c>
      <c r="X1935" s="34">
        <v>3</v>
      </c>
      <c r="Y1935" s="34">
        <v>447.38</v>
      </c>
      <c r="Z1935" s="2">
        <f t="shared" si="120"/>
        <v>447.38</v>
      </c>
    </row>
    <row r="1936" spans="1:26">
      <c r="A1936" s="2" t="s">
        <v>3760</v>
      </c>
      <c r="B1936" s="25">
        <v>45250</v>
      </c>
      <c r="C1936" s="2" t="s">
        <v>1392</v>
      </c>
      <c r="D1936" s="2" t="s">
        <v>1694</v>
      </c>
      <c r="E1936" s="2" t="s">
        <v>1813</v>
      </c>
      <c r="F1936" s="2">
        <v>1</v>
      </c>
      <c r="G1936" s="2">
        <v>727.7</v>
      </c>
      <c r="H1936" s="2">
        <v>0.21</v>
      </c>
      <c r="I1936" s="2" t="s">
        <v>1829</v>
      </c>
      <c r="J1936" s="2">
        <v>574.88300000000004</v>
      </c>
      <c r="K1936" s="2">
        <f>IF(I1936="", AVERAGEIF(Table6[Payment_Type],Table6[[#This Row],[Payment_Type]],Table6[Total_Amount]), J1936)</f>
        <v>574.88300000000004</v>
      </c>
      <c r="O1936" s="27" t="s">
        <v>3760</v>
      </c>
      <c r="P1936" t="str">
        <f t="shared" si="121"/>
        <v>Sale1934</v>
      </c>
      <c r="Q1936" t="str">
        <f t="shared" si="122"/>
        <v>SALE1934</v>
      </c>
      <c r="S1936" s="30">
        <v>45250</v>
      </c>
      <c r="T1936" t="str">
        <f t="shared" si="123"/>
        <v>20-11-2023</v>
      </c>
      <c r="X1936" s="33">
        <v>1</v>
      </c>
      <c r="Y1936" s="33">
        <v>727.7</v>
      </c>
      <c r="Z1936" s="2">
        <f t="shared" si="120"/>
        <v>727.7</v>
      </c>
    </row>
    <row r="1937" spans="1:26">
      <c r="A1937" s="2" t="s">
        <v>3761</v>
      </c>
      <c r="B1937" s="25">
        <v>45258</v>
      </c>
      <c r="C1937" s="2" t="s">
        <v>1352</v>
      </c>
      <c r="D1937" s="2" t="s">
        <v>1650</v>
      </c>
      <c r="E1937" s="2" t="s">
        <v>1779</v>
      </c>
      <c r="F1937" s="2">
        <v>4</v>
      </c>
      <c r="G1937" s="2">
        <v>581.34</v>
      </c>
      <c r="H1937" s="2">
        <v>0.08</v>
      </c>
      <c r="I1937" s="2" t="s">
        <v>1824</v>
      </c>
      <c r="J1937" s="2">
        <v>2139.3312000000001</v>
      </c>
      <c r="K1937" s="2">
        <f>IF(I1937="", AVERAGEIF(Table6[Payment_Type],Table6[[#This Row],[Payment_Type]],Table6[Total_Amount]), J1937)</f>
        <v>2139.3312000000001</v>
      </c>
      <c r="O1937" s="28" t="s">
        <v>3761</v>
      </c>
      <c r="P1937" t="str">
        <f t="shared" si="121"/>
        <v>Sale1935</v>
      </c>
      <c r="Q1937" t="str">
        <f t="shared" si="122"/>
        <v>SALE1935</v>
      </c>
      <c r="S1937" s="31">
        <v>45258</v>
      </c>
      <c r="T1937" t="str">
        <f t="shared" si="123"/>
        <v>28-11-2023</v>
      </c>
      <c r="X1937" s="34">
        <v>4</v>
      </c>
      <c r="Y1937" s="34">
        <v>581.34</v>
      </c>
      <c r="Z1937" s="2">
        <f t="shared" si="120"/>
        <v>581.34</v>
      </c>
    </row>
    <row r="1938" spans="1:26">
      <c r="A1938" s="2" t="s">
        <v>3762</v>
      </c>
      <c r="B1938" s="25">
        <v>45793</v>
      </c>
      <c r="C1938" s="2" t="s">
        <v>344</v>
      </c>
      <c r="D1938" s="2" t="s">
        <v>1680</v>
      </c>
      <c r="E1938" s="2" t="s">
        <v>1757</v>
      </c>
      <c r="F1938" s="2">
        <v>1</v>
      </c>
      <c r="G1938" s="2">
        <v>338.83</v>
      </c>
      <c r="H1938" s="2">
        <v>0.19</v>
      </c>
      <c r="I1938" s="2" t="s">
        <v>1826</v>
      </c>
      <c r="J1938" s="2">
        <v>274.45229999999998</v>
      </c>
      <c r="K1938" s="2">
        <f>IF(I1938="", AVERAGEIF(Table6[Payment_Type],Table6[[#This Row],[Payment_Type]],Table6[Total_Amount]), J1938)</f>
        <v>274.45229999999998</v>
      </c>
      <c r="O1938" s="27" t="s">
        <v>3762</v>
      </c>
      <c r="P1938" t="str">
        <f t="shared" si="121"/>
        <v>Sale1936</v>
      </c>
      <c r="Q1938" t="str">
        <f t="shared" si="122"/>
        <v>SALE1936</v>
      </c>
      <c r="S1938" s="30">
        <v>45793</v>
      </c>
      <c r="T1938" t="str">
        <f t="shared" si="123"/>
        <v>16-05-2025</v>
      </c>
      <c r="X1938" s="33">
        <v>1</v>
      </c>
      <c r="Y1938" s="33">
        <v>338.83</v>
      </c>
      <c r="Z1938" s="2">
        <f t="shared" si="120"/>
        <v>338.83</v>
      </c>
    </row>
    <row r="1939" spans="1:26">
      <c r="A1939" s="2" t="s">
        <v>3763</v>
      </c>
      <c r="B1939" s="25">
        <v>45265</v>
      </c>
      <c r="C1939" s="2" t="s">
        <v>905</v>
      </c>
      <c r="D1939" s="2" t="s">
        <v>1646</v>
      </c>
      <c r="E1939" s="2" t="s">
        <v>1797</v>
      </c>
      <c r="F1939" s="2">
        <v>4</v>
      </c>
      <c r="G1939" s="2">
        <v>568.80999999999995</v>
      </c>
      <c r="H1939" s="2">
        <v>0.25</v>
      </c>
      <c r="I1939" s="2" t="s">
        <v>1824</v>
      </c>
      <c r="J1939" s="2">
        <v>1706.43</v>
      </c>
      <c r="K1939" s="2">
        <f>IF(I1939="", AVERAGEIF(Table6[Payment_Type],Table6[[#This Row],[Payment_Type]],Table6[Total_Amount]), J1939)</f>
        <v>1706.43</v>
      </c>
      <c r="O1939" s="28" t="s">
        <v>3763</v>
      </c>
      <c r="P1939" t="str">
        <f t="shared" si="121"/>
        <v>Sale1937</v>
      </c>
      <c r="Q1939" t="str">
        <f t="shared" si="122"/>
        <v>SALE1937</v>
      </c>
      <c r="S1939" s="31">
        <v>45265</v>
      </c>
      <c r="T1939" t="str">
        <f t="shared" si="123"/>
        <v>05-12-2023</v>
      </c>
      <c r="X1939" s="34">
        <v>4</v>
      </c>
      <c r="Y1939" s="34">
        <v>568.80999999999995</v>
      </c>
      <c r="Z1939" s="2">
        <f t="shared" si="120"/>
        <v>568.80999999999995</v>
      </c>
    </row>
    <row r="1940" spans="1:26">
      <c r="A1940" s="2" t="s">
        <v>3764</v>
      </c>
      <c r="B1940" s="25">
        <v>45607</v>
      </c>
      <c r="C1940" s="2" t="s">
        <v>1172</v>
      </c>
      <c r="D1940" s="2" t="s">
        <v>1670</v>
      </c>
      <c r="E1940" s="2" t="s">
        <v>1807</v>
      </c>
      <c r="F1940" s="2">
        <v>2</v>
      </c>
      <c r="G1940" s="2">
        <v>352.63</v>
      </c>
      <c r="H1940" s="2">
        <v>0.15</v>
      </c>
      <c r="I1940" s="2" t="s">
        <v>1826</v>
      </c>
      <c r="J1940" s="2">
        <v>599.471</v>
      </c>
      <c r="K1940" s="2">
        <f>IF(I1940="", AVERAGEIF(Table6[Payment_Type],Table6[[#This Row],[Payment_Type]],Table6[Total_Amount]), J1940)</f>
        <v>599.471</v>
      </c>
      <c r="O1940" s="27" t="s">
        <v>3764</v>
      </c>
      <c r="P1940" t="str">
        <f t="shared" si="121"/>
        <v>Sale1938</v>
      </c>
      <c r="Q1940" t="str">
        <f t="shared" si="122"/>
        <v>SALE1938</v>
      </c>
      <c r="S1940" s="30">
        <v>45607</v>
      </c>
      <c r="T1940" t="str">
        <f t="shared" si="123"/>
        <v>11-11-2024</v>
      </c>
      <c r="X1940" s="33">
        <v>2</v>
      </c>
      <c r="Y1940" s="33">
        <v>352.63</v>
      </c>
      <c r="Z1940" s="2">
        <f t="shared" si="120"/>
        <v>352.63</v>
      </c>
    </row>
    <row r="1941" spans="1:26">
      <c r="A1941" s="2" t="s">
        <v>3765</v>
      </c>
      <c r="B1941" s="25">
        <v>45382</v>
      </c>
      <c r="C1941" s="2" t="s">
        <v>523</v>
      </c>
      <c r="D1941" s="2" t="s">
        <v>1740</v>
      </c>
      <c r="E1941" s="2" t="s">
        <v>1797</v>
      </c>
      <c r="F1941" s="2">
        <v>2</v>
      </c>
      <c r="G1941" s="2">
        <v>629.86</v>
      </c>
      <c r="H1941" s="2">
        <v>0.15</v>
      </c>
      <c r="I1941" s="2" t="s">
        <v>1826</v>
      </c>
      <c r="J1941" s="2">
        <v>1070.7619999999999</v>
      </c>
      <c r="K1941" s="2">
        <f>IF(I1941="", AVERAGEIF(Table6[Payment_Type],Table6[[#This Row],[Payment_Type]],Table6[Total_Amount]), J1941)</f>
        <v>1070.7619999999999</v>
      </c>
      <c r="O1941" s="28" t="s">
        <v>3765</v>
      </c>
      <c r="P1941" t="str">
        <f t="shared" si="121"/>
        <v>Sale1939</v>
      </c>
      <c r="Q1941" t="str">
        <f t="shared" si="122"/>
        <v>SALE1939</v>
      </c>
      <c r="S1941" s="31">
        <v>45382</v>
      </c>
      <c r="T1941" t="str">
        <f t="shared" si="123"/>
        <v>31-03-2024</v>
      </c>
      <c r="X1941" s="34">
        <v>2</v>
      </c>
      <c r="Y1941" s="34">
        <v>629.86</v>
      </c>
      <c r="Z1941" s="2">
        <f t="shared" si="120"/>
        <v>629.86</v>
      </c>
    </row>
    <row r="1942" spans="1:26">
      <c r="A1942" s="2" t="s">
        <v>3766</v>
      </c>
      <c r="B1942" s="25">
        <v>45793</v>
      </c>
      <c r="C1942" s="2" t="s">
        <v>1516</v>
      </c>
      <c r="D1942" s="2" t="s">
        <v>1744</v>
      </c>
      <c r="E1942" s="2" t="s">
        <v>1766</v>
      </c>
      <c r="F1942" s="2">
        <v>3</v>
      </c>
      <c r="G1942" s="2">
        <v>212.08</v>
      </c>
      <c r="H1942" s="2">
        <v>7.0000000000000007E-2</v>
      </c>
      <c r="I1942" s="2" t="s">
        <v>1824</v>
      </c>
      <c r="J1942" s="2">
        <v>591.70319999999992</v>
      </c>
      <c r="K1942" s="2">
        <f>IF(I1942="", AVERAGEIF(Table6[Payment_Type],Table6[[#This Row],[Payment_Type]],Table6[Total_Amount]), J1942)</f>
        <v>591.70319999999992</v>
      </c>
      <c r="O1942" s="27" t="s">
        <v>3766</v>
      </c>
      <c r="P1942" t="str">
        <f t="shared" si="121"/>
        <v>Sale1940</v>
      </c>
      <c r="Q1942" t="str">
        <f t="shared" si="122"/>
        <v>SALE1940</v>
      </c>
      <c r="S1942" s="30">
        <v>45793</v>
      </c>
      <c r="T1942" t="str">
        <f t="shared" si="123"/>
        <v>16-05-2025</v>
      </c>
      <c r="X1942" s="33">
        <v>3</v>
      </c>
      <c r="Y1942" s="33">
        <v>212.08</v>
      </c>
      <c r="Z1942" s="2">
        <f t="shared" si="120"/>
        <v>212.08</v>
      </c>
    </row>
    <row r="1943" spans="1:26">
      <c r="A1943" s="2" t="s">
        <v>3767</v>
      </c>
      <c r="B1943" s="25">
        <v>45590</v>
      </c>
      <c r="C1943" s="2" t="s">
        <v>538</v>
      </c>
      <c r="D1943" s="2" t="s">
        <v>1662</v>
      </c>
      <c r="E1943" s="2" t="s">
        <v>1761</v>
      </c>
      <c r="F1943" s="2">
        <v>3</v>
      </c>
      <c r="G1943" s="2">
        <v>878.62</v>
      </c>
      <c r="H1943" s="2">
        <v>0.05</v>
      </c>
      <c r="I1943" s="2" t="s">
        <v>1826</v>
      </c>
      <c r="J1943" s="2">
        <v>2504.067</v>
      </c>
      <c r="K1943" s="2">
        <f>IF(I1943="", AVERAGEIF(Table6[Payment_Type],Table6[[#This Row],[Payment_Type]],Table6[Total_Amount]), J1943)</f>
        <v>2504.067</v>
      </c>
      <c r="O1943" s="28" t="s">
        <v>3767</v>
      </c>
      <c r="P1943" t="str">
        <f t="shared" si="121"/>
        <v>Sale1941</v>
      </c>
      <c r="Q1943" t="str">
        <f t="shared" si="122"/>
        <v>SALE1941</v>
      </c>
      <c r="S1943" s="31">
        <v>45590</v>
      </c>
      <c r="T1943" t="str">
        <f t="shared" si="123"/>
        <v>25-10-2024</v>
      </c>
      <c r="X1943" s="34">
        <v>3</v>
      </c>
      <c r="Y1943" s="34">
        <v>878.62</v>
      </c>
      <c r="Z1943" s="2">
        <f t="shared" si="120"/>
        <v>878.62</v>
      </c>
    </row>
    <row r="1944" spans="1:26">
      <c r="A1944" s="2" t="s">
        <v>3768</v>
      </c>
      <c r="B1944" s="25">
        <v>45679</v>
      </c>
      <c r="C1944" s="2" t="s">
        <v>833</v>
      </c>
      <c r="D1944" s="2" t="s">
        <v>1708</v>
      </c>
      <c r="E1944" s="2" t="s">
        <v>1789</v>
      </c>
      <c r="F1944" s="2">
        <v>4</v>
      </c>
      <c r="G1944" s="2">
        <v>87.83</v>
      </c>
      <c r="H1944" s="2">
        <v>0.23</v>
      </c>
      <c r="I1944" s="2" t="s">
        <v>1826</v>
      </c>
      <c r="J1944" s="2">
        <v>270.51639999999998</v>
      </c>
      <c r="K1944" s="2">
        <f>IF(I1944="", AVERAGEIF(Table6[Payment_Type],Table6[[#This Row],[Payment_Type]],Table6[Total_Amount]), J1944)</f>
        <v>270.51639999999998</v>
      </c>
      <c r="O1944" s="27" t="s">
        <v>3768</v>
      </c>
      <c r="P1944" t="str">
        <f t="shared" si="121"/>
        <v>Sale1942</v>
      </c>
      <c r="Q1944" t="str">
        <f t="shared" si="122"/>
        <v>SALE1942</v>
      </c>
      <c r="S1944" s="30">
        <v>45679</v>
      </c>
      <c r="T1944" t="str">
        <f t="shared" si="123"/>
        <v>22-01-2025</v>
      </c>
      <c r="X1944" s="33">
        <v>4</v>
      </c>
      <c r="Y1944" s="33">
        <v>87.83</v>
      </c>
      <c r="Z1944" s="2">
        <f t="shared" si="120"/>
        <v>87.83</v>
      </c>
    </row>
    <row r="1945" spans="1:26">
      <c r="A1945" s="2" t="s">
        <v>3769</v>
      </c>
      <c r="B1945" s="25">
        <v>45814</v>
      </c>
      <c r="C1945" s="2" t="s">
        <v>875</v>
      </c>
      <c r="D1945" s="2" t="s">
        <v>1660</v>
      </c>
      <c r="E1945" s="2" t="s">
        <v>1786</v>
      </c>
      <c r="F1945" s="2">
        <v>3</v>
      </c>
      <c r="G1945" s="2">
        <v>442.64</v>
      </c>
      <c r="H1945" s="2">
        <v>0.15</v>
      </c>
      <c r="I1945" s="2" t="s">
        <v>1829</v>
      </c>
      <c r="J1945" s="2">
        <v>1128.732</v>
      </c>
      <c r="K1945" s="2">
        <f>IF(I1945="", AVERAGEIF(Table6[Payment_Type],Table6[[#This Row],[Payment_Type]],Table6[Total_Amount]), J1945)</f>
        <v>1128.732</v>
      </c>
      <c r="O1945" s="28" t="s">
        <v>3769</v>
      </c>
      <c r="P1945" t="str">
        <f t="shared" si="121"/>
        <v>Sale1943</v>
      </c>
      <c r="Q1945" t="str">
        <f t="shared" si="122"/>
        <v>SALE1943</v>
      </c>
      <c r="S1945" s="31">
        <v>45814</v>
      </c>
      <c r="T1945" t="str">
        <f t="shared" si="123"/>
        <v>06-06-2025</v>
      </c>
      <c r="X1945" s="34">
        <v>3</v>
      </c>
      <c r="Y1945" s="34">
        <v>442.64</v>
      </c>
      <c r="Z1945" s="2">
        <f t="shared" si="120"/>
        <v>442.64</v>
      </c>
    </row>
    <row r="1946" spans="1:26">
      <c r="A1946" s="2" t="s">
        <v>3770</v>
      </c>
      <c r="B1946" s="25">
        <v>45795</v>
      </c>
      <c r="C1946" s="2" t="s">
        <v>335</v>
      </c>
      <c r="D1946" s="2" t="s">
        <v>1624</v>
      </c>
      <c r="E1946" s="2" t="s">
        <v>1761</v>
      </c>
      <c r="F1946" s="2">
        <v>3</v>
      </c>
      <c r="G1946" s="2">
        <v>410.04</v>
      </c>
      <c r="H1946" s="2">
        <v>0.09</v>
      </c>
      <c r="I1946" s="2" t="s">
        <v>1829</v>
      </c>
      <c r="J1946" s="2">
        <v>1119.4092000000001</v>
      </c>
      <c r="K1946" s="2">
        <f>IF(I1946="", AVERAGEIF(Table6[Payment_Type],Table6[[#This Row],[Payment_Type]],Table6[Total_Amount]), J1946)</f>
        <v>1119.4092000000001</v>
      </c>
      <c r="O1946" s="27" t="s">
        <v>3770</v>
      </c>
      <c r="P1946" t="str">
        <f t="shared" si="121"/>
        <v>Sale1944</v>
      </c>
      <c r="Q1946" t="str">
        <f t="shared" si="122"/>
        <v>SALE1944</v>
      </c>
      <c r="S1946" s="30">
        <v>45795</v>
      </c>
      <c r="T1946" t="str">
        <f t="shared" si="123"/>
        <v>18-05-2025</v>
      </c>
      <c r="X1946" s="33">
        <v>3</v>
      </c>
      <c r="Y1946" s="33">
        <v>410.04</v>
      </c>
      <c r="Z1946" s="2">
        <f t="shared" si="120"/>
        <v>410.04</v>
      </c>
    </row>
    <row r="1947" spans="1:26">
      <c r="A1947" s="2" t="s">
        <v>3771</v>
      </c>
      <c r="B1947" s="25">
        <v>45797</v>
      </c>
      <c r="C1947" s="2" t="s">
        <v>455</v>
      </c>
      <c r="D1947" s="2" t="s">
        <v>1736</v>
      </c>
      <c r="E1947" s="2" t="s">
        <v>1807</v>
      </c>
      <c r="F1947" s="2">
        <v>1</v>
      </c>
      <c r="G1947" s="2">
        <v>355.31</v>
      </c>
      <c r="H1947" s="2">
        <v>0.27</v>
      </c>
      <c r="I1947" s="2" t="s">
        <v>1824</v>
      </c>
      <c r="J1947" s="2">
        <v>259.37630000000001</v>
      </c>
      <c r="K1947" s="2">
        <f>IF(I1947="", AVERAGEIF(Table6[Payment_Type],Table6[[#This Row],[Payment_Type]],Table6[Total_Amount]), J1947)</f>
        <v>259.37630000000001</v>
      </c>
      <c r="O1947" s="28" t="s">
        <v>3771</v>
      </c>
      <c r="P1947" t="str">
        <f t="shared" si="121"/>
        <v>Sale1945</v>
      </c>
      <c r="Q1947" t="str">
        <f t="shared" si="122"/>
        <v>SALE1945</v>
      </c>
      <c r="S1947" s="31">
        <v>45797</v>
      </c>
      <c r="T1947" t="str">
        <f t="shared" si="123"/>
        <v>20-05-2025</v>
      </c>
      <c r="X1947" s="34">
        <v>1</v>
      </c>
      <c r="Y1947" s="34">
        <v>355.31</v>
      </c>
      <c r="Z1947" s="2">
        <f t="shared" si="120"/>
        <v>355.31</v>
      </c>
    </row>
    <row r="1948" spans="1:26">
      <c r="A1948" s="2" t="s">
        <v>3772</v>
      </c>
      <c r="B1948" s="25">
        <v>45607</v>
      </c>
      <c r="C1948" s="2" t="s">
        <v>1175</v>
      </c>
      <c r="D1948" s="2" t="s">
        <v>1565</v>
      </c>
      <c r="E1948" s="2" t="s">
        <v>1797</v>
      </c>
      <c r="F1948" s="2">
        <v>4</v>
      </c>
      <c r="G1948" s="2">
        <v>243.13</v>
      </c>
      <c r="H1948" s="2">
        <v>0.25</v>
      </c>
      <c r="I1948" s="2" t="s">
        <v>1829</v>
      </c>
      <c r="J1948" s="2">
        <v>729.39</v>
      </c>
      <c r="K1948" s="2">
        <f>IF(I1948="", AVERAGEIF(Table6[Payment_Type],Table6[[#This Row],[Payment_Type]],Table6[Total_Amount]), J1948)</f>
        <v>729.39</v>
      </c>
      <c r="O1948" s="27" t="s">
        <v>3772</v>
      </c>
      <c r="P1948" t="str">
        <f t="shared" si="121"/>
        <v>Sale1946</v>
      </c>
      <c r="Q1948" t="str">
        <f t="shared" si="122"/>
        <v>SALE1946</v>
      </c>
      <c r="S1948" s="30">
        <v>45607</v>
      </c>
      <c r="T1948" t="str">
        <f t="shared" si="123"/>
        <v>11-11-2024</v>
      </c>
      <c r="X1948" s="33">
        <v>4</v>
      </c>
      <c r="Y1948" s="33">
        <v>243.13</v>
      </c>
      <c r="Z1948" s="2">
        <f t="shared" si="120"/>
        <v>243.13</v>
      </c>
    </row>
    <row r="1949" spans="1:26">
      <c r="A1949" s="2" t="s">
        <v>3773</v>
      </c>
      <c r="B1949" s="25">
        <v>45614</v>
      </c>
      <c r="C1949" s="2" t="s">
        <v>737</v>
      </c>
      <c r="D1949" s="2" t="s">
        <v>1666</v>
      </c>
      <c r="E1949" s="2" t="s">
        <v>1792</v>
      </c>
      <c r="F1949" s="2">
        <v>2</v>
      </c>
      <c r="G1949" s="2">
        <v>410.63</v>
      </c>
      <c r="H1949" s="2">
        <v>0.28000000000000003</v>
      </c>
      <c r="I1949" s="2" t="s">
        <v>1829</v>
      </c>
      <c r="J1949" s="2">
        <v>591.30719999999997</v>
      </c>
      <c r="K1949" s="2">
        <f>IF(I1949="", AVERAGEIF(Table6[Payment_Type],Table6[[#This Row],[Payment_Type]],Table6[Total_Amount]), J1949)</f>
        <v>591.30719999999997</v>
      </c>
      <c r="O1949" s="28" t="s">
        <v>3773</v>
      </c>
      <c r="P1949" t="str">
        <f t="shared" si="121"/>
        <v>Sale1947</v>
      </c>
      <c r="Q1949" t="str">
        <f t="shared" si="122"/>
        <v>SALE1947</v>
      </c>
      <c r="S1949" s="31">
        <v>45614</v>
      </c>
      <c r="T1949" t="str">
        <f t="shared" si="123"/>
        <v>18-11-2024</v>
      </c>
      <c r="X1949" s="34">
        <v>2</v>
      </c>
      <c r="Y1949" s="34">
        <v>410.63</v>
      </c>
      <c r="Z1949" s="2">
        <f t="shared" si="120"/>
        <v>410.63</v>
      </c>
    </row>
    <row r="1950" spans="1:26">
      <c r="A1950" s="2" t="s">
        <v>3774</v>
      </c>
      <c r="B1950" s="25">
        <v>45293</v>
      </c>
      <c r="C1950" s="2" t="s">
        <v>1319</v>
      </c>
      <c r="D1950" s="2" t="s">
        <v>1736</v>
      </c>
      <c r="E1950" s="2" t="s">
        <v>1789</v>
      </c>
      <c r="F1950" s="2">
        <v>4</v>
      </c>
      <c r="G1950" s="2">
        <v>101.25</v>
      </c>
      <c r="H1950" s="2">
        <v>0.16</v>
      </c>
      <c r="I1950" s="2" t="s">
        <v>1826</v>
      </c>
      <c r="J1950" s="2">
        <v>340.2</v>
      </c>
      <c r="K1950" s="2">
        <f>IF(I1950="", AVERAGEIF(Table6[Payment_Type],Table6[[#This Row],[Payment_Type]],Table6[Total_Amount]), J1950)</f>
        <v>340.2</v>
      </c>
      <c r="O1950" s="27" t="s">
        <v>3774</v>
      </c>
      <c r="P1950" t="str">
        <f t="shared" si="121"/>
        <v>Sale1948</v>
      </c>
      <c r="Q1950" t="str">
        <f t="shared" si="122"/>
        <v>SALE1948</v>
      </c>
      <c r="S1950" s="30">
        <v>45293</v>
      </c>
      <c r="T1950" t="str">
        <f t="shared" si="123"/>
        <v>02-01-2024</v>
      </c>
      <c r="X1950" s="33">
        <v>4</v>
      </c>
      <c r="Y1950" s="33">
        <v>101.25</v>
      </c>
      <c r="Z1950" s="2">
        <f t="shared" si="120"/>
        <v>101.25</v>
      </c>
    </row>
    <row r="1951" spans="1:26">
      <c r="A1951" s="2" t="s">
        <v>3775</v>
      </c>
      <c r="B1951" s="25">
        <v>45301</v>
      </c>
      <c r="C1951" s="2" t="s">
        <v>730</v>
      </c>
      <c r="D1951" s="2" t="s">
        <v>1560</v>
      </c>
      <c r="E1951" s="2" t="s">
        <v>1807</v>
      </c>
      <c r="F1951" s="2">
        <v>4</v>
      </c>
      <c r="G1951" s="2">
        <v>716.39</v>
      </c>
      <c r="H1951" s="2">
        <v>0.03</v>
      </c>
      <c r="I1951" s="2" t="s">
        <v>1826</v>
      </c>
      <c r="J1951" s="2">
        <v>2779.5931999999998</v>
      </c>
      <c r="K1951" s="2">
        <f>IF(I1951="", AVERAGEIF(Table6[Payment_Type],Table6[[#This Row],[Payment_Type]],Table6[Total_Amount]), J1951)</f>
        <v>2779.5931999999998</v>
      </c>
      <c r="O1951" s="28" t="s">
        <v>3775</v>
      </c>
      <c r="P1951" t="str">
        <f t="shared" si="121"/>
        <v>Sale1949</v>
      </c>
      <c r="Q1951" t="str">
        <f t="shared" si="122"/>
        <v>SALE1949</v>
      </c>
      <c r="S1951" s="31">
        <v>45301</v>
      </c>
      <c r="T1951" t="str">
        <f t="shared" si="123"/>
        <v>10-01-2024</v>
      </c>
      <c r="X1951" s="34">
        <v>4</v>
      </c>
      <c r="Y1951" s="34">
        <v>716.39</v>
      </c>
      <c r="Z1951" s="2">
        <f t="shared" si="120"/>
        <v>716.39</v>
      </c>
    </row>
    <row r="1952" spans="1:26">
      <c r="A1952" s="2" t="s">
        <v>3776</v>
      </c>
      <c r="B1952" s="25">
        <v>45311</v>
      </c>
      <c r="C1952" s="2" t="s">
        <v>338</v>
      </c>
      <c r="D1952" s="2" t="s">
        <v>1694</v>
      </c>
      <c r="E1952" s="2" t="s">
        <v>1757</v>
      </c>
      <c r="F1952" s="2">
        <v>1</v>
      </c>
      <c r="G1952" s="2">
        <v>721.74</v>
      </c>
      <c r="H1952" s="2">
        <v>0.24</v>
      </c>
      <c r="I1952" s="2" t="s">
        <v>1826</v>
      </c>
      <c r="J1952" s="2">
        <v>548.52240000000006</v>
      </c>
      <c r="K1952" s="2">
        <f>IF(I1952="", AVERAGEIF(Table6[Payment_Type],Table6[[#This Row],[Payment_Type]],Table6[Total_Amount]), J1952)</f>
        <v>548.52240000000006</v>
      </c>
      <c r="O1952" s="27" t="s">
        <v>3776</v>
      </c>
      <c r="P1952" t="str">
        <f t="shared" si="121"/>
        <v>Sale1950</v>
      </c>
      <c r="Q1952" t="str">
        <f t="shared" si="122"/>
        <v>SALE1950</v>
      </c>
      <c r="S1952" s="30">
        <v>45311</v>
      </c>
      <c r="T1952" t="str">
        <f t="shared" si="123"/>
        <v>20-01-2024</v>
      </c>
      <c r="X1952" s="33">
        <v>1</v>
      </c>
      <c r="Y1952" s="33">
        <v>721.74</v>
      </c>
      <c r="Z1952" s="2">
        <f t="shared" si="120"/>
        <v>721.74</v>
      </c>
    </row>
    <row r="1953" spans="1:26">
      <c r="A1953" s="2" t="s">
        <v>3777</v>
      </c>
      <c r="B1953" s="25">
        <v>45702</v>
      </c>
      <c r="C1953" s="2" t="s">
        <v>205</v>
      </c>
      <c r="D1953" s="2" t="s">
        <v>1672</v>
      </c>
      <c r="E1953" s="2" t="s">
        <v>1792</v>
      </c>
      <c r="F1953" s="2">
        <v>2</v>
      </c>
      <c r="G1953" s="2">
        <v>527.91</v>
      </c>
      <c r="H1953" s="2">
        <v>0.02</v>
      </c>
      <c r="I1953" s="2" t="s">
        <v>1824</v>
      </c>
      <c r="J1953" s="2">
        <v>1034.7036000000001</v>
      </c>
      <c r="K1953" s="2">
        <f>IF(I1953="", AVERAGEIF(Table6[Payment_Type],Table6[[#This Row],[Payment_Type]],Table6[Total_Amount]), J1953)</f>
        <v>1034.7036000000001</v>
      </c>
      <c r="O1953" s="28" t="s">
        <v>3777</v>
      </c>
      <c r="P1953" t="str">
        <f t="shared" si="121"/>
        <v>Sale1951</v>
      </c>
      <c r="Q1953" t="str">
        <f t="shared" si="122"/>
        <v>SALE1951</v>
      </c>
      <c r="S1953" s="31">
        <v>45702</v>
      </c>
      <c r="T1953" t="str">
        <f t="shared" si="123"/>
        <v>14-02-2025</v>
      </c>
      <c r="X1953" s="34">
        <v>2</v>
      </c>
      <c r="Y1953" s="34">
        <v>527.91</v>
      </c>
      <c r="Z1953" s="2">
        <f t="shared" si="120"/>
        <v>527.91</v>
      </c>
    </row>
    <row r="1954" spans="1:26">
      <c r="A1954" s="2" t="s">
        <v>3778</v>
      </c>
      <c r="B1954" s="25">
        <v>45525</v>
      </c>
      <c r="C1954" s="2" t="s">
        <v>1005</v>
      </c>
      <c r="D1954" s="2" t="s">
        <v>1652</v>
      </c>
      <c r="E1954" s="2" t="s">
        <v>1797</v>
      </c>
      <c r="F1954" s="2">
        <v>2</v>
      </c>
      <c r="G1954" s="2">
        <v>945.92</v>
      </c>
      <c r="H1954" s="2">
        <v>0.19</v>
      </c>
      <c r="I1954" s="2" t="s">
        <v>1829</v>
      </c>
      <c r="J1954" s="2">
        <v>1532.3904</v>
      </c>
      <c r="K1954" s="2">
        <f>IF(I1954="", AVERAGEIF(Table6[Payment_Type],Table6[[#This Row],[Payment_Type]],Table6[Total_Amount]), J1954)</f>
        <v>1532.3904</v>
      </c>
      <c r="O1954" s="27" t="s">
        <v>3778</v>
      </c>
      <c r="P1954" t="str">
        <f t="shared" si="121"/>
        <v>Sale1952</v>
      </c>
      <c r="Q1954" t="str">
        <f t="shared" si="122"/>
        <v>SALE1952</v>
      </c>
      <c r="S1954" s="30">
        <v>45525</v>
      </c>
      <c r="T1954" t="str">
        <f t="shared" si="123"/>
        <v>21-08-2024</v>
      </c>
      <c r="X1954" s="33">
        <v>2</v>
      </c>
      <c r="Y1954" s="33">
        <v>945.92</v>
      </c>
      <c r="Z1954" s="2">
        <f t="shared" si="120"/>
        <v>945.92</v>
      </c>
    </row>
    <row r="1955" spans="1:26">
      <c r="A1955" s="2" t="s">
        <v>3779</v>
      </c>
      <c r="B1955" s="25">
        <v>45780</v>
      </c>
      <c r="C1955" s="2" t="s">
        <v>295</v>
      </c>
      <c r="D1955" s="2" t="s">
        <v>1660</v>
      </c>
      <c r="E1955" s="2" t="s">
        <v>1807</v>
      </c>
      <c r="F1955" s="2">
        <v>2</v>
      </c>
      <c r="G1955" s="2">
        <v>981.35</v>
      </c>
      <c r="H1955" s="2">
        <v>0.16</v>
      </c>
      <c r="I1955" s="2" t="s">
        <v>1826</v>
      </c>
      <c r="J1955" s="2">
        <v>1648.6679999999999</v>
      </c>
      <c r="K1955" s="2">
        <f>IF(I1955="", AVERAGEIF(Table6[Payment_Type],Table6[[#This Row],[Payment_Type]],Table6[Total_Amount]), J1955)</f>
        <v>1648.6679999999999</v>
      </c>
      <c r="O1955" s="28" t="s">
        <v>3779</v>
      </c>
      <c r="P1955" t="str">
        <f t="shared" si="121"/>
        <v>Sale1953</v>
      </c>
      <c r="Q1955" t="str">
        <f t="shared" si="122"/>
        <v>SALE1953</v>
      </c>
      <c r="S1955" s="31">
        <v>45780</v>
      </c>
      <c r="T1955" t="str">
        <f t="shared" si="123"/>
        <v>03-05-2025</v>
      </c>
      <c r="X1955" s="34">
        <v>2</v>
      </c>
      <c r="Y1955" s="34">
        <v>981.35</v>
      </c>
      <c r="Z1955" s="2">
        <f t="shared" si="120"/>
        <v>981.35</v>
      </c>
    </row>
    <row r="1956" spans="1:26">
      <c r="A1956" s="2" t="s">
        <v>3780</v>
      </c>
      <c r="B1956" s="25">
        <v>45819</v>
      </c>
      <c r="C1956" s="2" t="s">
        <v>722</v>
      </c>
      <c r="D1956" s="2" t="s">
        <v>1666</v>
      </c>
      <c r="E1956" s="2" t="s">
        <v>1766</v>
      </c>
      <c r="F1956" s="2">
        <v>1</v>
      </c>
      <c r="G1956" s="2">
        <v>913.99</v>
      </c>
      <c r="H1956" s="2">
        <v>0.14000000000000001</v>
      </c>
      <c r="I1956" s="2" t="s">
        <v>1824</v>
      </c>
      <c r="J1956" s="2">
        <v>786.03139999999996</v>
      </c>
      <c r="K1956" s="2">
        <f>IF(I1956="", AVERAGEIF(Table6[Payment_Type],Table6[[#This Row],[Payment_Type]],Table6[Total_Amount]), J1956)</f>
        <v>786.03139999999996</v>
      </c>
      <c r="O1956" s="27" t="s">
        <v>3780</v>
      </c>
      <c r="P1956" t="str">
        <f t="shared" si="121"/>
        <v>Sale1954</v>
      </c>
      <c r="Q1956" t="str">
        <f t="shared" si="122"/>
        <v>SALE1954</v>
      </c>
      <c r="S1956" s="30">
        <v>45819</v>
      </c>
      <c r="T1956" t="str">
        <f t="shared" si="123"/>
        <v>11-06-2025</v>
      </c>
      <c r="X1956" s="33">
        <v>1</v>
      </c>
      <c r="Y1956" s="33">
        <v>913.99</v>
      </c>
      <c r="Z1956" s="2">
        <f t="shared" si="120"/>
        <v>913.99</v>
      </c>
    </row>
    <row r="1957" spans="1:26">
      <c r="A1957" s="2" t="s">
        <v>3781</v>
      </c>
      <c r="B1957" s="25">
        <v>45863</v>
      </c>
      <c r="C1957" s="2" t="s">
        <v>55</v>
      </c>
      <c r="D1957" s="2" t="s">
        <v>1680</v>
      </c>
      <c r="E1957" s="2" t="s">
        <v>1782</v>
      </c>
      <c r="F1957" s="2">
        <v>4</v>
      </c>
      <c r="G1957" s="2">
        <v>270.69</v>
      </c>
      <c r="H1957" s="2">
        <v>0.18</v>
      </c>
      <c r="I1957" s="2" t="s">
        <v>1826</v>
      </c>
      <c r="J1957" s="2">
        <v>887.86320000000001</v>
      </c>
      <c r="K1957" s="2">
        <f>IF(I1957="", AVERAGEIF(Table6[Payment_Type],Table6[[#This Row],[Payment_Type]],Table6[Total_Amount]), J1957)</f>
        <v>887.86320000000001</v>
      </c>
      <c r="O1957" s="28" t="s">
        <v>3781</v>
      </c>
      <c r="P1957" t="str">
        <f t="shared" si="121"/>
        <v>Sale1955</v>
      </c>
      <c r="Q1957" t="str">
        <f t="shared" si="122"/>
        <v>SALE1955</v>
      </c>
      <c r="S1957" s="31">
        <v>45863</v>
      </c>
      <c r="T1957" t="str">
        <f t="shared" si="123"/>
        <v>25-07-2025</v>
      </c>
      <c r="X1957" s="34">
        <v>4</v>
      </c>
      <c r="Y1957" s="34">
        <v>270.69</v>
      </c>
      <c r="Z1957" s="2">
        <f t="shared" si="120"/>
        <v>270.69</v>
      </c>
    </row>
    <row r="1958" spans="1:26">
      <c r="A1958" s="2" t="s">
        <v>3782</v>
      </c>
      <c r="B1958" s="25">
        <v>45687</v>
      </c>
      <c r="C1958" s="2" t="s">
        <v>538</v>
      </c>
      <c r="D1958" s="2" t="s">
        <v>1702</v>
      </c>
      <c r="E1958" s="2" t="s">
        <v>1776</v>
      </c>
      <c r="F1958" s="2">
        <v>3</v>
      </c>
      <c r="G1958" s="2">
        <v>998.58</v>
      </c>
      <c r="H1958" s="2">
        <v>0.02</v>
      </c>
      <c r="I1958" s="2" t="s">
        <v>1824</v>
      </c>
      <c r="J1958" s="2">
        <v>2935.8252000000002</v>
      </c>
      <c r="K1958" s="2">
        <f>IF(I1958="", AVERAGEIF(Table6[Payment_Type],Table6[[#This Row],[Payment_Type]],Table6[Total_Amount]), J1958)</f>
        <v>2935.8252000000002</v>
      </c>
      <c r="O1958" s="27" t="s">
        <v>3782</v>
      </c>
      <c r="P1958" t="str">
        <f t="shared" si="121"/>
        <v>Sale1956</v>
      </c>
      <c r="Q1958" t="str">
        <f t="shared" si="122"/>
        <v>SALE1956</v>
      </c>
      <c r="S1958" s="30">
        <v>45687</v>
      </c>
      <c r="T1958" t="str">
        <f t="shared" si="123"/>
        <v>30-01-2025</v>
      </c>
      <c r="X1958" s="33">
        <v>3</v>
      </c>
      <c r="Y1958" s="33">
        <v>998.58</v>
      </c>
      <c r="Z1958" s="2">
        <f t="shared" si="120"/>
        <v>998.58</v>
      </c>
    </row>
    <row r="1959" spans="1:26">
      <c r="A1959" s="2" t="s">
        <v>3783</v>
      </c>
      <c r="B1959" s="25">
        <v>45806</v>
      </c>
      <c r="C1959" s="2" t="s">
        <v>1408</v>
      </c>
      <c r="D1959" s="2" t="s">
        <v>1622</v>
      </c>
      <c r="E1959" s="2" t="s">
        <v>1786</v>
      </c>
      <c r="F1959" s="2">
        <v>3</v>
      </c>
      <c r="G1959" s="2">
        <v>765.12</v>
      </c>
      <c r="H1959" s="2">
        <v>0.18</v>
      </c>
      <c r="I1959" s="2" t="s">
        <v>1824</v>
      </c>
      <c r="J1959" s="2">
        <v>1882.1952000000001</v>
      </c>
      <c r="K1959" s="2">
        <f>IF(I1959="", AVERAGEIF(Table6[Payment_Type],Table6[[#This Row],[Payment_Type]],Table6[Total_Amount]), J1959)</f>
        <v>1882.1952000000001</v>
      </c>
      <c r="O1959" s="28" t="s">
        <v>3783</v>
      </c>
      <c r="P1959" t="str">
        <f t="shared" si="121"/>
        <v>Sale1957</v>
      </c>
      <c r="Q1959" t="str">
        <f t="shared" si="122"/>
        <v>SALE1957</v>
      </c>
      <c r="S1959" s="31">
        <v>45806</v>
      </c>
      <c r="T1959" t="str">
        <f t="shared" si="123"/>
        <v>29-05-2025</v>
      </c>
      <c r="X1959" s="34">
        <v>3</v>
      </c>
      <c r="Y1959" s="34">
        <v>765.12</v>
      </c>
      <c r="Z1959" s="2">
        <f t="shared" si="120"/>
        <v>765.12</v>
      </c>
    </row>
    <row r="1960" spans="1:26">
      <c r="A1960" s="2" t="s">
        <v>3784</v>
      </c>
      <c r="B1960" s="25">
        <v>45216</v>
      </c>
      <c r="C1960" s="2" t="s">
        <v>264</v>
      </c>
      <c r="D1960" s="2" t="s">
        <v>1676</v>
      </c>
      <c r="E1960" s="2" t="s">
        <v>1813</v>
      </c>
      <c r="F1960" s="2">
        <v>3</v>
      </c>
      <c r="G1960" s="2">
        <v>449.99</v>
      </c>
      <c r="H1960" s="2">
        <v>0.17</v>
      </c>
      <c r="I1960" s="2" t="s">
        <v>1829</v>
      </c>
      <c r="J1960" s="2">
        <v>1120.4751000000001</v>
      </c>
      <c r="K1960" s="2">
        <f>IF(I1960="", AVERAGEIF(Table6[Payment_Type],Table6[[#This Row],[Payment_Type]],Table6[Total_Amount]), J1960)</f>
        <v>1120.4751000000001</v>
      </c>
      <c r="O1960" s="27" t="s">
        <v>3784</v>
      </c>
      <c r="P1960" t="str">
        <f t="shared" si="121"/>
        <v>Sale1958</v>
      </c>
      <c r="Q1960" t="str">
        <f t="shared" si="122"/>
        <v>SALE1958</v>
      </c>
      <c r="S1960" s="30">
        <v>45216</v>
      </c>
      <c r="T1960" t="str">
        <f t="shared" si="123"/>
        <v>17-10-2023</v>
      </c>
      <c r="X1960" s="33">
        <v>3</v>
      </c>
      <c r="Y1960" s="33">
        <v>449.99</v>
      </c>
      <c r="Z1960" s="2">
        <f t="shared" si="120"/>
        <v>449.99</v>
      </c>
    </row>
    <row r="1961" spans="1:26">
      <c r="A1961" s="2" t="s">
        <v>3785</v>
      </c>
      <c r="B1961" s="25">
        <v>45639</v>
      </c>
      <c r="C1961" s="2" t="s">
        <v>806</v>
      </c>
      <c r="D1961" s="2" t="s">
        <v>1634</v>
      </c>
      <c r="E1961" s="2" t="s">
        <v>1792</v>
      </c>
      <c r="F1961" s="2">
        <v>2</v>
      </c>
      <c r="G1961" s="2">
        <v>249.02</v>
      </c>
      <c r="H1961" s="2">
        <v>0.01</v>
      </c>
      <c r="I1961" s="2" t="s">
        <v>1829</v>
      </c>
      <c r="J1961" s="2">
        <v>493.05959999999999</v>
      </c>
      <c r="K1961" s="2">
        <f>IF(I1961="", AVERAGEIF(Table6[Payment_Type],Table6[[#This Row],[Payment_Type]],Table6[Total_Amount]), J1961)</f>
        <v>493.05959999999999</v>
      </c>
      <c r="O1961" s="28" t="s">
        <v>3785</v>
      </c>
      <c r="P1961" t="str">
        <f t="shared" si="121"/>
        <v>Sale1959</v>
      </c>
      <c r="Q1961" t="str">
        <f t="shared" si="122"/>
        <v>SALE1959</v>
      </c>
      <c r="S1961" s="31">
        <v>45639</v>
      </c>
      <c r="T1961" t="str">
        <f t="shared" si="123"/>
        <v>13-12-2024</v>
      </c>
      <c r="X1961" s="34">
        <v>2</v>
      </c>
      <c r="Y1961" s="34">
        <v>249.02</v>
      </c>
      <c r="Z1961" s="2">
        <f t="shared" si="120"/>
        <v>249.02</v>
      </c>
    </row>
    <row r="1962" spans="1:26">
      <c r="A1962" s="2" t="s">
        <v>3786</v>
      </c>
      <c r="B1962" s="25">
        <v>45454</v>
      </c>
      <c r="C1962" s="2" t="s">
        <v>467</v>
      </c>
      <c r="D1962" s="2" t="s">
        <v>1662</v>
      </c>
      <c r="E1962" s="2" t="s">
        <v>1813</v>
      </c>
      <c r="F1962" s="2">
        <v>3</v>
      </c>
      <c r="G1962" s="2">
        <v>223.64</v>
      </c>
      <c r="H1962" s="2">
        <v>0.05</v>
      </c>
      <c r="I1962" s="2" t="s">
        <v>1824</v>
      </c>
      <c r="J1962" s="2">
        <v>637.37399999999991</v>
      </c>
      <c r="K1962" s="2">
        <f>IF(I1962="", AVERAGEIF(Table6[Payment_Type],Table6[[#This Row],[Payment_Type]],Table6[Total_Amount]), J1962)</f>
        <v>637.37399999999991</v>
      </c>
      <c r="O1962" s="27" t="s">
        <v>3786</v>
      </c>
      <c r="P1962" t="str">
        <f t="shared" si="121"/>
        <v>Sale1960</v>
      </c>
      <c r="Q1962" t="str">
        <f t="shared" si="122"/>
        <v>SALE1960</v>
      </c>
      <c r="S1962" s="30">
        <v>45454</v>
      </c>
      <c r="T1962" t="str">
        <f t="shared" si="123"/>
        <v>11-06-2024</v>
      </c>
      <c r="X1962" s="33">
        <v>3</v>
      </c>
      <c r="Y1962" s="33">
        <v>223.64</v>
      </c>
      <c r="Z1962" s="2">
        <f t="shared" si="120"/>
        <v>223.64</v>
      </c>
    </row>
    <row r="1963" spans="1:26">
      <c r="A1963" s="2" t="s">
        <v>3787</v>
      </c>
      <c r="B1963" s="25">
        <v>45934</v>
      </c>
      <c r="C1963" s="2" t="s">
        <v>375</v>
      </c>
      <c r="D1963" s="2" t="s">
        <v>1596</v>
      </c>
      <c r="E1963" s="2" t="s">
        <v>1769</v>
      </c>
      <c r="F1963" s="2">
        <v>2</v>
      </c>
      <c r="G1963" s="2">
        <v>92.94</v>
      </c>
      <c r="H1963" s="2">
        <v>0.12</v>
      </c>
      <c r="I1963" s="2" t="s">
        <v>1824</v>
      </c>
      <c r="J1963" s="2">
        <v>163.5744</v>
      </c>
      <c r="K1963" s="2">
        <f>IF(I1963="", AVERAGEIF(Table6[Payment_Type],Table6[[#This Row],[Payment_Type]],Table6[Total_Amount]), J1963)</f>
        <v>163.5744</v>
      </c>
      <c r="O1963" s="28" t="s">
        <v>3787</v>
      </c>
      <c r="P1963" t="str">
        <f t="shared" si="121"/>
        <v>Sale1961</v>
      </c>
      <c r="Q1963" t="str">
        <f t="shared" si="122"/>
        <v>SALE1961</v>
      </c>
      <c r="S1963" s="31">
        <v>45934</v>
      </c>
      <c r="T1963" t="str">
        <f t="shared" si="123"/>
        <v>04-10-2025</v>
      </c>
      <c r="X1963" s="34">
        <v>2</v>
      </c>
      <c r="Y1963" s="34">
        <v>92.94</v>
      </c>
      <c r="Z1963" s="2">
        <f t="shared" si="120"/>
        <v>92.94</v>
      </c>
    </row>
    <row r="1964" spans="1:26">
      <c r="A1964" s="2" t="s">
        <v>3788</v>
      </c>
      <c r="B1964" s="25">
        <v>45401</v>
      </c>
      <c r="C1964" s="2" t="s">
        <v>1130</v>
      </c>
      <c r="D1964" s="2" t="s">
        <v>1580</v>
      </c>
      <c r="E1964" s="2" t="s">
        <v>1761</v>
      </c>
      <c r="F1964" s="2">
        <v>4</v>
      </c>
      <c r="G1964" s="2">
        <v>268.3</v>
      </c>
      <c r="H1964" s="2">
        <v>0.02</v>
      </c>
      <c r="I1964" s="2" t="s">
        <v>1829</v>
      </c>
      <c r="J1964" s="2">
        <v>1051.7360000000001</v>
      </c>
      <c r="K1964" s="2">
        <f>IF(I1964="", AVERAGEIF(Table6[Payment_Type],Table6[[#This Row],[Payment_Type]],Table6[Total_Amount]), J1964)</f>
        <v>1051.7360000000001</v>
      </c>
      <c r="O1964" s="27" t="s">
        <v>3788</v>
      </c>
      <c r="P1964" t="str">
        <f t="shared" si="121"/>
        <v>Sale1962</v>
      </c>
      <c r="Q1964" t="str">
        <f t="shared" si="122"/>
        <v>SALE1962</v>
      </c>
      <c r="S1964" s="30">
        <v>45401</v>
      </c>
      <c r="T1964" t="str">
        <f t="shared" si="123"/>
        <v>19-04-2024</v>
      </c>
      <c r="X1964" s="33">
        <v>4</v>
      </c>
      <c r="Y1964" s="33">
        <v>268.3</v>
      </c>
      <c r="Z1964" s="2">
        <f t="shared" si="120"/>
        <v>268.3</v>
      </c>
    </row>
    <row r="1965" spans="1:26">
      <c r="A1965" s="2" t="s">
        <v>3789</v>
      </c>
      <c r="B1965" s="25">
        <v>45770</v>
      </c>
      <c r="C1965" s="2" t="s">
        <v>1368</v>
      </c>
      <c r="D1965" s="2" t="s">
        <v>1666</v>
      </c>
      <c r="E1965" s="2" t="s">
        <v>1813</v>
      </c>
      <c r="F1965" s="2">
        <v>4</v>
      </c>
      <c r="G1965" s="2">
        <v>835.61</v>
      </c>
      <c r="H1965" s="2">
        <v>0.03</v>
      </c>
      <c r="I1965" s="2" t="s">
        <v>1824</v>
      </c>
      <c r="J1965" s="2">
        <v>3242.1668</v>
      </c>
      <c r="K1965" s="2">
        <f>IF(I1965="", AVERAGEIF(Table6[Payment_Type],Table6[[#This Row],[Payment_Type]],Table6[Total_Amount]), J1965)</f>
        <v>3242.1668</v>
      </c>
      <c r="O1965" s="28" t="s">
        <v>3789</v>
      </c>
      <c r="P1965" t="str">
        <f t="shared" si="121"/>
        <v>Sale1963</v>
      </c>
      <c r="Q1965" t="str">
        <f t="shared" si="122"/>
        <v>SALE1963</v>
      </c>
      <c r="S1965" s="31">
        <v>45770</v>
      </c>
      <c r="T1965" t="str">
        <f t="shared" si="123"/>
        <v>23-04-2025</v>
      </c>
      <c r="X1965" s="34">
        <v>4</v>
      </c>
      <c r="Y1965" s="34">
        <v>835.61</v>
      </c>
      <c r="Z1965" s="2">
        <f t="shared" si="120"/>
        <v>835.61</v>
      </c>
    </row>
    <row r="1966" spans="1:26">
      <c r="A1966" s="2" t="s">
        <v>3790</v>
      </c>
      <c r="B1966" s="25">
        <v>45405</v>
      </c>
      <c r="C1966" s="2" t="s">
        <v>1193</v>
      </c>
      <c r="D1966" s="2" t="s">
        <v>1684</v>
      </c>
      <c r="E1966" s="2" t="s">
        <v>1773</v>
      </c>
      <c r="F1966" s="2">
        <v>3</v>
      </c>
      <c r="G1966" s="2">
        <v>120.97</v>
      </c>
      <c r="H1966" s="2">
        <v>0.11</v>
      </c>
      <c r="I1966" s="2" t="s">
        <v>1824</v>
      </c>
      <c r="J1966" s="2">
        <v>322.98989999999998</v>
      </c>
      <c r="K1966" s="2">
        <f>IF(I1966="", AVERAGEIF(Table6[Payment_Type],Table6[[#This Row],[Payment_Type]],Table6[Total_Amount]), J1966)</f>
        <v>322.98989999999998</v>
      </c>
      <c r="O1966" s="27" t="s">
        <v>3790</v>
      </c>
      <c r="P1966" t="str">
        <f t="shared" si="121"/>
        <v>Sale1964</v>
      </c>
      <c r="Q1966" t="str">
        <f t="shared" si="122"/>
        <v>SALE1964</v>
      </c>
      <c r="S1966" s="30">
        <v>45405</v>
      </c>
      <c r="T1966" t="str">
        <f t="shared" si="123"/>
        <v>23-04-2024</v>
      </c>
      <c r="X1966" s="33">
        <v>3</v>
      </c>
      <c r="Y1966" s="33">
        <v>120.97</v>
      </c>
      <c r="Z1966" s="2">
        <f t="shared" si="120"/>
        <v>120.97</v>
      </c>
    </row>
    <row r="1967" spans="1:26">
      <c r="A1967" s="2" t="s">
        <v>3791</v>
      </c>
      <c r="B1967" s="25">
        <v>45424</v>
      </c>
      <c r="C1967" s="2" t="s">
        <v>124</v>
      </c>
      <c r="D1967" s="2" t="s">
        <v>1628</v>
      </c>
      <c r="E1967" s="2" t="s">
        <v>1786</v>
      </c>
      <c r="F1967" s="2">
        <v>2</v>
      </c>
      <c r="G1967" s="2">
        <v>26.36</v>
      </c>
      <c r="H1967" s="2">
        <v>0.03</v>
      </c>
      <c r="I1967" s="2" t="s">
        <v>1829</v>
      </c>
      <c r="J1967" s="2">
        <v>51.138399999999997</v>
      </c>
      <c r="K1967" s="2">
        <f>IF(I1967="", AVERAGEIF(Table6[Payment_Type],Table6[[#This Row],[Payment_Type]],Table6[Total_Amount]), J1967)</f>
        <v>51.138399999999997</v>
      </c>
      <c r="O1967" s="28" t="s">
        <v>3791</v>
      </c>
      <c r="P1967" t="str">
        <f t="shared" si="121"/>
        <v>Sale1965</v>
      </c>
      <c r="Q1967" t="str">
        <f t="shared" si="122"/>
        <v>SALE1965</v>
      </c>
      <c r="S1967" s="31">
        <v>45424</v>
      </c>
      <c r="T1967" t="str">
        <f t="shared" si="123"/>
        <v>12-05-2024</v>
      </c>
      <c r="X1967" s="34">
        <v>2</v>
      </c>
      <c r="Y1967" s="34">
        <v>26.36</v>
      </c>
      <c r="Z1967" s="2">
        <f t="shared" si="120"/>
        <v>26.36</v>
      </c>
    </row>
    <row r="1968" spans="1:26">
      <c r="A1968" s="2" t="s">
        <v>3792</v>
      </c>
      <c r="B1968" s="25">
        <v>45881</v>
      </c>
      <c r="C1968" s="2" t="s">
        <v>134</v>
      </c>
      <c r="D1968" s="2" t="s">
        <v>1702</v>
      </c>
      <c r="E1968" s="2" t="s">
        <v>1776</v>
      </c>
      <c r="F1968" s="2">
        <v>1</v>
      </c>
      <c r="G1968" s="2">
        <v>918.87</v>
      </c>
      <c r="H1968" s="2">
        <v>0.11</v>
      </c>
      <c r="I1968" s="2" t="s">
        <v>1826</v>
      </c>
      <c r="J1968" s="2">
        <v>817.79430000000002</v>
      </c>
      <c r="K1968" s="2">
        <f>IF(I1968="", AVERAGEIF(Table6[Payment_Type],Table6[[#This Row],[Payment_Type]],Table6[Total_Amount]), J1968)</f>
        <v>817.79430000000002</v>
      </c>
      <c r="O1968" s="27" t="s">
        <v>3792</v>
      </c>
      <c r="P1968" t="str">
        <f t="shared" si="121"/>
        <v>Sale1966</v>
      </c>
      <c r="Q1968" t="str">
        <f t="shared" si="122"/>
        <v>SALE1966</v>
      </c>
      <c r="S1968" s="30">
        <v>45881</v>
      </c>
      <c r="T1968" t="str">
        <f t="shared" si="123"/>
        <v>12-08-2025</v>
      </c>
      <c r="X1968" s="33">
        <v>1</v>
      </c>
      <c r="Y1968" s="33">
        <v>918.87</v>
      </c>
      <c r="Z1968" s="2">
        <f t="shared" si="120"/>
        <v>918.87</v>
      </c>
    </row>
    <row r="1969" spans="1:26">
      <c r="A1969" s="2" t="s">
        <v>3793</v>
      </c>
      <c r="B1969" s="25">
        <v>45794</v>
      </c>
      <c r="C1969" s="2" t="s">
        <v>127</v>
      </c>
      <c r="D1969" s="2" t="s">
        <v>1682</v>
      </c>
      <c r="E1969" s="2" t="s">
        <v>1792</v>
      </c>
      <c r="F1969" s="2">
        <v>2</v>
      </c>
      <c r="G1969" s="2">
        <v>924.73</v>
      </c>
      <c r="H1969" s="2">
        <v>0.28999999999999998</v>
      </c>
      <c r="I1969" s="2" t="s">
        <v>1826</v>
      </c>
      <c r="J1969" s="2">
        <v>1313.1166000000001</v>
      </c>
      <c r="K1969" s="2">
        <f>IF(I1969="", AVERAGEIF(Table6[Payment_Type],Table6[[#This Row],[Payment_Type]],Table6[Total_Amount]), J1969)</f>
        <v>1313.1166000000001</v>
      </c>
      <c r="O1969" s="28" t="s">
        <v>3793</v>
      </c>
      <c r="P1969" t="str">
        <f t="shared" si="121"/>
        <v>Sale1967</v>
      </c>
      <c r="Q1969" t="str">
        <f t="shared" si="122"/>
        <v>SALE1967</v>
      </c>
      <c r="S1969" s="31">
        <v>45794</v>
      </c>
      <c r="T1969" t="str">
        <f t="shared" si="123"/>
        <v>17-05-2025</v>
      </c>
      <c r="X1969" s="34">
        <v>2</v>
      </c>
      <c r="Y1969" s="34">
        <v>924.73</v>
      </c>
      <c r="Z1969" s="2">
        <f t="shared" si="120"/>
        <v>924.73</v>
      </c>
    </row>
    <row r="1970" spans="1:26">
      <c r="A1970" s="2" t="s">
        <v>3794</v>
      </c>
      <c r="B1970" s="25">
        <v>45665</v>
      </c>
      <c r="C1970" s="2" t="s">
        <v>93</v>
      </c>
      <c r="D1970" s="2" t="s">
        <v>1572</v>
      </c>
      <c r="E1970" s="2" t="s">
        <v>1789</v>
      </c>
      <c r="F1970" s="2">
        <v>3</v>
      </c>
      <c r="G1970" s="2">
        <v>195.31</v>
      </c>
      <c r="H1970" s="2">
        <v>0.13</v>
      </c>
      <c r="I1970" s="2" t="s">
        <v>1829</v>
      </c>
      <c r="J1970" s="2">
        <v>509.75909999999999</v>
      </c>
      <c r="K1970" s="2">
        <f>IF(I1970="", AVERAGEIF(Table6[Payment_Type],Table6[[#This Row],[Payment_Type]],Table6[Total_Amount]), J1970)</f>
        <v>509.75909999999999</v>
      </c>
      <c r="O1970" s="27" t="s">
        <v>3794</v>
      </c>
      <c r="P1970" t="str">
        <f t="shared" si="121"/>
        <v>Sale1968</v>
      </c>
      <c r="Q1970" t="str">
        <f t="shared" si="122"/>
        <v>SALE1968</v>
      </c>
      <c r="S1970" s="30">
        <v>45665</v>
      </c>
      <c r="T1970" t="str">
        <f t="shared" si="123"/>
        <v>08-01-2025</v>
      </c>
      <c r="X1970" s="33">
        <v>3</v>
      </c>
      <c r="Y1970" s="33">
        <v>195.31</v>
      </c>
      <c r="Z1970" s="2">
        <f t="shared" si="120"/>
        <v>195.31</v>
      </c>
    </row>
    <row r="1971" spans="1:26">
      <c r="A1971" s="2" t="s">
        <v>3795</v>
      </c>
      <c r="B1971" s="25">
        <v>45793</v>
      </c>
      <c r="C1971" s="2" t="s">
        <v>481</v>
      </c>
      <c r="D1971" s="2" t="s">
        <v>1624</v>
      </c>
      <c r="E1971" s="2" t="s">
        <v>1782</v>
      </c>
      <c r="F1971" s="2">
        <v>1</v>
      </c>
      <c r="G1971" s="2">
        <v>91.38</v>
      </c>
      <c r="H1971" s="2">
        <v>0.14000000000000001</v>
      </c>
      <c r="I1971" s="2" t="s">
        <v>1824</v>
      </c>
      <c r="J1971" s="2">
        <v>78.586799999999997</v>
      </c>
      <c r="K1971" s="2">
        <f>IF(I1971="", AVERAGEIF(Table6[Payment_Type],Table6[[#This Row],[Payment_Type]],Table6[Total_Amount]), J1971)</f>
        <v>78.586799999999997</v>
      </c>
      <c r="O1971" s="28" t="s">
        <v>3795</v>
      </c>
      <c r="P1971" t="str">
        <f t="shared" si="121"/>
        <v>Sale1969</v>
      </c>
      <c r="Q1971" t="str">
        <f t="shared" si="122"/>
        <v>SALE1969</v>
      </c>
      <c r="S1971" s="31">
        <v>45793</v>
      </c>
      <c r="T1971" t="str">
        <f t="shared" si="123"/>
        <v>16-05-2025</v>
      </c>
      <c r="X1971" s="34">
        <v>1</v>
      </c>
      <c r="Y1971" s="34">
        <v>91.38</v>
      </c>
      <c r="Z1971" s="2">
        <f t="shared" si="120"/>
        <v>91.38</v>
      </c>
    </row>
    <row r="1972" spans="1:26">
      <c r="A1972" s="2" t="s">
        <v>3796</v>
      </c>
      <c r="B1972" s="25">
        <v>45563</v>
      </c>
      <c r="C1972" s="2" t="s">
        <v>1487</v>
      </c>
      <c r="D1972" s="2" t="s">
        <v>1720</v>
      </c>
      <c r="E1972" s="2" t="s">
        <v>1792</v>
      </c>
      <c r="F1972" s="2">
        <v>2</v>
      </c>
      <c r="G1972" s="2">
        <v>494.35</v>
      </c>
      <c r="H1972" s="2">
        <v>0.1</v>
      </c>
      <c r="I1972" s="2" t="s">
        <v>1824</v>
      </c>
      <c r="J1972" s="2">
        <v>889.83</v>
      </c>
      <c r="K1972" s="2">
        <f>IF(I1972="", AVERAGEIF(Table6[Payment_Type],Table6[[#This Row],[Payment_Type]],Table6[Total_Amount]), J1972)</f>
        <v>889.83</v>
      </c>
      <c r="O1972" s="27" t="s">
        <v>3796</v>
      </c>
      <c r="P1972" t="str">
        <f t="shared" si="121"/>
        <v>Sale1970</v>
      </c>
      <c r="Q1972" t="str">
        <f t="shared" si="122"/>
        <v>SALE1970</v>
      </c>
      <c r="S1972" s="30">
        <v>45563</v>
      </c>
      <c r="T1972" t="str">
        <f t="shared" si="123"/>
        <v>28-09-2024</v>
      </c>
      <c r="X1972" s="33">
        <v>2</v>
      </c>
      <c r="Y1972" s="33">
        <v>494.35</v>
      </c>
      <c r="Z1972" s="2">
        <f t="shared" si="120"/>
        <v>494.35</v>
      </c>
    </row>
    <row r="1973" spans="1:26">
      <c r="A1973" s="2" t="s">
        <v>3797</v>
      </c>
      <c r="B1973" s="25">
        <v>45577</v>
      </c>
      <c r="C1973" s="2" t="s">
        <v>815</v>
      </c>
      <c r="D1973" s="2" t="s">
        <v>1596</v>
      </c>
      <c r="E1973" s="2" t="s">
        <v>1789</v>
      </c>
      <c r="F1973" s="2">
        <v>1</v>
      </c>
      <c r="G1973" s="2">
        <v>412.2</v>
      </c>
      <c r="H1973" s="2">
        <v>0.11</v>
      </c>
      <c r="I1973" s="2" t="s">
        <v>1824</v>
      </c>
      <c r="J1973" s="2">
        <v>366.858</v>
      </c>
      <c r="K1973" s="2">
        <f>IF(I1973="", AVERAGEIF(Table6[Payment_Type],Table6[[#This Row],[Payment_Type]],Table6[Total_Amount]), J1973)</f>
        <v>366.858</v>
      </c>
      <c r="O1973" s="28" t="s">
        <v>3797</v>
      </c>
      <c r="P1973" t="str">
        <f t="shared" si="121"/>
        <v>Sale1971</v>
      </c>
      <c r="Q1973" t="str">
        <f t="shared" si="122"/>
        <v>SALE1971</v>
      </c>
      <c r="S1973" s="31">
        <v>45577</v>
      </c>
      <c r="T1973" t="str">
        <f t="shared" si="123"/>
        <v>12-10-2024</v>
      </c>
      <c r="X1973" s="34">
        <v>1</v>
      </c>
      <c r="Y1973" s="34">
        <v>412.2</v>
      </c>
      <c r="Z1973" s="2">
        <f t="shared" si="120"/>
        <v>412.2</v>
      </c>
    </row>
    <row r="1974" spans="1:26">
      <c r="A1974" s="2" t="s">
        <v>3798</v>
      </c>
      <c r="B1974" s="25">
        <v>45466</v>
      </c>
      <c r="C1974" s="2" t="s">
        <v>1229</v>
      </c>
      <c r="D1974" s="2" t="s">
        <v>1706</v>
      </c>
      <c r="E1974" s="2" t="s">
        <v>1804</v>
      </c>
      <c r="F1974" s="2">
        <v>1</v>
      </c>
      <c r="G1974" s="2">
        <v>650.47</v>
      </c>
      <c r="H1974" s="2">
        <v>0.13</v>
      </c>
      <c r="I1974" s="2" t="s">
        <v>1826</v>
      </c>
      <c r="J1974" s="2">
        <v>565.90890000000002</v>
      </c>
      <c r="K1974" s="2">
        <f>IF(I1974="", AVERAGEIF(Table6[Payment_Type],Table6[[#This Row],[Payment_Type]],Table6[Total_Amount]), J1974)</f>
        <v>565.90890000000002</v>
      </c>
      <c r="O1974" s="27" t="s">
        <v>3798</v>
      </c>
      <c r="P1974" t="str">
        <f t="shared" si="121"/>
        <v>Sale1972</v>
      </c>
      <c r="Q1974" t="str">
        <f t="shared" si="122"/>
        <v>SALE1972</v>
      </c>
      <c r="S1974" s="30">
        <v>45466</v>
      </c>
      <c r="T1974" t="str">
        <f t="shared" si="123"/>
        <v>23-06-2024</v>
      </c>
      <c r="X1974" s="33">
        <v>1</v>
      </c>
      <c r="Y1974" s="33">
        <v>650.47</v>
      </c>
      <c r="Z1974" s="2">
        <f t="shared" si="120"/>
        <v>650.47</v>
      </c>
    </row>
    <row r="1975" spans="1:26">
      <c r="A1975" s="2" t="s">
        <v>3799</v>
      </c>
      <c r="B1975" s="25">
        <v>45256</v>
      </c>
      <c r="C1975" s="2" t="s">
        <v>520</v>
      </c>
      <c r="D1975" s="2" t="s">
        <v>1576</v>
      </c>
      <c r="E1975" s="2" t="s">
        <v>1794</v>
      </c>
      <c r="F1975" s="2">
        <v>1</v>
      </c>
      <c r="G1975" s="2">
        <v>68.209999999999994</v>
      </c>
      <c r="H1975" s="2">
        <v>0.05</v>
      </c>
      <c r="I1975" s="2" t="s">
        <v>1826</v>
      </c>
      <c r="J1975" s="2">
        <v>64.799499999999995</v>
      </c>
      <c r="K1975" s="2">
        <f>IF(I1975="", AVERAGEIF(Table6[Payment_Type],Table6[[#This Row],[Payment_Type]],Table6[Total_Amount]), J1975)</f>
        <v>64.799499999999995</v>
      </c>
      <c r="O1975" s="28" t="s">
        <v>3799</v>
      </c>
      <c r="P1975" t="str">
        <f t="shared" si="121"/>
        <v>Sale1973</v>
      </c>
      <c r="Q1975" t="str">
        <f t="shared" si="122"/>
        <v>SALE1973</v>
      </c>
      <c r="S1975" s="31">
        <v>45256</v>
      </c>
      <c r="T1975" t="str">
        <f t="shared" si="123"/>
        <v>26-11-2023</v>
      </c>
      <c r="X1975" s="34">
        <v>1</v>
      </c>
      <c r="Y1975" s="34">
        <v>68.209999999999994</v>
      </c>
      <c r="Z1975" s="2">
        <f t="shared" si="120"/>
        <v>68.209999999999994</v>
      </c>
    </row>
    <row r="1976" spans="1:26">
      <c r="A1976" s="2" t="s">
        <v>3800</v>
      </c>
      <c r="B1976" s="25">
        <v>45886</v>
      </c>
      <c r="C1976" s="2" t="s">
        <v>461</v>
      </c>
      <c r="D1976" s="2" t="s">
        <v>1654</v>
      </c>
      <c r="E1976" s="2" t="s">
        <v>1779</v>
      </c>
      <c r="F1976" s="2">
        <v>2</v>
      </c>
      <c r="G1976" s="2">
        <v>842.89</v>
      </c>
      <c r="H1976" s="2">
        <v>0.25</v>
      </c>
      <c r="I1976" s="2" t="s">
        <v>1829</v>
      </c>
      <c r="J1976" s="2">
        <v>1264.335</v>
      </c>
      <c r="K1976" s="2">
        <f>IF(I1976="", AVERAGEIF(Table6[Payment_Type],Table6[[#This Row],[Payment_Type]],Table6[Total_Amount]), J1976)</f>
        <v>1264.335</v>
      </c>
      <c r="O1976" s="27" t="s">
        <v>3800</v>
      </c>
      <c r="P1976" t="str">
        <f t="shared" si="121"/>
        <v>Sale1974</v>
      </c>
      <c r="Q1976" t="str">
        <f t="shared" si="122"/>
        <v>SALE1974</v>
      </c>
      <c r="S1976" s="30">
        <v>45886</v>
      </c>
      <c r="T1976" t="str">
        <f t="shared" si="123"/>
        <v>17-08-2025</v>
      </c>
      <c r="X1976" s="33">
        <v>2</v>
      </c>
      <c r="Y1976" s="33">
        <v>842.89</v>
      </c>
      <c r="Z1976" s="2">
        <f t="shared" si="120"/>
        <v>842.89</v>
      </c>
    </row>
    <row r="1977" spans="1:26">
      <c r="A1977" s="2" t="s">
        <v>3801</v>
      </c>
      <c r="B1977" s="25">
        <v>45390</v>
      </c>
      <c r="C1977" s="2" t="s">
        <v>948</v>
      </c>
      <c r="D1977" s="2" t="s">
        <v>1555</v>
      </c>
      <c r="E1977" s="2" t="s">
        <v>1769</v>
      </c>
      <c r="F1977" s="2">
        <v>2</v>
      </c>
      <c r="G1977" s="2">
        <v>227.95</v>
      </c>
      <c r="H1977" s="2">
        <v>0.24</v>
      </c>
      <c r="I1977" s="2" t="s">
        <v>1829</v>
      </c>
      <c r="J1977" s="2">
        <v>346.48399999999998</v>
      </c>
      <c r="K1977" s="2">
        <f>IF(I1977="", AVERAGEIF(Table6[Payment_Type],Table6[[#This Row],[Payment_Type]],Table6[Total_Amount]), J1977)</f>
        <v>346.48399999999998</v>
      </c>
      <c r="O1977" s="28" t="s">
        <v>3801</v>
      </c>
      <c r="P1977" t="str">
        <f t="shared" si="121"/>
        <v>Sale1975</v>
      </c>
      <c r="Q1977" t="str">
        <f t="shared" si="122"/>
        <v>SALE1975</v>
      </c>
      <c r="S1977" s="31">
        <v>45390</v>
      </c>
      <c r="T1977" t="str">
        <f t="shared" si="123"/>
        <v>08-04-2024</v>
      </c>
      <c r="X1977" s="34">
        <v>2</v>
      </c>
      <c r="Y1977" s="34">
        <v>227.95</v>
      </c>
      <c r="Z1977" s="2">
        <f t="shared" si="120"/>
        <v>227.95</v>
      </c>
    </row>
    <row r="1978" spans="1:26">
      <c r="A1978" s="2" t="s">
        <v>3802</v>
      </c>
      <c r="B1978" s="25">
        <v>45388</v>
      </c>
      <c r="C1978" s="2" t="s">
        <v>631</v>
      </c>
      <c r="D1978" s="2" t="s">
        <v>1680</v>
      </c>
      <c r="E1978" s="2" t="s">
        <v>1794</v>
      </c>
      <c r="F1978" s="2">
        <v>3</v>
      </c>
      <c r="G1978" s="2">
        <v>685.97</v>
      </c>
      <c r="H1978" s="2">
        <v>0.24</v>
      </c>
      <c r="I1978" s="2" t="s">
        <v>1826</v>
      </c>
      <c r="J1978" s="2">
        <v>1564.0116</v>
      </c>
      <c r="K1978" s="2">
        <f>IF(I1978="", AVERAGEIF(Table6[Payment_Type],Table6[[#This Row],[Payment_Type]],Table6[Total_Amount]), J1978)</f>
        <v>1564.0116</v>
      </c>
      <c r="O1978" s="27" t="s">
        <v>3802</v>
      </c>
      <c r="P1978" t="str">
        <f t="shared" si="121"/>
        <v>Sale1976</v>
      </c>
      <c r="Q1978" t="str">
        <f t="shared" si="122"/>
        <v>SALE1976</v>
      </c>
      <c r="S1978" s="30">
        <v>45388</v>
      </c>
      <c r="T1978" t="str">
        <f t="shared" si="123"/>
        <v>06-04-2024</v>
      </c>
      <c r="X1978" s="33">
        <v>3</v>
      </c>
      <c r="Y1978" s="33">
        <v>685.97</v>
      </c>
      <c r="Z1978" s="2">
        <f t="shared" si="120"/>
        <v>685.97</v>
      </c>
    </row>
    <row r="1979" spans="1:26">
      <c r="A1979" s="2" t="s">
        <v>3803</v>
      </c>
      <c r="B1979" s="25">
        <v>45793</v>
      </c>
      <c r="C1979" s="2" t="s">
        <v>1142</v>
      </c>
      <c r="D1979" s="2" t="s">
        <v>1606</v>
      </c>
      <c r="E1979" s="2" t="s">
        <v>1761</v>
      </c>
      <c r="F1979" s="2">
        <v>1</v>
      </c>
      <c r="G1979" s="2">
        <v>722.57</v>
      </c>
      <c r="H1979" s="2">
        <v>0.18</v>
      </c>
      <c r="I1979" s="2" t="s">
        <v>1824</v>
      </c>
      <c r="J1979" s="2">
        <v>592.50740000000008</v>
      </c>
      <c r="K1979" s="2">
        <f>IF(I1979="", AVERAGEIF(Table6[Payment_Type],Table6[[#This Row],[Payment_Type]],Table6[Total_Amount]), J1979)</f>
        <v>592.50740000000008</v>
      </c>
      <c r="O1979" s="28" t="s">
        <v>3803</v>
      </c>
      <c r="P1979" t="str">
        <f t="shared" si="121"/>
        <v>Sale1977</v>
      </c>
      <c r="Q1979" t="str">
        <f t="shared" si="122"/>
        <v>SALE1977</v>
      </c>
      <c r="S1979" s="31">
        <v>45793</v>
      </c>
      <c r="T1979" t="str">
        <f t="shared" si="123"/>
        <v>16-05-2025</v>
      </c>
      <c r="X1979" s="34">
        <v>1</v>
      </c>
      <c r="Y1979" s="34">
        <v>722.57</v>
      </c>
      <c r="Z1979" s="2">
        <f t="shared" si="120"/>
        <v>722.57</v>
      </c>
    </row>
    <row r="1980" spans="1:26">
      <c r="A1980" s="2" t="s">
        <v>3804</v>
      </c>
      <c r="B1980" s="25">
        <v>45615</v>
      </c>
      <c r="C1980" s="2" t="s">
        <v>475</v>
      </c>
      <c r="D1980" s="2" t="s">
        <v>1618</v>
      </c>
      <c r="E1980" s="2" t="s">
        <v>1773</v>
      </c>
      <c r="F1980" s="2">
        <v>3</v>
      </c>
      <c r="G1980" s="2">
        <v>585.54999999999995</v>
      </c>
      <c r="H1980" s="2">
        <v>0.14000000000000001</v>
      </c>
      <c r="I1980" s="2" t="s">
        <v>1829</v>
      </c>
      <c r="J1980" s="2">
        <v>1510.7190000000001</v>
      </c>
      <c r="K1980" s="2">
        <f>IF(I1980="", AVERAGEIF(Table6[Payment_Type],Table6[[#This Row],[Payment_Type]],Table6[Total_Amount]), J1980)</f>
        <v>1510.7190000000001</v>
      </c>
      <c r="O1980" s="27" t="s">
        <v>3804</v>
      </c>
      <c r="P1980" t="str">
        <f t="shared" si="121"/>
        <v>Sale1978</v>
      </c>
      <c r="Q1980" t="str">
        <f t="shared" si="122"/>
        <v>SALE1978</v>
      </c>
      <c r="S1980" s="30">
        <v>45615</v>
      </c>
      <c r="T1980" t="str">
        <f t="shared" si="123"/>
        <v>19-11-2024</v>
      </c>
      <c r="X1980" s="33">
        <v>3</v>
      </c>
      <c r="Y1980" s="33">
        <v>585.54999999999995</v>
      </c>
      <c r="Z1980" s="2">
        <f t="shared" si="120"/>
        <v>585.54999999999995</v>
      </c>
    </row>
    <row r="1981" spans="1:26">
      <c r="A1981" s="2" t="s">
        <v>3805</v>
      </c>
      <c r="B1981" s="25">
        <v>45666</v>
      </c>
      <c r="C1981" s="2" t="s">
        <v>975</v>
      </c>
      <c r="D1981" s="2" t="s">
        <v>1640</v>
      </c>
      <c r="E1981" s="2" t="s">
        <v>1797</v>
      </c>
      <c r="F1981" s="2">
        <v>2</v>
      </c>
      <c r="G1981" s="2">
        <v>635.80999999999995</v>
      </c>
      <c r="H1981" s="2">
        <v>0.13</v>
      </c>
      <c r="I1981" s="2" t="s">
        <v>1826</v>
      </c>
      <c r="J1981" s="2">
        <v>1106.3094000000001</v>
      </c>
      <c r="K1981" s="2">
        <f>IF(I1981="", AVERAGEIF(Table6[Payment_Type],Table6[[#This Row],[Payment_Type]],Table6[Total_Amount]), J1981)</f>
        <v>1106.3094000000001</v>
      </c>
      <c r="O1981" s="28" t="s">
        <v>3805</v>
      </c>
      <c r="P1981" t="str">
        <f t="shared" si="121"/>
        <v>Sale1979</v>
      </c>
      <c r="Q1981" t="str">
        <f t="shared" si="122"/>
        <v>SALE1979</v>
      </c>
      <c r="S1981" s="31">
        <v>45666</v>
      </c>
      <c r="T1981" t="str">
        <f t="shared" si="123"/>
        <v>09-01-2025</v>
      </c>
      <c r="X1981" s="34">
        <v>2</v>
      </c>
      <c r="Y1981" s="34">
        <v>635.80999999999995</v>
      </c>
      <c r="Z1981" s="2">
        <f t="shared" si="120"/>
        <v>635.80999999999995</v>
      </c>
    </row>
    <row r="1982" spans="1:26">
      <c r="A1982" s="2" t="s">
        <v>3806</v>
      </c>
      <c r="B1982" s="25">
        <v>45644</v>
      </c>
      <c r="C1982" s="2" t="s">
        <v>881</v>
      </c>
      <c r="D1982" s="2" t="s">
        <v>1576</v>
      </c>
      <c r="E1982" s="2" t="s">
        <v>1769</v>
      </c>
      <c r="F1982" s="2">
        <v>2</v>
      </c>
      <c r="G1982" s="2">
        <v>353.74</v>
      </c>
      <c r="H1982" s="2">
        <v>0.01</v>
      </c>
      <c r="I1982" s="2" t="s">
        <v>1824</v>
      </c>
      <c r="J1982" s="2">
        <v>700.40520000000004</v>
      </c>
      <c r="K1982" s="2">
        <f>IF(I1982="", AVERAGEIF(Table6[Payment_Type],Table6[[#This Row],[Payment_Type]],Table6[Total_Amount]), J1982)</f>
        <v>700.40520000000004</v>
      </c>
      <c r="O1982" s="27" t="s">
        <v>3806</v>
      </c>
      <c r="P1982" t="str">
        <f t="shared" si="121"/>
        <v>Sale1980</v>
      </c>
      <c r="Q1982" t="str">
        <f t="shared" si="122"/>
        <v>SALE1980</v>
      </c>
      <c r="S1982" s="30">
        <v>45644</v>
      </c>
      <c r="T1982" t="str">
        <f t="shared" si="123"/>
        <v>18-12-2024</v>
      </c>
      <c r="X1982" s="33">
        <v>2</v>
      </c>
      <c r="Y1982" s="33">
        <v>353.74</v>
      </c>
      <c r="Z1982" s="2">
        <f t="shared" si="120"/>
        <v>353.74</v>
      </c>
    </row>
    <row r="1983" spans="1:26">
      <c r="A1983" s="2" t="s">
        <v>3807</v>
      </c>
      <c r="B1983" s="25">
        <v>45648</v>
      </c>
      <c r="C1983" s="2" t="s">
        <v>842</v>
      </c>
      <c r="D1983" s="2" t="s">
        <v>1620</v>
      </c>
      <c r="E1983" s="2" t="s">
        <v>1779</v>
      </c>
      <c r="F1983" s="2">
        <v>1</v>
      </c>
      <c r="G1983" s="2">
        <v>377.52</v>
      </c>
      <c r="H1983" s="2">
        <v>0.15</v>
      </c>
      <c r="I1983" s="2" t="s">
        <v>1824</v>
      </c>
      <c r="J1983" s="2">
        <v>320.892</v>
      </c>
      <c r="K1983" s="2">
        <f>IF(I1983="", AVERAGEIF(Table6[Payment_Type],Table6[[#This Row],[Payment_Type]],Table6[Total_Amount]), J1983)</f>
        <v>320.892</v>
      </c>
      <c r="O1983" s="28" t="s">
        <v>3807</v>
      </c>
      <c r="P1983" t="str">
        <f t="shared" si="121"/>
        <v>Sale1981</v>
      </c>
      <c r="Q1983" t="str">
        <f t="shared" si="122"/>
        <v>SALE1981</v>
      </c>
      <c r="S1983" s="31">
        <v>45648</v>
      </c>
      <c r="T1983" t="str">
        <f t="shared" si="123"/>
        <v>22-12-2024</v>
      </c>
      <c r="X1983" s="34">
        <v>1</v>
      </c>
      <c r="Y1983" s="34">
        <v>377.52</v>
      </c>
      <c r="Z1983" s="2">
        <f t="shared" si="120"/>
        <v>377.52</v>
      </c>
    </row>
    <row r="1984" spans="1:26">
      <c r="A1984" s="2" t="s">
        <v>3808</v>
      </c>
      <c r="B1984" s="25">
        <v>45500</v>
      </c>
      <c r="C1984" s="2" t="s">
        <v>669</v>
      </c>
      <c r="D1984" s="2" t="s">
        <v>1684</v>
      </c>
      <c r="E1984" s="2" t="s">
        <v>1761</v>
      </c>
      <c r="F1984" s="2">
        <v>3</v>
      </c>
      <c r="G1984" s="2">
        <v>901.49</v>
      </c>
      <c r="H1984" s="2">
        <v>0</v>
      </c>
      <c r="I1984" s="2" t="s">
        <v>1824</v>
      </c>
      <c r="J1984" s="2">
        <v>2704.47</v>
      </c>
      <c r="K1984" s="2">
        <f>IF(I1984="", AVERAGEIF(Table6[Payment_Type],Table6[[#This Row],[Payment_Type]],Table6[Total_Amount]), J1984)</f>
        <v>2704.47</v>
      </c>
      <c r="O1984" s="27" t="s">
        <v>3808</v>
      </c>
      <c r="P1984" t="str">
        <f t="shared" si="121"/>
        <v>Sale1982</v>
      </c>
      <c r="Q1984" t="str">
        <f t="shared" si="122"/>
        <v>SALE1982</v>
      </c>
      <c r="S1984" s="30">
        <v>45500</v>
      </c>
      <c r="T1984" t="str">
        <f t="shared" si="123"/>
        <v>27-07-2024</v>
      </c>
      <c r="X1984" s="33">
        <v>3</v>
      </c>
      <c r="Y1984" s="33">
        <v>901.49</v>
      </c>
      <c r="Z1984" s="2">
        <f t="shared" si="120"/>
        <v>901.49</v>
      </c>
    </row>
    <row r="1985" spans="1:26">
      <c r="A1985" s="2" t="s">
        <v>3809</v>
      </c>
      <c r="B1985" s="25">
        <v>45806</v>
      </c>
      <c r="C1985" s="2" t="s">
        <v>654</v>
      </c>
      <c r="D1985" s="2" t="s">
        <v>1608</v>
      </c>
      <c r="E1985" s="2" t="s">
        <v>1773</v>
      </c>
      <c r="F1985" s="2">
        <v>1</v>
      </c>
      <c r="G1985" s="2">
        <v>563.01</v>
      </c>
      <c r="H1985" s="2">
        <v>0.1</v>
      </c>
      <c r="I1985" s="2" t="s">
        <v>1824</v>
      </c>
      <c r="J1985" s="2">
        <v>506.709</v>
      </c>
      <c r="K1985" s="2">
        <f>IF(I1985="", AVERAGEIF(Table6[Payment_Type],Table6[[#This Row],[Payment_Type]],Table6[Total_Amount]), J1985)</f>
        <v>506.709</v>
      </c>
      <c r="O1985" s="28" t="s">
        <v>3809</v>
      </c>
      <c r="P1985" t="str">
        <f t="shared" si="121"/>
        <v>Sale1983</v>
      </c>
      <c r="Q1985" t="str">
        <f t="shared" si="122"/>
        <v>SALE1983</v>
      </c>
      <c r="S1985" s="31">
        <v>45806</v>
      </c>
      <c r="T1985" t="str">
        <f t="shared" si="123"/>
        <v>29-05-2025</v>
      </c>
      <c r="X1985" s="34">
        <v>1</v>
      </c>
      <c r="Y1985" s="34">
        <v>563.01</v>
      </c>
      <c r="Z1985" s="2">
        <f t="shared" si="120"/>
        <v>563.01</v>
      </c>
    </row>
    <row r="1986" spans="1:26">
      <c r="A1986" s="2" t="s">
        <v>3810</v>
      </c>
      <c r="B1986" s="25">
        <v>45365</v>
      </c>
      <c r="C1986" s="2" t="s">
        <v>198</v>
      </c>
      <c r="D1986" s="2" t="s">
        <v>1688</v>
      </c>
      <c r="E1986" s="2" t="s">
        <v>1776</v>
      </c>
      <c r="F1986" s="2">
        <v>4</v>
      </c>
      <c r="G1986" s="2">
        <v>167.25</v>
      </c>
      <c r="H1986" s="2">
        <v>0.11</v>
      </c>
      <c r="I1986" s="2" t="s">
        <v>1824</v>
      </c>
      <c r="J1986" s="2">
        <v>595.41</v>
      </c>
      <c r="K1986" s="2">
        <f>IF(I1986="", AVERAGEIF(Table6[Payment_Type],Table6[[#This Row],[Payment_Type]],Table6[Total_Amount]), J1986)</f>
        <v>595.41</v>
      </c>
      <c r="O1986" s="27" t="s">
        <v>3810</v>
      </c>
      <c r="P1986" t="str">
        <f t="shared" si="121"/>
        <v>Sale1984</v>
      </c>
      <c r="Q1986" t="str">
        <f t="shared" si="122"/>
        <v>SALE1984</v>
      </c>
      <c r="S1986" s="30">
        <v>45365</v>
      </c>
      <c r="T1986" t="str">
        <f t="shared" si="123"/>
        <v>14-03-2024</v>
      </c>
      <c r="X1986" s="33">
        <v>4</v>
      </c>
      <c r="Y1986" s="33">
        <v>167.25</v>
      </c>
      <c r="Z1986" s="2">
        <f t="shared" ref="Z1986:Z2001" si="124">IF(ISBLANK(Y1986), AVERAGE($Y$2:$Y$2001), Y1986)</f>
        <v>167.25</v>
      </c>
    </row>
    <row r="1987" spans="1:26">
      <c r="A1987" s="2" t="s">
        <v>3811</v>
      </c>
      <c r="B1987" s="25">
        <v>45229</v>
      </c>
      <c r="C1987" s="2" t="s">
        <v>1403</v>
      </c>
      <c r="D1987" s="2" t="s">
        <v>1668</v>
      </c>
      <c r="E1987" s="2" t="s">
        <v>1810</v>
      </c>
      <c r="F1987" s="2">
        <v>3</v>
      </c>
      <c r="G1987" s="2">
        <v>345.43</v>
      </c>
      <c r="H1987" s="2">
        <v>0.08</v>
      </c>
      <c r="I1987" s="2" t="s">
        <v>1829</v>
      </c>
      <c r="J1987" s="2">
        <v>953.38679999999999</v>
      </c>
      <c r="K1987" s="2">
        <f>IF(I1987="", AVERAGEIF(Table6[Payment_Type],Table6[[#This Row],[Payment_Type]],Table6[Total_Amount]), J1987)</f>
        <v>953.38679999999999</v>
      </c>
      <c r="O1987" s="28" t="s">
        <v>3811</v>
      </c>
      <c r="P1987" t="str">
        <f t="shared" ref="P1987:P2001" si="125">PROPER(O1987)</f>
        <v>Sale1985</v>
      </c>
      <c r="Q1987" t="str">
        <f t="shared" ref="Q1987:Q2001" si="126">UPPER(O1987)</f>
        <v>SALE1985</v>
      </c>
      <c r="S1987" s="31">
        <v>45229</v>
      </c>
      <c r="T1987" t="str">
        <f t="shared" ref="T1987:T2001" si="127">TEXT(S1987, "DD-MM-YYYY" )</f>
        <v>30-10-2023</v>
      </c>
      <c r="X1987" s="34">
        <v>3</v>
      </c>
      <c r="Y1987" s="34">
        <v>345.43</v>
      </c>
      <c r="Z1987" s="2">
        <f t="shared" si="124"/>
        <v>345.43</v>
      </c>
    </row>
    <row r="1988" spans="1:26">
      <c r="A1988" s="2" t="s">
        <v>3812</v>
      </c>
      <c r="B1988" s="25">
        <v>45349</v>
      </c>
      <c r="C1988" s="2" t="s">
        <v>972</v>
      </c>
      <c r="D1988" s="2" t="s">
        <v>1712</v>
      </c>
      <c r="E1988" s="2" t="s">
        <v>1786</v>
      </c>
      <c r="F1988" s="2">
        <v>4</v>
      </c>
      <c r="G1988" s="2">
        <v>752.48</v>
      </c>
      <c r="H1988" s="2">
        <v>0.23</v>
      </c>
      <c r="I1988" s="2" t="s">
        <v>1824</v>
      </c>
      <c r="J1988" s="2">
        <v>2317.6383999999998</v>
      </c>
      <c r="K1988" s="2">
        <f>IF(I1988="", AVERAGEIF(Table6[Payment_Type],Table6[[#This Row],[Payment_Type]],Table6[Total_Amount]), J1988)</f>
        <v>2317.6383999999998</v>
      </c>
      <c r="O1988" s="27" t="s">
        <v>3812</v>
      </c>
      <c r="P1988" t="str">
        <f t="shared" si="125"/>
        <v>Sale1986</v>
      </c>
      <c r="Q1988" t="str">
        <f t="shared" si="126"/>
        <v>SALE1986</v>
      </c>
      <c r="S1988" s="30">
        <v>45349</v>
      </c>
      <c r="T1988" t="str">
        <f t="shared" si="127"/>
        <v>27-02-2024</v>
      </c>
      <c r="X1988" s="33">
        <v>4</v>
      </c>
      <c r="Y1988" s="33">
        <v>752.48</v>
      </c>
      <c r="Z1988" s="2">
        <f t="shared" si="124"/>
        <v>752.48</v>
      </c>
    </row>
    <row r="1989" spans="1:26">
      <c r="A1989" s="2" t="s">
        <v>3813</v>
      </c>
      <c r="B1989" s="25">
        <v>45886</v>
      </c>
      <c r="C1989" s="2" t="s">
        <v>1389</v>
      </c>
      <c r="D1989" s="2" t="s">
        <v>1662</v>
      </c>
      <c r="E1989" s="2" t="s">
        <v>1813</v>
      </c>
      <c r="F1989" s="2">
        <v>1</v>
      </c>
      <c r="G1989" s="2">
        <v>120.02</v>
      </c>
      <c r="H1989" s="2">
        <v>0.26</v>
      </c>
      <c r="I1989" s="2" t="s">
        <v>1824</v>
      </c>
      <c r="J1989" s="2">
        <v>88.814799999999991</v>
      </c>
      <c r="K1989" s="2">
        <f>IF(I1989="", AVERAGEIF(Table6[Payment_Type],Table6[[#This Row],[Payment_Type]],Table6[Total_Amount]), J1989)</f>
        <v>88.814799999999991</v>
      </c>
      <c r="O1989" s="28" t="s">
        <v>3813</v>
      </c>
      <c r="P1989" t="str">
        <f t="shared" si="125"/>
        <v>Sale1987</v>
      </c>
      <c r="Q1989" t="str">
        <f t="shared" si="126"/>
        <v>SALE1987</v>
      </c>
      <c r="S1989" s="31">
        <v>45886</v>
      </c>
      <c r="T1989" t="str">
        <f t="shared" si="127"/>
        <v>17-08-2025</v>
      </c>
      <c r="X1989" s="34">
        <v>1</v>
      </c>
      <c r="Y1989" s="34">
        <v>120.02</v>
      </c>
      <c r="Z1989" s="2">
        <f t="shared" si="124"/>
        <v>120.02</v>
      </c>
    </row>
    <row r="1990" spans="1:26">
      <c r="A1990" s="2" t="s">
        <v>3814</v>
      </c>
      <c r="B1990" s="25">
        <v>45359</v>
      </c>
      <c r="C1990" s="2" t="s">
        <v>1017</v>
      </c>
      <c r="D1990" s="2" t="s">
        <v>1630</v>
      </c>
      <c r="E1990" s="2" t="s">
        <v>1782</v>
      </c>
      <c r="F1990" s="2">
        <v>3</v>
      </c>
      <c r="G1990" s="2">
        <v>146.71</v>
      </c>
      <c r="H1990" s="2">
        <v>0.28000000000000003</v>
      </c>
      <c r="I1990" s="2" t="s">
        <v>1824</v>
      </c>
      <c r="J1990" s="2">
        <v>316.89359999999999</v>
      </c>
      <c r="K1990" s="2">
        <f>IF(I1990="", AVERAGEIF(Table6[Payment_Type],Table6[[#This Row],[Payment_Type]],Table6[Total_Amount]), J1990)</f>
        <v>316.89359999999999</v>
      </c>
      <c r="O1990" s="27" t="s">
        <v>3814</v>
      </c>
      <c r="P1990" t="str">
        <f t="shared" si="125"/>
        <v>Sale1988</v>
      </c>
      <c r="Q1990" t="str">
        <f t="shared" si="126"/>
        <v>SALE1988</v>
      </c>
      <c r="S1990" s="30">
        <v>45359</v>
      </c>
      <c r="T1990" t="str">
        <f t="shared" si="127"/>
        <v>08-03-2024</v>
      </c>
      <c r="X1990" s="33">
        <v>3</v>
      </c>
      <c r="Y1990" s="33">
        <v>146.71</v>
      </c>
      <c r="Z1990" s="2">
        <f t="shared" si="124"/>
        <v>146.71</v>
      </c>
    </row>
    <row r="1991" spans="1:26">
      <c r="A1991" s="2" t="s">
        <v>3815</v>
      </c>
      <c r="B1991" s="25">
        <v>45730</v>
      </c>
      <c r="C1991" s="2" t="s">
        <v>298</v>
      </c>
      <c r="D1991" s="2" t="s">
        <v>1676</v>
      </c>
      <c r="E1991" s="2" t="s">
        <v>1752</v>
      </c>
      <c r="F1991" s="2">
        <v>2</v>
      </c>
      <c r="G1991" s="2">
        <v>358.87</v>
      </c>
      <c r="H1991" s="2">
        <v>0.24</v>
      </c>
      <c r="I1991" s="2" t="s">
        <v>1824</v>
      </c>
      <c r="J1991" s="2">
        <v>545.48239999999998</v>
      </c>
      <c r="K1991" s="2">
        <f>IF(I1991="", AVERAGEIF(Table6[Payment_Type],Table6[[#This Row],[Payment_Type]],Table6[Total_Amount]), J1991)</f>
        <v>545.48239999999998</v>
      </c>
      <c r="O1991" s="28" t="s">
        <v>3815</v>
      </c>
      <c r="P1991" t="str">
        <f t="shared" si="125"/>
        <v>Sale1989</v>
      </c>
      <c r="Q1991" t="str">
        <f t="shared" si="126"/>
        <v>SALE1989</v>
      </c>
      <c r="S1991" s="31">
        <v>45730</v>
      </c>
      <c r="T1991" t="str">
        <f t="shared" si="127"/>
        <v>14-03-2025</v>
      </c>
      <c r="X1991" s="34">
        <v>2</v>
      </c>
      <c r="Y1991" s="34">
        <v>358.87</v>
      </c>
      <c r="Z1991" s="2">
        <f t="shared" si="124"/>
        <v>358.87</v>
      </c>
    </row>
    <row r="1992" spans="1:26">
      <c r="A1992" s="2" t="s">
        <v>3816</v>
      </c>
      <c r="B1992" s="25">
        <v>45456</v>
      </c>
      <c r="C1992" s="2" t="s">
        <v>773</v>
      </c>
      <c r="D1992" s="2" t="s">
        <v>1652</v>
      </c>
      <c r="E1992" s="2" t="s">
        <v>1766</v>
      </c>
      <c r="F1992" s="2">
        <v>4</v>
      </c>
      <c r="G1992" s="2">
        <v>212.75</v>
      </c>
      <c r="H1992" s="2">
        <v>0.11</v>
      </c>
      <c r="I1992" s="2" t="s">
        <v>1829</v>
      </c>
      <c r="J1992" s="2">
        <v>757.39</v>
      </c>
      <c r="K1992" s="2">
        <f>IF(I1992="", AVERAGEIF(Table6[Payment_Type],Table6[[#This Row],[Payment_Type]],Table6[Total_Amount]), J1992)</f>
        <v>757.39</v>
      </c>
      <c r="O1992" s="27" t="s">
        <v>3816</v>
      </c>
      <c r="P1992" t="str">
        <f t="shared" si="125"/>
        <v>Sale1990</v>
      </c>
      <c r="Q1992" t="str">
        <f t="shared" si="126"/>
        <v>SALE1990</v>
      </c>
      <c r="S1992" s="30">
        <v>45456</v>
      </c>
      <c r="T1992" t="str">
        <f t="shared" si="127"/>
        <v>13-06-2024</v>
      </c>
      <c r="X1992" s="33">
        <v>4</v>
      </c>
      <c r="Y1992" s="33">
        <v>212.75</v>
      </c>
      <c r="Z1992" s="2">
        <f t="shared" si="124"/>
        <v>212.75</v>
      </c>
    </row>
    <row r="1993" spans="1:26">
      <c r="A1993" s="2" t="s">
        <v>3817</v>
      </c>
      <c r="B1993" s="25">
        <v>45450</v>
      </c>
      <c r="C1993" s="2" t="s">
        <v>1029</v>
      </c>
      <c r="D1993" s="2" t="s">
        <v>1638</v>
      </c>
      <c r="E1993" s="2" t="s">
        <v>1792</v>
      </c>
      <c r="F1993" s="2">
        <v>1</v>
      </c>
      <c r="G1993" s="2">
        <v>183.47</v>
      </c>
      <c r="H1993" s="2">
        <v>0.17</v>
      </c>
      <c r="I1993" s="2" t="s">
        <v>1826</v>
      </c>
      <c r="J1993" s="2">
        <v>152.2801</v>
      </c>
      <c r="K1993" s="2">
        <f>IF(I1993="", AVERAGEIF(Table6[Payment_Type],Table6[[#This Row],[Payment_Type]],Table6[Total_Amount]), J1993)</f>
        <v>152.2801</v>
      </c>
      <c r="O1993" s="28" t="s">
        <v>3817</v>
      </c>
      <c r="P1993" t="str">
        <f t="shared" si="125"/>
        <v>Sale1991</v>
      </c>
      <c r="Q1993" t="str">
        <f t="shared" si="126"/>
        <v>SALE1991</v>
      </c>
      <c r="S1993" s="31">
        <v>45450</v>
      </c>
      <c r="T1993" t="str">
        <f t="shared" si="127"/>
        <v>07-06-2024</v>
      </c>
      <c r="X1993" s="34">
        <v>1</v>
      </c>
      <c r="Y1993" s="34">
        <v>183.47</v>
      </c>
      <c r="Z1993" s="2">
        <f t="shared" si="124"/>
        <v>183.47</v>
      </c>
    </row>
    <row r="1994" spans="1:26">
      <c r="A1994" s="2" t="s">
        <v>3818</v>
      </c>
      <c r="B1994" s="25">
        <v>45493</v>
      </c>
      <c r="C1994" s="2" t="s">
        <v>251</v>
      </c>
      <c r="D1994" s="2" t="s">
        <v>1726</v>
      </c>
      <c r="E1994" s="2" t="s">
        <v>1801</v>
      </c>
      <c r="F1994" s="2">
        <v>4</v>
      </c>
      <c r="G1994" s="2">
        <v>569.98</v>
      </c>
      <c r="H1994" s="2">
        <v>0.23</v>
      </c>
      <c r="I1994" s="2" t="s">
        <v>1824</v>
      </c>
      <c r="J1994" s="2">
        <v>1755.5383999999999</v>
      </c>
      <c r="K1994" s="2">
        <f>IF(I1994="", AVERAGEIF(Table6[Payment_Type],Table6[[#This Row],[Payment_Type]],Table6[Total_Amount]), J1994)</f>
        <v>1755.5383999999999</v>
      </c>
      <c r="O1994" s="27" t="s">
        <v>3818</v>
      </c>
      <c r="P1994" t="str">
        <f t="shared" si="125"/>
        <v>Sale1992</v>
      </c>
      <c r="Q1994" t="str">
        <f t="shared" si="126"/>
        <v>SALE1992</v>
      </c>
      <c r="S1994" s="30">
        <v>45493</v>
      </c>
      <c r="T1994" t="str">
        <f t="shared" si="127"/>
        <v>20-07-2024</v>
      </c>
      <c r="X1994" s="33">
        <v>4</v>
      </c>
      <c r="Y1994" s="33">
        <v>569.98</v>
      </c>
      <c r="Z1994" s="2">
        <f t="shared" si="124"/>
        <v>569.98</v>
      </c>
    </row>
    <row r="1995" spans="1:26">
      <c r="A1995" s="2" t="s">
        <v>3819</v>
      </c>
      <c r="B1995" s="25">
        <v>45274</v>
      </c>
      <c r="C1995" s="2" t="s">
        <v>1455</v>
      </c>
      <c r="D1995" s="2" t="s">
        <v>1590</v>
      </c>
      <c r="E1995" s="2" t="s">
        <v>1794</v>
      </c>
      <c r="F1995" s="2">
        <v>3</v>
      </c>
      <c r="G1995" s="2">
        <v>984.12</v>
      </c>
      <c r="H1995" s="2">
        <v>0.27</v>
      </c>
      <c r="I1995" s="2" t="s">
        <v>1824</v>
      </c>
      <c r="J1995" s="2">
        <v>2155.2228</v>
      </c>
      <c r="K1995" s="2">
        <f>IF(I1995="", AVERAGEIF(Table6[Payment_Type],Table6[[#This Row],[Payment_Type]],Table6[Total_Amount]), J1995)</f>
        <v>2155.2228</v>
      </c>
      <c r="O1995" s="28" t="s">
        <v>3819</v>
      </c>
      <c r="P1995" t="str">
        <f t="shared" si="125"/>
        <v>Sale1993</v>
      </c>
      <c r="Q1995" t="str">
        <f t="shared" si="126"/>
        <v>SALE1993</v>
      </c>
      <c r="S1995" s="31">
        <v>45274</v>
      </c>
      <c r="T1995" t="str">
        <f t="shared" si="127"/>
        <v>14-12-2023</v>
      </c>
      <c r="X1995" s="34">
        <v>3</v>
      </c>
      <c r="Y1995" s="34">
        <v>984.12</v>
      </c>
      <c r="Z1995" s="2">
        <f t="shared" si="124"/>
        <v>984.12</v>
      </c>
    </row>
    <row r="1996" spans="1:26">
      <c r="A1996" s="2" t="s">
        <v>3820</v>
      </c>
      <c r="B1996" s="25">
        <v>45844</v>
      </c>
      <c r="C1996" s="2" t="s">
        <v>1458</v>
      </c>
      <c r="D1996" s="2" t="s">
        <v>1716</v>
      </c>
      <c r="E1996" s="2" t="s">
        <v>1782</v>
      </c>
      <c r="F1996" s="2">
        <v>1</v>
      </c>
      <c r="G1996" s="2">
        <v>905.23</v>
      </c>
      <c r="H1996" s="2">
        <v>0</v>
      </c>
      <c r="I1996" s="2" t="s">
        <v>1824</v>
      </c>
      <c r="J1996" s="2">
        <v>905.23</v>
      </c>
      <c r="K1996" s="2">
        <f>IF(I1996="", AVERAGEIF(Table6[Payment_Type],Table6[[#This Row],[Payment_Type]],Table6[Total_Amount]), J1996)</f>
        <v>905.23</v>
      </c>
      <c r="O1996" s="27" t="s">
        <v>3820</v>
      </c>
      <c r="P1996" t="str">
        <f t="shared" si="125"/>
        <v>Sale1994</v>
      </c>
      <c r="Q1996" t="str">
        <f t="shared" si="126"/>
        <v>SALE1994</v>
      </c>
      <c r="S1996" s="30">
        <v>45844</v>
      </c>
      <c r="T1996" t="str">
        <f t="shared" si="127"/>
        <v>06-07-2025</v>
      </c>
      <c r="X1996" s="33">
        <v>1</v>
      </c>
      <c r="Y1996" s="33">
        <v>905.23</v>
      </c>
      <c r="Z1996" s="2">
        <f t="shared" si="124"/>
        <v>905.23</v>
      </c>
    </row>
    <row r="1997" spans="1:26">
      <c r="A1997" s="2" t="s">
        <v>3821</v>
      </c>
      <c r="B1997" s="25">
        <v>45264</v>
      </c>
      <c r="C1997" s="2" t="s">
        <v>613</v>
      </c>
      <c r="D1997" s="2" t="s">
        <v>1746</v>
      </c>
      <c r="E1997" s="2" t="s">
        <v>1813</v>
      </c>
      <c r="F1997" s="2">
        <v>3</v>
      </c>
      <c r="G1997" s="2">
        <v>112.77</v>
      </c>
      <c r="H1997" s="2">
        <v>0.19</v>
      </c>
      <c r="I1997" s="2" t="s">
        <v>1824</v>
      </c>
      <c r="J1997" s="2">
        <v>274.03109999999998</v>
      </c>
      <c r="K1997" s="2">
        <f>IF(I1997="", AVERAGEIF(Table6[Payment_Type],Table6[[#This Row],[Payment_Type]],Table6[Total_Amount]), J1997)</f>
        <v>274.03109999999998</v>
      </c>
      <c r="O1997" s="28" t="s">
        <v>3821</v>
      </c>
      <c r="P1997" t="str">
        <f t="shared" si="125"/>
        <v>Sale1995</v>
      </c>
      <c r="Q1997" t="str">
        <f t="shared" si="126"/>
        <v>SALE1995</v>
      </c>
      <c r="S1997" s="31">
        <v>45264</v>
      </c>
      <c r="T1997" t="str">
        <f t="shared" si="127"/>
        <v>04-12-2023</v>
      </c>
      <c r="X1997" s="34">
        <v>3</v>
      </c>
      <c r="Y1997" s="34">
        <v>112.77</v>
      </c>
      <c r="Z1997" s="2">
        <f t="shared" si="124"/>
        <v>112.77</v>
      </c>
    </row>
    <row r="1998" spans="1:26">
      <c r="A1998" s="2" t="s">
        <v>3822</v>
      </c>
      <c r="B1998" s="25">
        <v>45773</v>
      </c>
      <c r="C1998" s="2" t="s">
        <v>538</v>
      </c>
      <c r="D1998" s="2" t="s">
        <v>1618</v>
      </c>
      <c r="E1998" s="2" t="s">
        <v>1782</v>
      </c>
      <c r="F1998" s="2">
        <v>3</v>
      </c>
      <c r="G1998" s="2">
        <v>875.99</v>
      </c>
      <c r="H1998" s="2">
        <v>0.09</v>
      </c>
      <c r="I1998" s="2" t="s">
        <v>1826</v>
      </c>
      <c r="J1998" s="2">
        <v>2391.4526999999998</v>
      </c>
      <c r="K1998" s="2">
        <f>IF(I1998="", AVERAGEIF(Table6[Payment_Type],Table6[[#This Row],[Payment_Type]],Table6[Total_Amount]), J1998)</f>
        <v>2391.4526999999998</v>
      </c>
      <c r="O1998" s="27" t="s">
        <v>3822</v>
      </c>
      <c r="P1998" t="str">
        <f t="shared" si="125"/>
        <v>Sale1996</v>
      </c>
      <c r="Q1998" t="str">
        <f t="shared" si="126"/>
        <v>SALE1996</v>
      </c>
      <c r="S1998" s="30">
        <v>45773</v>
      </c>
      <c r="T1998" t="str">
        <f t="shared" si="127"/>
        <v>26-04-2025</v>
      </c>
      <c r="X1998" s="33">
        <v>3</v>
      </c>
      <c r="Y1998" s="33">
        <v>875.99</v>
      </c>
      <c r="Z1998" s="2">
        <f t="shared" si="124"/>
        <v>875.99</v>
      </c>
    </row>
    <row r="1999" spans="1:26">
      <c r="A1999" s="2" t="s">
        <v>3823</v>
      </c>
      <c r="B1999" s="25">
        <v>45460</v>
      </c>
      <c r="C1999" s="2" t="s">
        <v>441</v>
      </c>
      <c r="D1999" s="2" t="s">
        <v>1726</v>
      </c>
      <c r="E1999" s="2" t="s">
        <v>1789</v>
      </c>
      <c r="F1999" s="2">
        <v>2</v>
      </c>
      <c r="G1999" s="2">
        <v>685.31</v>
      </c>
      <c r="H1999" s="2">
        <v>0.26</v>
      </c>
      <c r="I1999" s="2" t="s">
        <v>1826</v>
      </c>
      <c r="J1999" s="2">
        <v>1014.2588</v>
      </c>
      <c r="K1999" s="2">
        <f>IF(I1999="", AVERAGEIF(Table6[Payment_Type],Table6[[#This Row],[Payment_Type]],Table6[Total_Amount]), J1999)</f>
        <v>1014.2588</v>
      </c>
      <c r="O1999" s="28" t="s">
        <v>3823</v>
      </c>
      <c r="P1999" t="str">
        <f t="shared" si="125"/>
        <v>Sale1997</v>
      </c>
      <c r="Q1999" t="str">
        <f t="shared" si="126"/>
        <v>SALE1997</v>
      </c>
      <c r="S1999" s="31">
        <v>45460</v>
      </c>
      <c r="T1999" t="str">
        <f t="shared" si="127"/>
        <v>17-06-2024</v>
      </c>
      <c r="X1999" s="34">
        <v>2</v>
      </c>
      <c r="Y1999" s="34">
        <v>685.31</v>
      </c>
      <c r="Z1999" s="2">
        <f t="shared" si="124"/>
        <v>685.31</v>
      </c>
    </row>
    <row r="2000" spans="1:26">
      <c r="A2000" s="2" t="s">
        <v>3824</v>
      </c>
      <c r="B2000" s="25">
        <v>45607</v>
      </c>
      <c r="C2000" s="2" t="s">
        <v>198</v>
      </c>
      <c r="D2000" s="2" t="s">
        <v>1670</v>
      </c>
      <c r="E2000" s="2" t="s">
        <v>1792</v>
      </c>
      <c r="F2000" s="2">
        <v>3</v>
      </c>
      <c r="G2000" s="2">
        <v>945.37</v>
      </c>
      <c r="H2000" s="2">
        <v>0.05</v>
      </c>
      <c r="I2000" s="2" t="s">
        <v>1824</v>
      </c>
      <c r="J2000" s="2">
        <v>2694.3045000000002</v>
      </c>
      <c r="K2000" s="2">
        <f>IF(I2000="", AVERAGEIF(Table6[Payment_Type],Table6[[#This Row],[Payment_Type]],Table6[Total_Amount]), J2000)</f>
        <v>2694.3045000000002</v>
      </c>
      <c r="O2000" s="27" t="s">
        <v>3824</v>
      </c>
      <c r="P2000" t="str">
        <f t="shared" si="125"/>
        <v>Sale1998</v>
      </c>
      <c r="Q2000" t="str">
        <f t="shared" si="126"/>
        <v>SALE1998</v>
      </c>
      <c r="S2000" s="30">
        <v>45607</v>
      </c>
      <c r="T2000" t="str">
        <f t="shared" si="127"/>
        <v>11-11-2024</v>
      </c>
      <c r="X2000" s="33">
        <v>3</v>
      </c>
      <c r="Y2000" s="33">
        <v>945.37</v>
      </c>
      <c r="Z2000" s="2">
        <f t="shared" si="124"/>
        <v>945.37</v>
      </c>
    </row>
    <row r="2001" spans="1:26">
      <c r="A2001" s="2" t="s">
        <v>3825</v>
      </c>
      <c r="B2001" s="25">
        <v>45267</v>
      </c>
      <c r="C2001" s="2" t="s">
        <v>100</v>
      </c>
      <c r="D2001" s="2" t="s">
        <v>1700</v>
      </c>
      <c r="E2001" s="2" t="s">
        <v>1813</v>
      </c>
      <c r="F2001" s="2">
        <v>3</v>
      </c>
      <c r="G2001" s="2">
        <v>68.45</v>
      </c>
      <c r="H2001" s="2">
        <v>0.17</v>
      </c>
      <c r="I2001" s="2" t="s">
        <v>1826</v>
      </c>
      <c r="J2001" s="2">
        <v>170.44049999999999</v>
      </c>
      <c r="K2001" s="2">
        <f>IF(I2001="", AVERAGEIF(Table6[Payment_Type],Table6[[#This Row],[Payment_Type]],Table6[Total_Amount]), J2001)</f>
        <v>170.44049999999999</v>
      </c>
      <c r="O2001" s="29" t="s">
        <v>3825</v>
      </c>
      <c r="P2001" t="str">
        <f t="shared" si="125"/>
        <v>Sale1999</v>
      </c>
      <c r="Q2001" t="str">
        <f t="shared" si="126"/>
        <v>SALE1999</v>
      </c>
      <c r="S2001" s="32">
        <v>45267</v>
      </c>
      <c r="T2001" t="str">
        <f t="shared" si="127"/>
        <v>07-12-2023</v>
      </c>
      <c r="X2001" s="35">
        <v>3</v>
      </c>
      <c r="Y2001" s="35">
        <v>68.45</v>
      </c>
      <c r="Z2001" s="2">
        <f t="shared" si="124"/>
        <v>68.45</v>
      </c>
    </row>
  </sheetData>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D413-6644-4D46-88C1-9DB4585A796C}">
  <dimension ref="A1:N2001"/>
  <sheetViews>
    <sheetView topLeftCell="E40" workbookViewId="0">
      <selection activeCell="K66" sqref="K66"/>
    </sheetView>
  </sheetViews>
  <sheetFormatPr defaultRowHeight="14.4"/>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 min="13" max="13" width="12.5546875" bestFit="1" customWidth="1"/>
    <col min="14" max="14" width="19.77734375" bestFit="1" customWidth="1"/>
  </cols>
  <sheetData>
    <row r="1" spans="1:14">
      <c r="A1" s="1" t="s">
        <v>1816</v>
      </c>
      <c r="B1" s="1" t="s">
        <v>1817</v>
      </c>
      <c r="C1" s="1" t="s">
        <v>0</v>
      </c>
      <c r="D1" s="1" t="s">
        <v>1536</v>
      </c>
      <c r="E1" s="1" t="s">
        <v>1748</v>
      </c>
      <c r="F1" s="26" t="s">
        <v>1818</v>
      </c>
      <c r="G1" s="26" t="s">
        <v>1819</v>
      </c>
      <c r="H1" s="1" t="s">
        <v>1820</v>
      </c>
      <c r="I1" s="1" t="s">
        <v>1821</v>
      </c>
      <c r="J1" s="1" t="s">
        <v>1822</v>
      </c>
    </row>
    <row r="2" spans="1:14">
      <c r="A2" s="2" t="s">
        <v>1823</v>
      </c>
      <c r="B2" s="25">
        <v>45480</v>
      </c>
      <c r="C2" s="2" t="s">
        <v>1272</v>
      </c>
      <c r="D2" s="2" t="s">
        <v>1742</v>
      </c>
      <c r="E2" s="2" t="s">
        <v>1766</v>
      </c>
      <c r="F2" s="33">
        <v>1</v>
      </c>
      <c r="G2" s="33">
        <v>218.04</v>
      </c>
      <c r="H2" s="2">
        <v>0.09</v>
      </c>
      <c r="I2" s="2" t="s">
        <v>1824</v>
      </c>
      <c r="J2" s="2">
        <v>198.41640000000001</v>
      </c>
    </row>
    <row r="3" spans="1:14">
      <c r="A3" s="2" t="s">
        <v>1825</v>
      </c>
      <c r="B3" s="25">
        <v>45285</v>
      </c>
      <c r="C3" s="2" t="s">
        <v>1440</v>
      </c>
      <c r="D3" s="2" t="s">
        <v>1696</v>
      </c>
      <c r="E3" s="2" t="s">
        <v>1807</v>
      </c>
      <c r="F3" s="34">
        <v>3</v>
      </c>
      <c r="G3" s="34">
        <v>104.47</v>
      </c>
      <c r="H3" s="2">
        <v>0.27</v>
      </c>
      <c r="I3" s="2" t="s">
        <v>1826</v>
      </c>
      <c r="J3" s="2">
        <v>228.7893</v>
      </c>
    </row>
    <row r="4" spans="1:14">
      <c r="A4" s="2" t="s">
        <v>1827</v>
      </c>
      <c r="B4" s="25">
        <v>45446</v>
      </c>
      <c r="C4" s="2" t="s">
        <v>211</v>
      </c>
      <c r="D4" s="2" t="s">
        <v>1646</v>
      </c>
      <c r="E4" s="2" t="s">
        <v>1782</v>
      </c>
      <c r="F4" s="33">
        <v>4</v>
      </c>
      <c r="G4" s="33">
        <v>914.05</v>
      </c>
      <c r="H4" s="2">
        <v>0.25</v>
      </c>
      <c r="I4" s="2" t="s">
        <v>1824</v>
      </c>
      <c r="J4" s="2">
        <v>2742.15</v>
      </c>
    </row>
    <row r="5" spans="1:14">
      <c r="A5" s="2" t="s">
        <v>1828</v>
      </c>
      <c r="B5" s="25">
        <v>45259</v>
      </c>
      <c r="C5" s="2" t="s">
        <v>1086</v>
      </c>
      <c r="D5" s="2" t="s">
        <v>1700</v>
      </c>
      <c r="E5" s="2" t="s">
        <v>1782</v>
      </c>
      <c r="F5" s="34">
        <v>1</v>
      </c>
      <c r="G5" s="34">
        <v>921.51</v>
      </c>
      <c r="H5" s="2">
        <v>0.16</v>
      </c>
      <c r="I5" s="2" t="s">
        <v>1829</v>
      </c>
      <c r="J5" s="2">
        <v>774.0684</v>
      </c>
    </row>
    <row r="6" spans="1:14">
      <c r="A6" s="2" t="s">
        <v>1830</v>
      </c>
      <c r="B6" s="25">
        <v>45297</v>
      </c>
      <c r="C6" s="2" t="s">
        <v>1516</v>
      </c>
      <c r="D6" s="2" t="s">
        <v>1666</v>
      </c>
      <c r="E6" s="2" t="s">
        <v>1773</v>
      </c>
      <c r="F6" s="33">
        <v>3</v>
      </c>
      <c r="G6" s="33">
        <v>745.3</v>
      </c>
      <c r="H6" s="2">
        <v>0.18</v>
      </c>
      <c r="I6" s="2" t="s">
        <v>1824</v>
      </c>
      <c r="J6" s="2">
        <v>1833.4380000000001</v>
      </c>
      <c r="M6" s="72" t="s">
        <v>3989</v>
      </c>
      <c r="N6" t="s">
        <v>4037</v>
      </c>
    </row>
    <row r="7" spans="1:14">
      <c r="A7" s="2" t="s">
        <v>1831</v>
      </c>
      <c r="B7" s="25">
        <v>45499</v>
      </c>
      <c r="C7" s="2" t="s">
        <v>405</v>
      </c>
      <c r="D7" s="2" t="s">
        <v>1578</v>
      </c>
      <c r="E7" s="2" t="s">
        <v>1779</v>
      </c>
      <c r="F7" s="34">
        <v>3</v>
      </c>
      <c r="G7" s="34">
        <v>147.01</v>
      </c>
      <c r="H7" s="2">
        <v>0.19</v>
      </c>
      <c r="I7" s="2" t="s">
        <v>1829</v>
      </c>
      <c r="J7" s="2">
        <v>357.23430000000002</v>
      </c>
      <c r="M7" s="73" t="s">
        <v>1752</v>
      </c>
      <c r="N7">
        <v>85138.555199999988</v>
      </c>
    </row>
    <row r="8" spans="1:14">
      <c r="A8" s="2" t="s">
        <v>1832</v>
      </c>
      <c r="B8" s="25">
        <v>45850</v>
      </c>
      <c r="C8" s="2" t="s">
        <v>75</v>
      </c>
      <c r="D8" s="2" t="s">
        <v>1660</v>
      </c>
      <c r="E8" s="2" t="s">
        <v>1769</v>
      </c>
      <c r="F8" s="33">
        <v>2</v>
      </c>
      <c r="G8" s="33">
        <v>785.31</v>
      </c>
      <c r="H8" s="2">
        <v>0.15</v>
      </c>
      <c r="I8" s="2" t="s">
        <v>1826</v>
      </c>
      <c r="J8" s="2">
        <v>1335.027</v>
      </c>
      <c r="M8" s="73" t="s">
        <v>1757</v>
      </c>
      <c r="N8">
        <v>101060.60920000002</v>
      </c>
    </row>
    <row r="9" spans="1:14">
      <c r="A9" s="2" t="s">
        <v>1833</v>
      </c>
      <c r="B9" s="25">
        <v>45248</v>
      </c>
      <c r="C9" s="2" t="s">
        <v>511</v>
      </c>
      <c r="D9" s="2" t="s">
        <v>1688</v>
      </c>
      <c r="E9" s="2" t="s">
        <v>1782</v>
      </c>
      <c r="F9" s="34">
        <v>4</v>
      </c>
      <c r="G9" s="34">
        <v>342.39</v>
      </c>
      <c r="H9" s="2">
        <v>0.23</v>
      </c>
      <c r="I9" s="2" t="s">
        <v>1826</v>
      </c>
      <c r="J9" s="2">
        <v>1054.5612000000001</v>
      </c>
      <c r="M9" s="73" t="s">
        <v>1789</v>
      </c>
      <c r="N9">
        <v>108365.93699999998</v>
      </c>
    </row>
    <row r="10" spans="1:14">
      <c r="A10" s="2" t="s">
        <v>1834</v>
      </c>
      <c r="B10" s="25">
        <v>45781</v>
      </c>
      <c r="C10" s="2" t="s">
        <v>616</v>
      </c>
      <c r="D10" s="2" t="s">
        <v>1746</v>
      </c>
      <c r="E10" s="2" t="s">
        <v>1773</v>
      </c>
      <c r="F10" s="33">
        <v>0</v>
      </c>
      <c r="G10" s="33">
        <v>448.25</v>
      </c>
      <c r="H10" s="2">
        <v>7.0000000000000007E-2</v>
      </c>
      <c r="I10" s="2" t="s">
        <v>1826</v>
      </c>
      <c r="J10" s="2">
        <v>1250.6175000000001</v>
      </c>
      <c r="M10" s="73" t="s">
        <v>1792</v>
      </c>
      <c r="N10">
        <v>93048.140500000009</v>
      </c>
    </row>
    <row r="11" spans="1:14">
      <c r="A11" s="2" t="s">
        <v>1835</v>
      </c>
      <c r="B11" s="25">
        <v>45869</v>
      </c>
      <c r="C11" s="2" t="s">
        <v>1431</v>
      </c>
      <c r="D11" s="2" t="s">
        <v>1614</v>
      </c>
      <c r="E11" s="2" t="s">
        <v>1752</v>
      </c>
      <c r="F11" s="34">
        <v>2</v>
      </c>
      <c r="G11" s="34">
        <v>873.17</v>
      </c>
      <c r="H11" s="2">
        <v>0.23</v>
      </c>
      <c r="I11" s="2" t="s">
        <v>1826</v>
      </c>
      <c r="J11" s="2">
        <v>1344.6818000000001</v>
      </c>
      <c r="M11" s="73" t="s">
        <v>1794</v>
      </c>
      <c r="N11">
        <v>116829.22059999997</v>
      </c>
    </row>
    <row r="12" spans="1:14">
      <c r="A12" s="2" t="s">
        <v>1836</v>
      </c>
      <c r="B12" s="25">
        <v>45335</v>
      </c>
      <c r="C12" s="2" t="s">
        <v>241</v>
      </c>
      <c r="D12" s="2" t="s">
        <v>1596</v>
      </c>
      <c r="E12" s="2" t="s">
        <v>1799</v>
      </c>
      <c r="F12" s="33">
        <v>1</v>
      </c>
      <c r="G12" s="33">
        <v>278.63</v>
      </c>
      <c r="H12" s="2">
        <v>7.0000000000000007E-2</v>
      </c>
      <c r="I12" s="2" t="s">
        <v>1824</v>
      </c>
      <c r="J12" s="2">
        <v>259.1259</v>
      </c>
      <c r="M12" s="73" t="s">
        <v>1797</v>
      </c>
      <c r="N12">
        <v>114401.4715</v>
      </c>
    </row>
    <row r="13" spans="1:14">
      <c r="A13" s="2" t="s">
        <v>1837</v>
      </c>
      <c r="B13" s="25">
        <v>45801</v>
      </c>
      <c r="C13" s="2" t="s">
        <v>1008</v>
      </c>
      <c r="D13" s="2" t="s">
        <v>1626</v>
      </c>
      <c r="E13" s="2" t="s">
        <v>1757</v>
      </c>
      <c r="F13" s="34">
        <v>4</v>
      </c>
      <c r="G13" s="34">
        <v>286.92</v>
      </c>
      <c r="H13" s="2">
        <v>0.17</v>
      </c>
      <c r="I13" s="2" t="s">
        <v>1824</v>
      </c>
      <c r="J13" s="2">
        <v>952.57439999999997</v>
      </c>
      <c r="M13" s="73" t="s">
        <v>1799</v>
      </c>
      <c r="N13">
        <v>106248.28329999997</v>
      </c>
    </row>
    <row r="14" spans="1:14">
      <c r="A14" s="2" t="s">
        <v>1838</v>
      </c>
      <c r="B14" s="25">
        <v>45528</v>
      </c>
      <c r="C14" s="2" t="s">
        <v>761</v>
      </c>
      <c r="D14" s="2" t="s">
        <v>1724</v>
      </c>
      <c r="E14" s="2" t="s">
        <v>1769</v>
      </c>
      <c r="F14" s="33">
        <v>4</v>
      </c>
      <c r="G14" s="33">
        <v>644.58000000000004</v>
      </c>
      <c r="H14" s="2">
        <v>0.01</v>
      </c>
      <c r="I14" s="2" t="s">
        <v>1824</v>
      </c>
      <c r="J14" s="2">
        <v>2552.5367999999999</v>
      </c>
      <c r="M14" s="73" t="s">
        <v>1801</v>
      </c>
      <c r="N14">
        <v>99679.086000000025</v>
      </c>
    </row>
    <row r="15" spans="1:14">
      <c r="A15" s="2" t="s">
        <v>1839</v>
      </c>
      <c r="B15" s="25">
        <v>45875</v>
      </c>
      <c r="C15" s="2" t="s">
        <v>1371</v>
      </c>
      <c r="D15" s="2" t="s">
        <v>1616</v>
      </c>
      <c r="E15" s="2" t="s">
        <v>1804</v>
      </c>
      <c r="F15" s="34">
        <v>2</v>
      </c>
      <c r="G15" s="34">
        <v>316.89999999999998</v>
      </c>
      <c r="H15" s="2">
        <v>0.3</v>
      </c>
      <c r="I15" s="2" t="s">
        <v>1826</v>
      </c>
      <c r="J15" s="2">
        <v>443.66</v>
      </c>
      <c r="M15" s="73" t="s">
        <v>1804</v>
      </c>
      <c r="N15">
        <v>111704.9436</v>
      </c>
    </row>
    <row r="16" spans="1:14">
      <c r="A16" s="2" t="s">
        <v>1840</v>
      </c>
      <c r="B16" s="25">
        <v>45829</v>
      </c>
      <c r="C16" s="2" t="s">
        <v>1092</v>
      </c>
      <c r="D16" s="2" t="s">
        <v>1596</v>
      </c>
      <c r="E16" s="2" t="s">
        <v>1801</v>
      </c>
      <c r="F16" s="33">
        <v>4</v>
      </c>
      <c r="G16" s="33">
        <v>403.47</v>
      </c>
      <c r="H16" s="2">
        <v>0.28999999999999998</v>
      </c>
      <c r="I16" s="2" t="s">
        <v>1826</v>
      </c>
      <c r="J16" s="2">
        <v>1145.8548000000001</v>
      </c>
      <c r="M16" s="73" t="s">
        <v>1807</v>
      </c>
      <c r="N16">
        <v>121441.65559999997</v>
      </c>
    </row>
    <row r="17" spans="1:14">
      <c r="A17" s="2" t="s">
        <v>1841</v>
      </c>
      <c r="B17" s="25">
        <v>45636</v>
      </c>
      <c r="C17" s="2" t="s">
        <v>1349</v>
      </c>
      <c r="D17" s="2" t="s">
        <v>1620</v>
      </c>
      <c r="E17" s="2" t="s">
        <v>1786</v>
      </c>
      <c r="F17" s="34">
        <v>0</v>
      </c>
      <c r="G17" s="34">
        <v>871.34</v>
      </c>
      <c r="H17" s="2">
        <v>0.04</v>
      </c>
      <c r="I17" s="2" t="s">
        <v>1829</v>
      </c>
      <c r="J17" s="2">
        <v>2509.4591999999998</v>
      </c>
      <c r="M17" s="73" t="s">
        <v>1810</v>
      </c>
      <c r="N17">
        <v>104313.05449999998</v>
      </c>
    </row>
    <row r="18" spans="1:14">
      <c r="A18" s="2" t="s">
        <v>1842</v>
      </c>
      <c r="B18" s="25">
        <v>45913</v>
      </c>
      <c r="C18" s="2" t="s">
        <v>878</v>
      </c>
      <c r="D18" s="2" t="s">
        <v>1678</v>
      </c>
      <c r="E18" s="2" t="s">
        <v>1813</v>
      </c>
      <c r="F18" s="33">
        <v>2</v>
      </c>
      <c r="G18" s="33">
        <v>451.98</v>
      </c>
      <c r="H18" s="2">
        <v>0.25</v>
      </c>
      <c r="I18" s="2" t="s">
        <v>1824</v>
      </c>
      <c r="J18" s="2">
        <v>677.97</v>
      </c>
      <c r="M18" s="73" t="s">
        <v>1813</v>
      </c>
      <c r="N18">
        <v>93098.39049999995</v>
      </c>
    </row>
    <row r="19" spans="1:14">
      <c r="A19" s="2" t="s">
        <v>1843</v>
      </c>
      <c r="B19" s="25">
        <v>45637</v>
      </c>
      <c r="C19" s="2" t="s">
        <v>288</v>
      </c>
      <c r="D19" s="2" t="s">
        <v>1602</v>
      </c>
      <c r="E19" s="2" t="s">
        <v>1769</v>
      </c>
      <c r="F19" s="34">
        <v>2</v>
      </c>
      <c r="G19" s="34">
        <v>502.69</v>
      </c>
      <c r="H19" s="2">
        <v>0.23</v>
      </c>
      <c r="I19" s="2" t="s">
        <v>1824</v>
      </c>
      <c r="J19" s="2">
        <v>774.14260000000002</v>
      </c>
      <c r="M19" s="73" t="s">
        <v>1761</v>
      </c>
      <c r="N19">
        <v>98960.807799999995</v>
      </c>
    </row>
    <row r="20" spans="1:14">
      <c r="A20" s="2" t="s">
        <v>1844</v>
      </c>
      <c r="B20" s="25">
        <v>45517</v>
      </c>
      <c r="C20" s="2" t="s">
        <v>338</v>
      </c>
      <c r="D20" s="2" t="s">
        <v>1626</v>
      </c>
      <c r="E20" s="2" t="s">
        <v>1769</v>
      </c>
      <c r="F20" s="33">
        <v>2</v>
      </c>
      <c r="G20" s="33">
        <v>559.23</v>
      </c>
      <c r="H20" s="2">
        <v>0.25</v>
      </c>
      <c r="I20" s="2" t="s">
        <v>1829</v>
      </c>
      <c r="J20" s="2">
        <v>838.84500000000003</v>
      </c>
      <c r="M20" s="73" t="s">
        <v>1766</v>
      </c>
      <c r="N20">
        <v>125011.8285</v>
      </c>
    </row>
    <row r="21" spans="1:14">
      <c r="A21" s="2" t="s">
        <v>1845</v>
      </c>
      <c r="B21" s="25">
        <v>45369</v>
      </c>
      <c r="C21" s="2" t="s">
        <v>767</v>
      </c>
      <c r="D21" s="2" t="s">
        <v>1668</v>
      </c>
      <c r="E21" s="2" t="s">
        <v>1797</v>
      </c>
      <c r="F21" s="34">
        <v>4</v>
      </c>
      <c r="G21" s="34">
        <v>513.98440000000005</v>
      </c>
      <c r="H21" s="2">
        <v>0.04</v>
      </c>
      <c r="I21" s="2" t="s">
        <v>1829</v>
      </c>
      <c r="J21" s="2">
        <v>1782.4512</v>
      </c>
      <c r="M21" s="73" t="s">
        <v>1769</v>
      </c>
      <c r="N21">
        <v>118814.11569999999</v>
      </c>
    </row>
    <row r="22" spans="1:14">
      <c r="A22" s="2" t="s">
        <v>1846</v>
      </c>
      <c r="B22" s="25">
        <v>45843</v>
      </c>
      <c r="C22" s="2" t="s">
        <v>487</v>
      </c>
      <c r="D22" s="2" t="s">
        <v>1692</v>
      </c>
      <c r="E22" s="2" t="s">
        <v>1807</v>
      </c>
      <c r="F22" s="33">
        <v>3</v>
      </c>
      <c r="G22" s="33">
        <v>986.04</v>
      </c>
      <c r="H22" s="2">
        <v>0.27</v>
      </c>
      <c r="I22" s="2" t="s">
        <v>1829</v>
      </c>
      <c r="J22" s="2">
        <v>2159.4276</v>
      </c>
      <c r="M22" s="73" t="s">
        <v>1773</v>
      </c>
      <c r="N22">
        <v>81144.350499999986</v>
      </c>
    </row>
    <row r="23" spans="1:14">
      <c r="A23" s="2" t="s">
        <v>1847</v>
      </c>
      <c r="B23" s="25">
        <v>45447</v>
      </c>
      <c r="C23" s="2" t="s">
        <v>1235</v>
      </c>
      <c r="D23" s="2" t="s">
        <v>1634</v>
      </c>
      <c r="E23" s="2" t="s">
        <v>1810</v>
      </c>
      <c r="F23" s="34">
        <v>1</v>
      </c>
      <c r="G23" s="34">
        <v>589.55999999999995</v>
      </c>
      <c r="H23" s="2">
        <v>0.22</v>
      </c>
      <c r="I23" s="2" t="s">
        <v>1824</v>
      </c>
      <c r="J23" s="2">
        <v>459.85680000000002</v>
      </c>
      <c r="M23" s="73" t="s">
        <v>1776</v>
      </c>
      <c r="N23">
        <v>114533.79660000003</v>
      </c>
    </row>
    <row r="24" spans="1:14">
      <c r="A24" s="2" t="s">
        <v>1848</v>
      </c>
      <c r="B24" s="25">
        <v>45394</v>
      </c>
      <c r="C24" s="2" t="s">
        <v>1466</v>
      </c>
      <c r="D24" s="2" t="s">
        <v>1686</v>
      </c>
      <c r="E24" s="2" t="s">
        <v>1789</v>
      </c>
      <c r="F24" s="33">
        <v>3</v>
      </c>
      <c r="G24" s="33">
        <v>979.42</v>
      </c>
      <c r="H24" s="2">
        <v>0.03</v>
      </c>
      <c r="I24" s="2" t="s">
        <v>1826</v>
      </c>
      <c r="J24" s="2">
        <v>2850.1122</v>
      </c>
      <c r="M24" s="73" t="s">
        <v>1779</v>
      </c>
      <c r="N24">
        <v>108039.34940000001</v>
      </c>
    </row>
    <row r="25" spans="1:14">
      <c r="A25" s="2" t="s">
        <v>1849</v>
      </c>
      <c r="B25" s="25">
        <v>45466</v>
      </c>
      <c r="C25" s="2" t="s">
        <v>1151</v>
      </c>
      <c r="D25" s="2" t="s">
        <v>1572</v>
      </c>
      <c r="E25" s="2" t="s">
        <v>1782</v>
      </c>
      <c r="F25" s="34">
        <v>1</v>
      </c>
      <c r="G25" s="34">
        <v>719.28</v>
      </c>
      <c r="H25" s="2">
        <v>0.08</v>
      </c>
      <c r="I25" s="2" t="s">
        <v>1824</v>
      </c>
      <c r="J25" s="2">
        <v>661.73760000000004</v>
      </c>
      <c r="M25" s="73" t="s">
        <v>1782</v>
      </c>
      <c r="N25">
        <v>158971.46239999999</v>
      </c>
    </row>
    <row r="26" spans="1:14">
      <c r="A26" s="2" t="s">
        <v>1850</v>
      </c>
      <c r="B26" s="25">
        <v>45908</v>
      </c>
      <c r="C26" s="2" t="s">
        <v>613</v>
      </c>
      <c r="D26" s="2" t="s">
        <v>1682</v>
      </c>
      <c r="E26" s="2" t="s">
        <v>1776</v>
      </c>
      <c r="F26" s="33">
        <v>3</v>
      </c>
      <c r="G26" s="33">
        <v>77.599999999999994</v>
      </c>
      <c r="H26" s="2">
        <v>7.0000000000000007E-2</v>
      </c>
      <c r="I26" s="2" t="s">
        <v>1824</v>
      </c>
      <c r="J26" s="2">
        <v>216.50399999999999</v>
      </c>
      <c r="M26" s="73" t="s">
        <v>1786</v>
      </c>
      <c r="N26">
        <v>110102.39899999999</v>
      </c>
    </row>
    <row r="27" spans="1:14">
      <c r="A27" s="2" t="s">
        <v>1851</v>
      </c>
      <c r="B27" s="25">
        <v>45552</v>
      </c>
      <c r="C27" s="2" t="s">
        <v>1190</v>
      </c>
      <c r="D27" s="2" t="s">
        <v>1555</v>
      </c>
      <c r="E27" s="2" t="s">
        <v>1766</v>
      </c>
      <c r="F27" s="34">
        <v>4</v>
      </c>
      <c r="G27" s="34">
        <v>852.71</v>
      </c>
      <c r="H27" s="2">
        <v>0.14000000000000001</v>
      </c>
      <c r="I27" s="2" t="s">
        <v>1826</v>
      </c>
      <c r="J27" s="2">
        <v>2933.3224</v>
      </c>
      <c r="M27" s="73" t="s">
        <v>3990</v>
      </c>
      <c r="N27">
        <v>2170907.4574000002</v>
      </c>
    </row>
    <row r="28" spans="1:14">
      <c r="A28" s="2" t="s">
        <v>1852</v>
      </c>
      <c r="B28" s="25">
        <v>45294</v>
      </c>
      <c r="C28" s="2" t="s">
        <v>693</v>
      </c>
      <c r="D28" s="2" t="s">
        <v>1744</v>
      </c>
      <c r="E28" s="2" t="s">
        <v>1782</v>
      </c>
      <c r="F28" s="33">
        <v>4</v>
      </c>
      <c r="G28" s="33">
        <v>156.16</v>
      </c>
      <c r="H28" s="2">
        <v>0</v>
      </c>
      <c r="I28" s="2" t="s">
        <v>1824</v>
      </c>
      <c r="J28" s="2">
        <v>599.65440000000001</v>
      </c>
    </row>
    <row r="29" spans="1:14">
      <c r="A29" s="2" t="s">
        <v>1853</v>
      </c>
      <c r="B29" s="25">
        <v>45710</v>
      </c>
      <c r="C29" s="2" t="s">
        <v>654</v>
      </c>
      <c r="D29" s="2" t="s">
        <v>1702</v>
      </c>
      <c r="E29" s="2" t="s">
        <v>1782</v>
      </c>
      <c r="F29" s="34">
        <v>3</v>
      </c>
      <c r="G29" s="34">
        <v>815.49</v>
      </c>
      <c r="H29" s="2">
        <v>0.17</v>
      </c>
      <c r="I29" s="2" t="s">
        <v>1824</v>
      </c>
      <c r="J29" s="2">
        <v>2030.5700999999999</v>
      </c>
    </row>
    <row r="30" spans="1:14">
      <c r="A30" s="2" t="s">
        <v>1854</v>
      </c>
      <c r="B30" s="25">
        <v>45923</v>
      </c>
      <c r="C30" s="2" t="s">
        <v>499</v>
      </c>
      <c r="D30" s="2" t="s">
        <v>1574</v>
      </c>
      <c r="E30" s="2" t="s">
        <v>1761</v>
      </c>
      <c r="F30" s="33">
        <v>2</v>
      </c>
      <c r="G30" s="33">
        <v>74.209999999999994</v>
      </c>
      <c r="H30" s="2">
        <v>0.11</v>
      </c>
      <c r="I30" s="2" t="s">
        <v>1826</v>
      </c>
      <c r="J30" s="2">
        <v>132.09379999999999</v>
      </c>
    </row>
    <row r="31" spans="1:14">
      <c r="A31" s="2" t="s">
        <v>1855</v>
      </c>
      <c r="B31" s="25">
        <v>45302</v>
      </c>
      <c r="C31" s="2" t="s">
        <v>1092</v>
      </c>
      <c r="D31" s="2" t="s">
        <v>1746</v>
      </c>
      <c r="E31" s="2" t="s">
        <v>1766</v>
      </c>
      <c r="F31" s="34">
        <v>0</v>
      </c>
      <c r="G31" s="34">
        <v>451.67</v>
      </c>
      <c r="H31" s="2">
        <v>0.15</v>
      </c>
      <c r="I31" s="2" t="s">
        <v>1824</v>
      </c>
      <c r="J31" s="2">
        <v>1535.6780000000001</v>
      </c>
    </row>
    <row r="32" spans="1:14">
      <c r="A32" s="2" t="s">
        <v>1856</v>
      </c>
      <c r="B32" s="25">
        <v>45217</v>
      </c>
      <c r="C32" s="2" t="s">
        <v>118</v>
      </c>
      <c r="D32" s="2" t="s">
        <v>1555</v>
      </c>
      <c r="E32" s="2" t="s">
        <v>1813</v>
      </c>
      <c r="F32" s="33">
        <v>1</v>
      </c>
      <c r="G32" s="33">
        <v>429.38</v>
      </c>
      <c r="H32" s="2">
        <v>0.13</v>
      </c>
      <c r="I32" s="2" t="s">
        <v>1826</v>
      </c>
      <c r="J32" s="2">
        <v>373.56060000000002</v>
      </c>
      <c r="M32" s="72" t="s">
        <v>3989</v>
      </c>
      <c r="N32" t="s">
        <v>4037</v>
      </c>
    </row>
    <row r="33" spans="1:14">
      <c r="A33" s="2" t="s">
        <v>1857</v>
      </c>
      <c r="B33" s="25">
        <v>45593</v>
      </c>
      <c r="C33" s="2" t="s">
        <v>1281</v>
      </c>
      <c r="D33" s="2" t="s">
        <v>1654</v>
      </c>
      <c r="E33" s="2" t="s">
        <v>1794</v>
      </c>
      <c r="F33" s="34">
        <v>2</v>
      </c>
      <c r="G33" s="34">
        <v>148.96</v>
      </c>
      <c r="H33" s="2">
        <v>0.03</v>
      </c>
      <c r="I33" s="2" t="s">
        <v>1829</v>
      </c>
      <c r="J33" s="2">
        <v>288.98239999999998</v>
      </c>
      <c r="M33" s="73" t="s">
        <v>4038</v>
      </c>
    </row>
    <row r="34" spans="1:14">
      <c r="A34" s="2" t="s">
        <v>1858</v>
      </c>
      <c r="B34" s="25">
        <v>45597</v>
      </c>
      <c r="C34" s="2" t="s">
        <v>1240</v>
      </c>
      <c r="D34" s="2" t="s">
        <v>1698</v>
      </c>
      <c r="E34" s="2" t="s">
        <v>1782</v>
      </c>
      <c r="F34" s="33">
        <v>4</v>
      </c>
      <c r="G34" s="33">
        <v>313.83</v>
      </c>
      <c r="H34" s="2">
        <v>0.08</v>
      </c>
      <c r="I34" s="2" t="s">
        <v>1824</v>
      </c>
      <c r="J34" s="2">
        <v>1154.8943999999999</v>
      </c>
      <c r="M34" s="74" t="s">
        <v>4039</v>
      </c>
      <c r="N34">
        <v>45132.743699999999</v>
      </c>
    </row>
    <row r="35" spans="1:14">
      <c r="A35" s="2" t="s">
        <v>1859</v>
      </c>
      <c r="B35" s="25">
        <v>45620</v>
      </c>
      <c r="C35" s="2" t="s">
        <v>1400</v>
      </c>
      <c r="D35" s="2" t="s">
        <v>1572</v>
      </c>
      <c r="E35" s="2" t="s">
        <v>1776</v>
      </c>
      <c r="F35" s="34">
        <v>2</v>
      </c>
      <c r="G35" s="34">
        <v>717.31</v>
      </c>
      <c r="H35" s="2">
        <v>0.15</v>
      </c>
      <c r="I35" s="2" t="s">
        <v>1824</v>
      </c>
      <c r="J35" s="2">
        <v>1219.4269999999999</v>
      </c>
      <c r="M35" s="74" t="s">
        <v>4040</v>
      </c>
      <c r="N35">
        <v>84402.868699999992</v>
      </c>
    </row>
    <row r="36" spans="1:14">
      <c r="A36" s="2" t="s">
        <v>1860</v>
      </c>
      <c r="B36" s="25">
        <v>45215</v>
      </c>
      <c r="C36" s="2" t="s">
        <v>1080</v>
      </c>
      <c r="D36" s="2" t="s">
        <v>1706</v>
      </c>
      <c r="E36" s="2" t="s">
        <v>1757</v>
      </c>
      <c r="F36" s="33">
        <v>0</v>
      </c>
      <c r="G36" s="33">
        <v>873.22</v>
      </c>
      <c r="H36" s="2">
        <v>0.18</v>
      </c>
      <c r="I36" s="2" t="s">
        <v>1824</v>
      </c>
      <c r="J36" s="2">
        <v>2148.1212</v>
      </c>
      <c r="M36" s="74" t="s">
        <v>4041</v>
      </c>
      <c r="N36">
        <v>93542.220599999971</v>
      </c>
    </row>
    <row r="37" spans="1:14">
      <c r="A37" s="2" t="s">
        <v>1861</v>
      </c>
      <c r="B37" s="25">
        <v>45878</v>
      </c>
      <c r="C37" s="2" t="s">
        <v>708</v>
      </c>
      <c r="D37" s="2" t="s">
        <v>1580</v>
      </c>
      <c r="E37" s="2" t="s">
        <v>1766</v>
      </c>
      <c r="F37" s="34">
        <v>4</v>
      </c>
      <c r="G37" s="34">
        <v>109.36</v>
      </c>
      <c r="H37" s="2">
        <v>0.19</v>
      </c>
      <c r="I37" s="2" t="s">
        <v>1829</v>
      </c>
      <c r="J37" s="2">
        <v>354.32639999999998</v>
      </c>
      <c r="M37" s="73" t="s">
        <v>4042</v>
      </c>
    </row>
    <row r="38" spans="1:14">
      <c r="A38" s="2" t="s">
        <v>1862</v>
      </c>
      <c r="B38" s="25">
        <v>45635</v>
      </c>
      <c r="C38" s="2" t="s">
        <v>310</v>
      </c>
      <c r="D38" s="2" t="s">
        <v>1555</v>
      </c>
      <c r="E38" s="2" t="s">
        <v>1779</v>
      </c>
      <c r="F38" s="33">
        <v>3</v>
      </c>
      <c r="G38" s="33">
        <v>559.52</v>
      </c>
      <c r="H38" s="2">
        <v>0.16</v>
      </c>
      <c r="I38" s="2" t="s">
        <v>1826</v>
      </c>
      <c r="J38" s="2">
        <v>1409.9903999999999</v>
      </c>
      <c r="M38" s="74" t="s">
        <v>4043</v>
      </c>
      <c r="N38">
        <v>82463.041899999982</v>
      </c>
    </row>
    <row r="39" spans="1:14">
      <c r="A39" s="2" t="s">
        <v>1863</v>
      </c>
      <c r="B39" s="25">
        <v>45329</v>
      </c>
      <c r="C39" s="2" t="s">
        <v>1513</v>
      </c>
      <c r="D39" s="2" t="s">
        <v>1568</v>
      </c>
      <c r="E39" s="2" t="s">
        <v>1807</v>
      </c>
      <c r="F39" s="34">
        <v>3</v>
      </c>
      <c r="G39" s="34">
        <v>121.76</v>
      </c>
      <c r="H39" s="2">
        <v>0.27</v>
      </c>
      <c r="I39" s="2" t="s">
        <v>1826</v>
      </c>
      <c r="J39" s="2">
        <v>266.65440000000001</v>
      </c>
      <c r="M39" s="74" t="s">
        <v>4044</v>
      </c>
      <c r="N39">
        <v>83018.279399999985</v>
      </c>
    </row>
    <row r="40" spans="1:14">
      <c r="A40" s="2" t="s">
        <v>1864</v>
      </c>
      <c r="B40" s="25">
        <v>45378</v>
      </c>
      <c r="C40" s="2" t="s">
        <v>622</v>
      </c>
      <c r="D40" s="2" t="s">
        <v>1614</v>
      </c>
      <c r="E40" s="2" t="s">
        <v>1797</v>
      </c>
      <c r="F40" s="33">
        <v>4</v>
      </c>
      <c r="G40" s="33">
        <v>735.32</v>
      </c>
      <c r="H40" s="2">
        <v>0.06</v>
      </c>
      <c r="I40" s="2" t="s">
        <v>1829</v>
      </c>
      <c r="J40" s="2">
        <v>2764.8031999999998</v>
      </c>
      <c r="M40" s="74" t="s">
        <v>4045</v>
      </c>
      <c r="N40">
        <v>103115.65929999996</v>
      </c>
    </row>
    <row r="41" spans="1:14">
      <c r="A41" s="2" t="s">
        <v>1865</v>
      </c>
      <c r="B41" s="25">
        <v>45264</v>
      </c>
      <c r="C41" s="2" t="s">
        <v>1337</v>
      </c>
      <c r="D41" s="2" t="s">
        <v>1736</v>
      </c>
      <c r="E41" s="2" t="s">
        <v>1766</v>
      </c>
      <c r="F41" s="34">
        <v>2</v>
      </c>
      <c r="G41" s="34">
        <v>600.73</v>
      </c>
      <c r="H41" s="2">
        <v>0.08</v>
      </c>
      <c r="I41" s="2" t="s">
        <v>1824</v>
      </c>
      <c r="J41" s="2">
        <v>1105.3432</v>
      </c>
      <c r="M41" s="74" t="s">
        <v>4046</v>
      </c>
      <c r="N41">
        <v>90470.730900000024</v>
      </c>
    </row>
    <row r="42" spans="1:14">
      <c r="A42" s="2" t="s">
        <v>1866</v>
      </c>
      <c r="B42" s="25">
        <v>45486</v>
      </c>
      <c r="C42" s="2" t="s">
        <v>264</v>
      </c>
      <c r="D42" s="2" t="s">
        <v>1600</v>
      </c>
      <c r="E42" s="2" t="s">
        <v>1813</v>
      </c>
      <c r="F42" s="33">
        <v>2</v>
      </c>
      <c r="G42" s="33">
        <v>873.86</v>
      </c>
      <c r="H42" s="2">
        <v>7.0000000000000007E-2</v>
      </c>
      <c r="I42" s="2" t="s">
        <v>1829</v>
      </c>
      <c r="J42" s="2">
        <v>1625.3796</v>
      </c>
      <c r="M42" s="74" t="s">
        <v>4047</v>
      </c>
      <c r="N42">
        <v>57825.221400000009</v>
      </c>
    </row>
    <row r="43" spans="1:14">
      <c r="A43" s="2" t="s">
        <v>1867</v>
      </c>
      <c r="B43" s="25">
        <v>45241</v>
      </c>
      <c r="C43" s="2" t="s">
        <v>954</v>
      </c>
      <c r="D43" s="2" t="s">
        <v>1594</v>
      </c>
      <c r="E43" s="2" t="s">
        <v>1782</v>
      </c>
      <c r="F43" s="34">
        <v>3</v>
      </c>
      <c r="G43" s="34">
        <v>342.47</v>
      </c>
      <c r="H43" s="2">
        <v>0.08</v>
      </c>
      <c r="I43" s="2" t="s">
        <v>1826</v>
      </c>
      <c r="J43" s="2">
        <v>945.21720000000016</v>
      </c>
      <c r="M43" s="74" t="s">
        <v>4048</v>
      </c>
      <c r="N43">
        <v>97004.004699999961</v>
      </c>
    </row>
    <row r="44" spans="1:14">
      <c r="A44" s="2" t="s">
        <v>1868</v>
      </c>
      <c r="B44" s="25">
        <v>45649</v>
      </c>
      <c r="C44" s="2" t="s">
        <v>1053</v>
      </c>
      <c r="D44" s="2" t="s">
        <v>1606</v>
      </c>
      <c r="E44" s="2" t="s">
        <v>1786</v>
      </c>
      <c r="F44" s="33">
        <v>2</v>
      </c>
      <c r="G44" s="33">
        <v>915.15</v>
      </c>
      <c r="H44" s="2">
        <v>0.16</v>
      </c>
      <c r="I44" s="2" t="s">
        <v>1826</v>
      </c>
      <c r="J44" s="2">
        <v>1537.452</v>
      </c>
      <c r="M44" s="74" t="s">
        <v>4049</v>
      </c>
      <c r="N44">
        <v>93582.268800000005</v>
      </c>
    </row>
    <row r="45" spans="1:14">
      <c r="A45" s="2" t="s">
        <v>1869</v>
      </c>
      <c r="B45" s="25">
        <v>45677</v>
      </c>
      <c r="C45" s="2" t="s">
        <v>304</v>
      </c>
      <c r="D45" s="2" t="s">
        <v>1614</v>
      </c>
      <c r="E45" s="2" t="s">
        <v>1807</v>
      </c>
      <c r="F45" s="34">
        <v>0</v>
      </c>
      <c r="G45" s="34">
        <v>863.11</v>
      </c>
      <c r="H45" s="2">
        <v>0.28000000000000003</v>
      </c>
      <c r="I45" s="2" t="s">
        <v>1826</v>
      </c>
      <c r="J45" s="2">
        <v>1864.3176000000001</v>
      </c>
      <c r="M45" s="74" t="s">
        <v>4050</v>
      </c>
      <c r="N45">
        <v>91199.183099999966</v>
      </c>
    </row>
    <row r="46" spans="1:14">
      <c r="A46" s="2" t="s">
        <v>1870</v>
      </c>
      <c r="B46" s="25">
        <v>45538</v>
      </c>
      <c r="C46" s="2" t="s">
        <v>663</v>
      </c>
      <c r="D46" s="2" t="s">
        <v>1634</v>
      </c>
      <c r="E46" s="2" t="s">
        <v>1794</v>
      </c>
      <c r="F46" s="33">
        <v>2</v>
      </c>
      <c r="G46" s="33">
        <v>209.32</v>
      </c>
      <c r="H46" s="2">
        <v>0.23</v>
      </c>
      <c r="I46" s="2" t="s">
        <v>1829</v>
      </c>
      <c r="J46" s="2">
        <v>322.3528</v>
      </c>
      <c r="M46" s="74" t="s">
        <v>4051</v>
      </c>
      <c r="N46">
        <v>99677.256399999998</v>
      </c>
    </row>
    <row r="47" spans="1:14">
      <c r="A47" s="2" t="s">
        <v>1871</v>
      </c>
      <c r="B47" s="25">
        <v>45606</v>
      </c>
      <c r="C47" s="2" t="s">
        <v>1449</v>
      </c>
      <c r="D47" s="2" t="s">
        <v>1666</v>
      </c>
      <c r="E47" s="2" t="s">
        <v>1782</v>
      </c>
      <c r="F47" s="34">
        <v>4</v>
      </c>
      <c r="G47" s="34">
        <v>288.60000000000002</v>
      </c>
      <c r="H47" s="2">
        <v>0.09</v>
      </c>
      <c r="I47" s="2" t="s">
        <v>1826</v>
      </c>
      <c r="J47" s="2">
        <v>1050.5039999999999</v>
      </c>
      <c r="M47" s="74" t="s">
        <v>4039</v>
      </c>
      <c r="N47">
        <v>102567.64670000004</v>
      </c>
    </row>
    <row r="48" spans="1:14">
      <c r="A48" s="2" t="s">
        <v>1872</v>
      </c>
      <c r="B48" s="25">
        <v>45570</v>
      </c>
      <c r="C48" s="2" t="s">
        <v>258</v>
      </c>
      <c r="D48" s="2" t="s">
        <v>1704</v>
      </c>
      <c r="E48" s="2" t="s">
        <v>1804</v>
      </c>
      <c r="F48" s="33">
        <v>1</v>
      </c>
      <c r="G48" s="33">
        <v>418.69</v>
      </c>
      <c r="H48" s="2">
        <v>0.06</v>
      </c>
      <c r="I48" s="2" t="s">
        <v>1826</v>
      </c>
      <c r="J48" s="2">
        <v>393.5686</v>
      </c>
      <c r="M48" s="74" t="s">
        <v>4040</v>
      </c>
      <c r="N48">
        <v>102983.29949999999</v>
      </c>
    </row>
    <row r="49" spans="1:14">
      <c r="A49" s="2" t="s">
        <v>1873</v>
      </c>
      <c r="B49" s="25">
        <v>45466</v>
      </c>
      <c r="C49" s="2" t="s">
        <v>44</v>
      </c>
      <c r="D49" s="2" t="s">
        <v>1608</v>
      </c>
      <c r="E49" s="2" t="s">
        <v>1792</v>
      </c>
      <c r="F49" s="34">
        <v>1</v>
      </c>
      <c r="G49" s="34">
        <v>135.78</v>
      </c>
      <c r="H49" s="2">
        <v>0.14000000000000001</v>
      </c>
      <c r="I49" s="2" t="s">
        <v>1826</v>
      </c>
      <c r="J49" s="2">
        <v>116.77079999999999</v>
      </c>
      <c r="M49" s="74" t="s">
        <v>4041</v>
      </c>
      <c r="N49">
        <v>88877.870499999975</v>
      </c>
    </row>
    <row r="50" spans="1:14">
      <c r="A50" s="2" t="s">
        <v>1874</v>
      </c>
      <c r="B50" s="25">
        <v>45218</v>
      </c>
      <c r="C50" s="2" t="s">
        <v>663</v>
      </c>
      <c r="D50" s="2" t="s">
        <v>1636</v>
      </c>
      <c r="E50" s="2" t="s">
        <v>1807</v>
      </c>
      <c r="F50" s="33">
        <v>1</v>
      </c>
      <c r="G50" s="33">
        <v>517.13</v>
      </c>
      <c r="H50" s="2">
        <v>0.28000000000000003</v>
      </c>
      <c r="I50" s="2" t="s">
        <v>1824</v>
      </c>
      <c r="J50" s="2">
        <v>372.33359999999999</v>
      </c>
      <c r="M50" s="73" t="s">
        <v>4052</v>
      </c>
    </row>
    <row r="51" spans="1:14">
      <c r="A51" s="2" t="s">
        <v>1875</v>
      </c>
      <c r="B51" s="25">
        <v>45607</v>
      </c>
      <c r="C51" s="2" t="s">
        <v>1304</v>
      </c>
      <c r="D51" s="2" t="s">
        <v>1590</v>
      </c>
      <c r="E51" s="2" t="s">
        <v>1804</v>
      </c>
      <c r="F51" s="34">
        <v>2</v>
      </c>
      <c r="G51" s="34">
        <v>384.66</v>
      </c>
      <c r="H51" s="2">
        <v>0.08</v>
      </c>
      <c r="I51" s="2" t="s">
        <v>1829</v>
      </c>
      <c r="J51" s="2">
        <v>707.77440000000013</v>
      </c>
      <c r="M51" s="74" t="s">
        <v>4043</v>
      </c>
      <c r="N51">
        <v>91986.098099999988</v>
      </c>
    </row>
    <row r="52" spans="1:14">
      <c r="A52" s="2" t="s">
        <v>1876</v>
      </c>
      <c r="B52" s="25">
        <v>45291</v>
      </c>
      <c r="C52" s="2" t="s">
        <v>258</v>
      </c>
      <c r="D52" s="2" t="s">
        <v>1652</v>
      </c>
      <c r="E52" s="2" t="s">
        <v>1786</v>
      </c>
      <c r="F52" s="33">
        <v>3</v>
      </c>
      <c r="G52" s="33">
        <v>83.7</v>
      </c>
      <c r="H52" s="2">
        <v>0.24</v>
      </c>
      <c r="I52" s="2" t="s">
        <v>1826</v>
      </c>
      <c r="J52" s="2">
        <v>190.83600000000001</v>
      </c>
      <c r="M52" s="74" t="s">
        <v>4044</v>
      </c>
      <c r="N52">
        <v>72055.659700000004</v>
      </c>
    </row>
    <row r="53" spans="1:14">
      <c r="A53" s="2" t="s">
        <v>1877</v>
      </c>
      <c r="B53" s="25">
        <v>45689</v>
      </c>
      <c r="C53" s="2" t="s">
        <v>481</v>
      </c>
      <c r="D53" s="2" t="s">
        <v>1686</v>
      </c>
      <c r="E53" s="2" t="s">
        <v>1779</v>
      </c>
      <c r="F53" s="34">
        <v>3</v>
      </c>
      <c r="G53" s="34">
        <v>76.569999999999993</v>
      </c>
      <c r="H53" s="2">
        <v>0.26</v>
      </c>
      <c r="I53" s="2" t="s">
        <v>1824</v>
      </c>
      <c r="J53" s="2">
        <v>169.9854</v>
      </c>
      <c r="M53" s="74" t="s">
        <v>4045</v>
      </c>
      <c r="N53">
        <v>107588.86270000003</v>
      </c>
    </row>
    <row r="54" spans="1:14">
      <c r="A54" s="2" t="s">
        <v>1878</v>
      </c>
      <c r="B54" s="25">
        <v>45894</v>
      </c>
      <c r="C54" s="2" t="s">
        <v>499</v>
      </c>
      <c r="D54" s="2" t="s">
        <v>1726</v>
      </c>
      <c r="E54" s="2" t="s">
        <v>1776</v>
      </c>
      <c r="F54" s="33">
        <v>3</v>
      </c>
      <c r="G54" s="33">
        <v>513.98440000000005</v>
      </c>
      <c r="H54" s="2">
        <v>0</v>
      </c>
      <c r="I54" s="2" t="s">
        <v>1824</v>
      </c>
      <c r="J54" s="2">
        <v>486.06330000000003</v>
      </c>
      <c r="M54" s="74" t="s">
        <v>4046</v>
      </c>
      <c r="N54">
        <v>102393.30439999994</v>
      </c>
    </row>
    <row r="55" spans="1:14">
      <c r="A55" s="2" t="s">
        <v>1879</v>
      </c>
      <c r="B55" s="25">
        <v>45677</v>
      </c>
      <c r="C55" s="2" t="s">
        <v>1020</v>
      </c>
      <c r="D55" s="2" t="s">
        <v>1588</v>
      </c>
      <c r="E55" s="2" t="s">
        <v>1782</v>
      </c>
      <c r="F55" s="34">
        <v>1</v>
      </c>
      <c r="G55" s="34">
        <v>900.35</v>
      </c>
      <c r="H55" s="2">
        <v>0.13</v>
      </c>
      <c r="I55" s="2" t="s">
        <v>1829</v>
      </c>
      <c r="J55" s="2">
        <v>783.30449999999996</v>
      </c>
      <c r="M55" s="74" t="s">
        <v>4047</v>
      </c>
      <c r="N55">
        <v>88686.741499999989</v>
      </c>
    </row>
    <row r="56" spans="1:14">
      <c r="A56" s="2" t="s">
        <v>1880</v>
      </c>
      <c r="B56" s="25">
        <v>45706</v>
      </c>
      <c r="C56" s="2" t="s">
        <v>341</v>
      </c>
      <c r="D56" s="2" t="s">
        <v>1628</v>
      </c>
      <c r="E56" s="2" t="s">
        <v>1789</v>
      </c>
      <c r="F56" s="33">
        <v>4</v>
      </c>
      <c r="G56" s="33">
        <v>428.09</v>
      </c>
      <c r="H56" s="2">
        <v>7.0000000000000007E-2</v>
      </c>
      <c r="I56" s="2" t="s">
        <v>1824</v>
      </c>
      <c r="J56" s="2">
        <v>1592.4947999999999</v>
      </c>
      <c r="M56" s="74" t="s">
        <v>4048</v>
      </c>
      <c r="N56">
        <v>65636.011800000007</v>
      </c>
    </row>
    <row r="57" spans="1:14">
      <c r="A57" s="2" t="s">
        <v>1881</v>
      </c>
      <c r="B57" s="25">
        <v>45589</v>
      </c>
      <c r="C57" s="2" t="s">
        <v>1292</v>
      </c>
      <c r="D57" s="2" t="s">
        <v>1646</v>
      </c>
      <c r="E57" s="2" t="s">
        <v>1792</v>
      </c>
      <c r="F57" s="34">
        <v>2</v>
      </c>
      <c r="G57" s="34">
        <v>559.71</v>
      </c>
      <c r="H57" s="2">
        <v>0.3</v>
      </c>
      <c r="I57" s="2" t="s">
        <v>1829</v>
      </c>
      <c r="J57" s="2">
        <v>783.59400000000005</v>
      </c>
      <c r="M57" s="74" t="s">
        <v>4049</v>
      </c>
      <c r="N57">
        <v>100930.3082</v>
      </c>
    </row>
    <row r="58" spans="1:14">
      <c r="A58" s="2" t="s">
        <v>1882</v>
      </c>
      <c r="B58" s="25">
        <v>45282</v>
      </c>
      <c r="C58" s="2" t="s">
        <v>292</v>
      </c>
      <c r="D58" s="2" t="s">
        <v>1616</v>
      </c>
      <c r="E58" s="2" t="s">
        <v>1776</v>
      </c>
      <c r="F58" s="33">
        <v>2</v>
      </c>
      <c r="G58" s="33">
        <v>833.7</v>
      </c>
      <c r="H58" s="2">
        <v>0.06</v>
      </c>
      <c r="I58" s="2" t="s">
        <v>1826</v>
      </c>
      <c r="J58" s="2">
        <v>1567.356</v>
      </c>
      <c r="M58" s="74" t="s">
        <v>4050</v>
      </c>
      <c r="N58">
        <v>99833.216700000004</v>
      </c>
    </row>
    <row r="59" spans="1:14">
      <c r="A59" s="2" t="s">
        <v>1883</v>
      </c>
      <c r="B59" s="25">
        <v>45462</v>
      </c>
      <c r="C59" s="2" t="s">
        <v>1440</v>
      </c>
      <c r="D59" s="2" t="s">
        <v>1642</v>
      </c>
      <c r="E59" s="2" t="s">
        <v>1799</v>
      </c>
      <c r="F59" s="34">
        <v>2</v>
      </c>
      <c r="G59" s="34">
        <v>680.16</v>
      </c>
      <c r="H59" s="2">
        <v>0.28000000000000003</v>
      </c>
      <c r="I59" s="2" t="s">
        <v>1824</v>
      </c>
      <c r="J59" s="2">
        <v>979.43039999999996</v>
      </c>
      <c r="M59" s="74" t="s">
        <v>4051</v>
      </c>
      <c r="N59">
        <v>87467.142400000012</v>
      </c>
    </row>
    <row r="60" spans="1:14">
      <c r="A60" s="2" t="s">
        <v>1884</v>
      </c>
      <c r="B60" s="25">
        <v>45633</v>
      </c>
      <c r="C60" s="2" t="s">
        <v>1257</v>
      </c>
      <c r="D60" s="2" t="s">
        <v>1578</v>
      </c>
      <c r="E60" s="2" t="s">
        <v>1779</v>
      </c>
      <c r="F60" s="33">
        <v>4</v>
      </c>
      <c r="G60" s="33">
        <v>733.42</v>
      </c>
      <c r="H60" s="2">
        <v>0</v>
      </c>
      <c r="I60" s="2" t="s">
        <v>1826</v>
      </c>
      <c r="J60" s="2">
        <v>2552.3015999999998</v>
      </c>
      <c r="M60" s="74" t="s">
        <v>4039</v>
      </c>
      <c r="N60">
        <v>38467.816299999999</v>
      </c>
    </row>
    <row r="61" spans="1:14">
      <c r="A61" s="2" t="s">
        <v>1885</v>
      </c>
      <c r="B61" s="25">
        <v>45257</v>
      </c>
      <c r="C61" s="2" t="s">
        <v>1148</v>
      </c>
      <c r="D61" s="2" t="s">
        <v>1726</v>
      </c>
      <c r="E61" s="2" t="s">
        <v>1792</v>
      </c>
      <c r="F61" s="34">
        <v>1</v>
      </c>
      <c r="G61" s="34">
        <v>996.33</v>
      </c>
      <c r="H61" s="2">
        <v>0.23</v>
      </c>
      <c r="I61" s="2" t="s">
        <v>1826</v>
      </c>
      <c r="J61" s="2">
        <v>767.17410000000007</v>
      </c>
      <c r="M61" s="73" t="s">
        <v>3990</v>
      </c>
      <c r="N61">
        <v>2170907.4574000002</v>
      </c>
    </row>
    <row r="62" spans="1:14">
      <c r="A62" s="2" t="s">
        <v>1886</v>
      </c>
      <c r="B62" s="25">
        <v>45854</v>
      </c>
      <c r="C62" s="2" t="s">
        <v>1269</v>
      </c>
      <c r="D62" s="2" t="s">
        <v>1610</v>
      </c>
      <c r="E62" s="2" t="s">
        <v>1789</v>
      </c>
      <c r="F62" s="33">
        <v>1</v>
      </c>
      <c r="G62" s="33">
        <v>198.83</v>
      </c>
      <c r="H62" s="2">
        <v>0.09</v>
      </c>
      <c r="I62" s="2" t="s">
        <v>1829</v>
      </c>
      <c r="J62" s="2">
        <v>180.93530000000001</v>
      </c>
    </row>
    <row r="63" spans="1:14">
      <c r="A63" s="2" t="s">
        <v>1887</v>
      </c>
      <c r="B63" s="25">
        <v>45716</v>
      </c>
      <c r="C63" s="2" t="s">
        <v>767</v>
      </c>
      <c r="D63" s="2" t="s">
        <v>1586</v>
      </c>
      <c r="E63" s="2" t="s">
        <v>1779</v>
      </c>
      <c r="F63" s="34">
        <v>1</v>
      </c>
      <c r="G63" s="34">
        <v>374.92</v>
      </c>
      <c r="H63" s="2">
        <v>0.18</v>
      </c>
      <c r="I63" s="2" t="s">
        <v>1826</v>
      </c>
      <c r="J63" s="2">
        <v>307.43439999999998</v>
      </c>
    </row>
    <row r="64" spans="1:14">
      <c r="A64" s="2" t="s">
        <v>1888</v>
      </c>
      <c r="B64" s="25">
        <v>45515</v>
      </c>
      <c r="C64" s="2" t="s">
        <v>1431</v>
      </c>
      <c r="D64" s="2" t="s">
        <v>1734</v>
      </c>
      <c r="E64" s="2" t="s">
        <v>1804</v>
      </c>
      <c r="F64" s="33">
        <v>1</v>
      </c>
      <c r="G64" s="33">
        <v>468.94</v>
      </c>
      <c r="H64" s="2">
        <v>0.12</v>
      </c>
      <c r="I64" s="2" t="s">
        <v>1824</v>
      </c>
      <c r="J64" s="2">
        <v>412.66719999999998</v>
      </c>
    </row>
    <row r="65" spans="1:14">
      <c r="A65" s="2" t="s">
        <v>1889</v>
      </c>
      <c r="B65" s="25">
        <v>45927</v>
      </c>
      <c r="C65" s="2" t="s">
        <v>435</v>
      </c>
      <c r="D65" s="2" t="s">
        <v>1726</v>
      </c>
      <c r="E65" s="2" t="s">
        <v>1794</v>
      </c>
      <c r="F65" s="34">
        <v>2</v>
      </c>
      <c r="G65" s="34">
        <v>121.37</v>
      </c>
      <c r="H65" s="2">
        <v>0.05</v>
      </c>
      <c r="I65" s="2" t="s">
        <v>1824</v>
      </c>
      <c r="J65" s="2">
        <v>230.60300000000001</v>
      </c>
    </row>
    <row r="66" spans="1:14">
      <c r="A66" s="2" t="s">
        <v>1890</v>
      </c>
      <c r="B66" s="25">
        <v>45914</v>
      </c>
      <c r="C66" s="2" t="s">
        <v>815</v>
      </c>
      <c r="D66" s="2" t="s">
        <v>1654</v>
      </c>
      <c r="E66" s="2" t="s">
        <v>1789</v>
      </c>
      <c r="F66" s="33">
        <v>3</v>
      </c>
      <c r="G66" s="33">
        <v>480.06</v>
      </c>
      <c r="H66" s="2">
        <v>0.01</v>
      </c>
      <c r="I66" s="2" t="s">
        <v>1824</v>
      </c>
      <c r="J66" s="2">
        <v>0</v>
      </c>
    </row>
    <row r="67" spans="1:14">
      <c r="A67" s="2" t="s">
        <v>1891</v>
      </c>
      <c r="B67" s="25">
        <v>45290</v>
      </c>
      <c r="C67" s="2" t="s">
        <v>541</v>
      </c>
      <c r="D67" s="2" t="s">
        <v>1746</v>
      </c>
      <c r="E67" s="2" t="s">
        <v>1807</v>
      </c>
      <c r="F67" s="34">
        <v>2</v>
      </c>
      <c r="G67" s="34">
        <v>856.57</v>
      </c>
      <c r="H67" s="2">
        <v>0.24</v>
      </c>
      <c r="I67" s="2" t="s">
        <v>1824</v>
      </c>
      <c r="J67" s="2">
        <v>1301.9864</v>
      </c>
    </row>
    <row r="68" spans="1:14">
      <c r="A68" s="2" t="s">
        <v>1892</v>
      </c>
      <c r="B68" s="25">
        <v>45213</v>
      </c>
      <c r="C68" s="2" t="s">
        <v>857</v>
      </c>
      <c r="D68" s="2" t="s">
        <v>1702</v>
      </c>
      <c r="E68" s="2" t="s">
        <v>1761</v>
      </c>
      <c r="F68" s="33">
        <v>4</v>
      </c>
      <c r="G68" s="33">
        <v>814.25</v>
      </c>
      <c r="H68" s="2">
        <v>0.18</v>
      </c>
      <c r="I68" s="2" t="s">
        <v>1824</v>
      </c>
      <c r="J68" s="2">
        <v>2670.74</v>
      </c>
    </row>
    <row r="69" spans="1:14">
      <c r="A69" s="2" t="s">
        <v>1893</v>
      </c>
      <c r="B69" s="25">
        <v>45255</v>
      </c>
      <c r="C69" s="2" t="s">
        <v>1487</v>
      </c>
      <c r="D69" s="2" t="s">
        <v>1572</v>
      </c>
      <c r="E69" s="2" t="s">
        <v>1761</v>
      </c>
      <c r="F69" s="34">
        <v>1</v>
      </c>
      <c r="G69" s="34">
        <v>989.17</v>
      </c>
      <c r="H69" s="2">
        <v>0.2</v>
      </c>
      <c r="I69" s="2" t="s">
        <v>1826</v>
      </c>
      <c r="J69" s="2">
        <v>791.33600000000001</v>
      </c>
    </row>
    <row r="70" spans="1:14">
      <c r="A70" s="2" t="s">
        <v>1894</v>
      </c>
      <c r="B70" s="25">
        <v>45270</v>
      </c>
      <c r="C70" s="2" t="s">
        <v>1163</v>
      </c>
      <c r="D70" s="2" t="s">
        <v>1692</v>
      </c>
      <c r="E70" s="2" t="s">
        <v>1789</v>
      </c>
      <c r="F70" s="33">
        <v>4</v>
      </c>
      <c r="G70" s="33">
        <v>62.48</v>
      </c>
      <c r="H70" s="2">
        <v>0.18</v>
      </c>
      <c r="I70" s="2" t="s">
        <v>1824</v>
      </c>
      <c r="J70" s="2">
        <v>204.93440000000001</v>
      </c>
    </row>
    <row r="71" spans="1:14">
      <c r="A71" s="2" t="s">
        <v>1895</v>
      </c>
      <c r="B71" s="25">
        <v>45897</v>
      </c>
      <c r="C71" s="2" t="s">
        <v>1313</v>
      </c>
      <c r="D71" s="2" t="s">
        <v>1574</v>
      </c>
      <c r="E71" s="2" t="s">
        <v>1804</v>
      </c>
      <c r="F71" s="34">
        <v>4</v>
      </c>
      <c r="G71" s="34">
        <v>561.24</v>
      </c>
      <c r="H71" s="2">
        <v>0.24</v>
      </c>
      <c r="I71" s="2" t="s">
        <v>1824</v>
      </c>
      <c r="J71" s="2">
        <v>1706.1695999999999</v>
      </c>
    </row>
    <row r="72" spans="1:14">
      <c r="A72" s="2" t="s">
        <v>1896</v>
      </c>
      <c r="B72" s="25">
        <v>45849</v>
      </c>
      <c r="C72" s="2" t="s">
        <v>218</v>
      </c>
      <c r="D72" s="2" t="s">
        <v>1668</v>
      </c>
      <c r="E72" s="2" t="s">
        <v>1773</v>
      </c>
      <c r="F72" s="33">
        <v>3</v>
      </c>
      <c r="G72" s="33">
        <v>92.24</v>
      </c>
      <c r="H72" s="2">
        <v>0.28000000000000003</v>
      </c>
      <c r="I72" s="2" t="s">
        <v>1829</v>
      </c>
      <c r="J72" s="2">
        <v>0</v>
      </c>
      <c r="M72" s="72" t="s">
        <v>3989</v>
      </c>
      <c r="N72" t="s">
        <v>4037</v>
      </c>
    </row>
    <row r="73" spans="1:14">
      <c r="A73" s="2" t="s">
        <v>1897</v>
      </c>
      <c r="B73" s="25">
        <v>45889</v>
      </c>
      <c r="C73" s="2" t="s">
        <v>559</v>
      </c>
      <c r="D73" s="2" t="s">
        <v>1692</v>
      </c>
      <c r="E73" s="2" t="s">
        <v>1757</v>
      </c>
      <c r="F73" s="34">
        <v>2</v>
      </c>
      <c r="G73" s="34">
        <v>668.3</v>
      </c>
      <c r="H73" s="2">
        <v>7.0000000000000007E-2</v>
      </c>
      <c r="I73" s="2" t="s">
        <v>1824</v>
      </c>
      <c r="J73" s="2">
        <v>1243.038</v>
      </c>
      <c r="M73" s="73" t="s">
        <v>1829</v>
      </c>
      <c r="N73">
        <v>701525.28580000019</v>
      </c>
    </row>
    <row r="74" spans="1:14">
      <c r="A74" s="2" t="s">
        <v>1898</v>
      </c>
      <c r="B74" s="25">
        <v>45533</v>
      </c>
      <c r="C74" s="2" t="s">
        <v>1272</v>
      </c>
      <c r="D74" s="2" t="s">
        <v>1624</v>
      </c>
      <c r="E74" s="2" t="s">
        <v>1773</v>
      </c>
      <c r="F74" s="33">
        <v>1</v>
      </c>
      <c r="G74" s="33">
        <v>553.82000000000005</v>
      </c>
      <c r="H74" s="2">
        <v>0.09</v>
      </c>
      <c r="I74" s="2" t="s">
        <v>1824</v>
      </c>
      <c r="J74" s="2">
        <v>503.97620000000012</v>
      </c>
      <c r="M74" s="73" t="s">
        <v>1824</v>
      </c>
      <c r="N74">
        <v>713754.93280000042</v>
      </c>
    </row>
    <row r="75" spans="1:14">
      <c r="A75" s="2" t="s">
        <v>1899</v>
      </c>
      <c r="B75" s="25">
        <v>45626</v>
      </c>
      <c r="C75" s="2" t="s">
        <v>147</v>
      </c>
      <c r="D75" s="2" t="s">
        <v>1638</v>
      </c>
      <c r="E75" s="2" t="s">
        <v>1792</v>
      </c>
      <c r="F75" s="34">
        <v>2</v>
      </c>
      <c r="G75" s="34">
        <v>556.42999999999995</v>
      </c>
      <c r="H75" s="2">
        <v>0.13</v>
      </c>
      <c r="I75" s="2" t="s">
        <v>1824</v>
      </c>
      <c r="J75" s="2">
        <v>968.18819999999994</v>
      </c>
      <c r="M75" s="73" t="s">
        <v>1826</v>
      </c>
      <c r="N75">
        <v>755627.23879999993</v>
      </c>
    </row>
    <row r="76" spans="1:14">
      <c r="A76" s="2" t="s">
        <v>1900</v>
      </c>
      <c r="B76" s="25">
        <v>45942</v>
      </c>
      <c r="C76" s="2" t="s">
        <v>869</v>
      </c>
      <c r="D76" s="2" t="s">
        <v>1588</v>
      </c>
      <c r="E76" s="2" t="s">
        <v>1782</v>
      </c>
      <c r="F76" s="33">
        <v>1</v>
      </c>
      <c r="G76" s="33">
        <v>184.98</v>
      </c>
      <c r="H76" s="2">
        <v>0.1</v>
      </c>
      <c r="I76" s="2" t="s">
        <v>1829</v>
      </c>
      <c r="J76" s="2">
        <v>166.482</v>
      </c>
      <c r="M76" s="73" t="s">
        <v>3990</v>
      </c>
      <c r="N76">
        <v>2170907.4574000002</v>
      </c>
    </row>
    <row r="77" spans="1:14">
      <c r="A77" s="2" t="s">
        <v>1901</v>
      </c>
      <c r="B77" s="25">
        <v>45500</v>
      </c>
      <c r="C77" s="2" t="s">
        <v>141</v>
      </c>
      <c r="D77" s="2" t="s">
        <v>1742</v>
      </c>
      <c r="E77" s="2" t="s">
        <v>1794</v>
      </c>
      <c r="F77" s="34">
        <v>4</v>
      </c>
      <c r="G77" s="34">
        <v>700.18</v>
      </c>
      <c r="H77" s="2">
        <v>0.23</v>
      </c>
      <c r="I77" s="2" t="s">
        <v>1824</v>
      </c>
      <c r="J77" s="2">
        <v>2156.5544</v>
      </c>
    </row>
    <row r="78" spans="1:14">
      <c r="A78" s="2" t="s">
        <v>1902</v>
      </c>
      <c r="B78" s="25">
        <v>45285</v>
      </c>
      <c r="C78" s="2" t="s">
        <v>85</v>
      </c>
      <c r="D78" s="2" t="s">
        <v>1700</v>
      </c>
      <c r="E78" s="2" t="s">
        <v>1789</v>
      </c>
      <c r="F78" s="33">
        <v>2</v>
      </c>
      <c r="G78" s="33">
        <v>686.31</v>
      </c>
      <c r="H78" s="2">
        <v>0.25</v>
      </c>
      <c r="I78" s="2" t="s">
        <v>1824</v>
      </c>
      <c r="J78" s="2">
        <v>1029.4649999999999</v>
      </c>
    </row>
    <row r="79" spans="1:14">
      <c r="A79" s="2" t="s">
        <v>1903</v>
      </c>
      <c r="B79" s="25">
        <v>45800</v>
      </c>
      <c r="C79" s="2" t="s">
        <v>40</v>
      </c>
      <c r="D79" s="2" t="s">
        <v>1682</v>
      </c>
      <c r="E79" s="2" t="s">
        <v>1801</v>
      </c>
      <c r="F79" s="34">
        <v>1</v>
      </c>
      <c r="G79" s="34">
        <v>687.82</v>
      </c>
      <c r="H79" s="2">
        <v>0.27</v>
      </c>
      <c r="I79" s="2" t="s">
        <v>1829</v>
      </c>
      <c r="J79" s="2">
        <v>502.10860000000002</v>
      </c>
    </row>
    <row r="80" spans="1:14">
      <c r="A80" s="2" t="s">
        <v>1904</v>
      </c>
      <c r="B80" s="25">
        <v>45609</v>
      </c>
      <c r="C80" s="2" t="s">
        <v>716</v>
      </c>
      <c r="D80" s="2" t="s">
        <v>1714</v>
      </c>
      <c r="E80" s="2" t="s">
        <v>1782</v>
      </c>
      <c r="F80" s="33">
        <v>2</v>
      </c>
      <c r="G80" s="33">
        <v>900.55</v>
      </c>
      <c r="H80" s="2">
        <v>0.16</v>
      </c>
      <c r="I80" s="2" t="s">
        <v>1824</v>
      </c>
      <c r="J80" s="2">
        <v>1512.924</v>
      </c>
    </row>
    <row r="81" spans="1:10">
      <c r="A81" s="2" t="s">
        <v>1905</v>
      </c>
      <c r="B81" s="25">
        <v>45268</v>
      </c>
      <c r="C81" s="2" t="s">
        <v>402</v>
      </c>
      <c r="D81" s="2" t="s">
        <v>1590</v>
      </c>
      <c r="E81" s="2" t="s">
        <v>1761</v>
      </c>
      <c r="F81" s="34">
        <v>1</v>
      </c>
      <c r="G81" s="34">
        <v>341.17</v>
      </c>
      <c r="H81" s="2">
        <v>0.15</v>
      </c>
      <c r="I81" s="2" t="s">
        <v>1824</v>
      </c>
      <c r="J81" s="2">
        <v>289.99450000000002</v>
      </c>
    </row>
    <row r="82" spans="1:10">
      <c r="A82" s="2" t="s">
        <v>1906</v>
      </c>
      <c r="B82" s="25">
        <v>45885</v>
      </c>
      <c r="C82" s="2" t="s">
        <v>582</v>
      </c>
      <c r="D82" s="2" t="s">
        <v>1652</v>
      </c>
      <c r="E82" s="2" t="s">
        <v>1782</v>
      </c>
      <c r="F82" s="33">
        <v>1</v>
      </c>
      <c r="G82" s="33">
        <v>442.27</v>
      </c>
      <c r="H82" s="2">
        <v>0.06</v>
      </c>
      <c r="I82" s="2" t="s">
        <v>1829</v>
      </c>
      <c r="J82" s="2">
        <v>415.73379999999997</v>
      </c>
    </row>
    <row r="83" spans="1:10">
      <c r="A83" s="2" t="s">
        <v>1907</v>
      </c>
      <c r="B83" s="25">
        <v>45616</v>
      </c>
      <c r="C83" s="2" t="s">
        <v>809</v>
      </c>
      <c r="D83" s="2" t="s">
        <v>1690</v>
      </c>
      <c r="E83" s="2" t="s">
        <v>1786</v>
      </c>
      <c r="F83" s="34">
        <v>1</v>
      </c>
      <c r="G83" s="34">
        <v>363.73</v>
      </c>
      <c r="H83" s="2">
        <v>0.25</v>
      </c>
      <c r="I83" s="2" t="s">
        <v>1826</v>
      </c>
      <c r="J83" s="2">
        <v>272.79750000000001</v>
      </c>
    </row>
    <row r="84" spans="1:10">
      <c r="A84" s="2" t="s">
        <v>1908</v>
      </c>
      <c r="B84" s="25">
        <v>45518</v>
      </c>
      <c r="C84" s="2" t="s">
        <v>1181</v>
      </c>
      <c r="D84" s="2" t="s">
        <v>1730</v>
      </c>
      <c r="E84" s="2" t="s">
        <v>1807</v>
      </c>
      <c r="F84" s="33">
        <v>2</v>
      </c>
      <c r="G84" s="33">
        <v>601.33000000000004</v>
      </c>
      <c r="H84" s="2">
        <v>0.16</v>
      </c>
      <c r="I84" s="2" t="s">
        <v>1826</v>
      </c>
      <c r="J84" s="2">
        <v>1010.2344000000001</v>
      </c>
    </row>
    <row r="85" spans="1:10">
      <c r="A85" s="2" t="s">
        <v>1909</v>
      </c>
      <c r="B85" s="25">
        <v>45427</v>
      </c>
      <c r="C85" s="2" t="s">
        <v>1254</v>
      </c>
      <c r="D85" s="2" t="s">
        <v>1582</v>
      </c>
      <c r="E85" s="2" t="s">
        <v>1810</v>
      </c>
      <c r="F85" s="34">
        <v>4</v>
      </c>
      <c r="G85" s="34">
        <v>34.39</v>
      </c>
      <c r="H85" s="2">
        <v>0.03</v>
      </c>
      <c r="I85" s="2" t="s">
        <v>1826</v>
      </c>
      <c r="J85" s="2">
        <v>133.4332</v>
      </c>
    </row>
    <row r="86" spans="1:10">
      <c r="A86" s="2" t="s">
        <v>1910</v>
      </c>
      <c r="B86" s="25">
        <v>45268</v>
      </c>
      <c r="C86" s="2" t="s">
        <v>1313</v>
      </c>
      <c r="D86" s="2" t="s">
        <v>1640</v>
      </c>
      <c r="E86" s="2" t="s">
        <v>1807</v>
      </c>
      <c r="F86" s="33">
        <v>1</v>
      </c>
      <c r="G86" s="33">
        <v>773.57</v>
      </c>
      <c r="H86" s="2">
        <v>0.05</v>
      </c>
      <c r="I86" s="2" t="s">
        <v>1829</v>
      </c>
      <c r="J86" s="2">
        <v>0</v>
      </c>
    </row>
    <row r="87" spans="1:10">
      <c r="A87" s="2" t="s">
        <v>1911</v>
      </c>
      <c r="B87" s="25">
        <v>45282</v>
      </c>
      <c r="C87" s="2" t="s">
        <v>205</v>
      </c>
      <c r="D87" s="2" t="s">
        <v>1724</v>
      </c>
      <c r="E87" s="2" t="s">
        <v>1779</v>
      </c>
      <c r="F87" s="34">
        <v>4</v>
      </c>
      <c r="G87" s="34">
        <v>127.1</v>
      </c>
      <c r="H87" s="2">
        <v>0.24</v>
      </c>
      <c r="I87" s="2" t="s">
        <v>1829</v>
      </c>
      <c r="J87" s="2">
        <v>386.38400000000001</v>
      </c>
    </row>
    <row r="88" spans="1:10">
      <c r="A88" s="2" t="s">
        <v>1912</v>
      </c>
      <c r="B88" s="25">
        <v>45545</v>
      </c>
      <c r="C88" s="2" t="s">
        <v>957</v>
      </c>
      <c r="D88" s="2" t="s">
        <v>1588</v>
      </c>
      <c r="E88" s="2" t="s">
        <v>1766</v>
      </c>
      <c r="F88" s="33">
        <v>3</v>
      </c>
      <c r="G88" s="33">
        <v>899.58</v>
      </c>
      <c r="H88" s="2">
        <v>0.28000000000000003</v>
      </c>
      <c r="I88" s="2" t="s">
        <v>1826</v>
      </c>
      <c r="J88" s="2">
        <v>1943.0927999999999</v>
      </c>
    </row>
    <row r="89" spans="1:10">
      <c r="A89" s="2" t="s">
        <v>1913</v>
      </c>
      <c r="B89" s="25">
        <v>45755</v>
      </c>
      <c r="C89" s="2" t="s">
        <v>1029</v>
      </c>
      <c r="D89" s="2" t="s">
        <v>1546</v>
      </c>
      <c r="E89" s="2" t="s">
        <v>1789</v>
      </c>
      <c r="F89" s="34">
        <v>3</v>
      </c>
      <c r="G89" s="34">
        <v>964.39</v>
      </c>
      <c r="H89" s="2">
        <v>0.04</v>
      </c>
      <c r="I89" s="2" t="s">
        <v>1824</v>
      </c>
      <c r="J89" s="2">
        <v>2777.4432000000002</v>
      </c>
    </row>
    <row r="90" spans="1:10">
      <c r="A90" s="2" t="s">
        <v>1914</v>
      </c>
      <c r="B90" s="25">
        <v>45588</v>
      </c>
      <c r="C90" s="2" t="s">
        <v>604</v>
      </c>
      <c r="D90" s="2" t="s">
        <v>1624</v>
      </c>
      <c r="E90" s="2" t="s">
        <v>1752</v>
      </c>
      <c r="F90" s="33">
        <v>2</v>
      </c>
      <c r="G90" s="33">
        <v>217.83</v>
      </c>
      <c r="H90" s="2">
        <v>0.14000000000000001</v>
      </c>
      <c r="I90" s="2" t="s">
        <v>1826</v>
      </c>
      <c r="J90" s="2">
        <v>374.66759999999999</v>
      </c>
    </row>
    <row r="91" spans="1:10">
      <c r="A91" s="2" t="s">
        <v>1915</v>
      </c>
      <c r="B91" s="25">
        <v>45848</v>
      </c>
      <c r="C91" s="2" t="s">
        <v>484</v>
      </c>
      <c r="D91" s="2" t="s">
        <v>1582</v>
      </c>
      <c r="E91" s="2" t="s">
        <v>1757</v>
      </c>
      <c r="F91" s="34">
        <v>4</v>
      </c>
      <c r="G91" s="34">
        <v>187.71</v>
      </c>
      <c r="H91" s="2">
        <v>0.06</v>
      </c>
      <c r="I91" s="2" t="s">
        <v>1829</v>
      </c>
      <c r="J91" s="2">
        <v>705.78959999999995</v>
      </c>
    </row>
    <row r="92" spans="1:10">
      <c r="A92" s="2" t="s">
        <v>1916</v>
      </c>
      <c r="B92" s="25">
        <v>45577</v>
      </c>
      <c r="C92" s="2" t="s">
        <v>52</v>
      </c>
      <c r="D92" s="2" t="s">
        <v>1614</v>
      </c>
      <c r="E92" s="2" t="s">
        <v>1810</v>
      </c>
      <c r="F92" s="33">
        <v>2</v>
      </c>
      <c r="G92" s="33">
        <v>350.12</v>
      </c>
      <c r="H92" s="2">
        <v>0.12</v>
      </c>
      <c r="I92" s="2" t="s">
        <v>1829</v>
      </c>
      <c r="J92" s="2">
        <v>616.21119999999996</v>
      </c>
    </row>
    <row r="93" spans="1:10">
      <c r="A93" s="2" t="s">
        <v>1917</v>
      </c>
      <c r="B93" s="25">
        <v>45312</v>
      </c>
      <c r="C93" s="2" t="s">
        <v>1263</v>
      </c>
      <c r="D93" s="2" t="s">
        <v>1580</v>
      </c>
      <c r="E93" s="2" t="s">
        <v>1757</v>
      </c>
      <c r="F93" s="34">
        <v>4</v>
      </c>
      <c r="G93" s="34">
        <v>102.19</v>
      </c>
      <c r="H93" s="2">
        <v>0.17</v>
      </c>
      <c r="I93" s="2" t="s">
        <v>1826</v>
      </c>
      <c r="J93" s="2">
        <v>339.27080000000001</v>
      </c>
    </row>
    <row r="94" spans="1:10">
      <c r="A94" s="2" t="s">
        <v>1918</v>
      </c>
      <c r="B94" s="25">
        <v>45350</v>
      </c>
      <c r="C94" s="2" t="s">
        <v>40</v>
      </c>
      <c r="D94" s="2" t="s">
        <v>1720</v>
      </c>
      <c r="E94" s="2" t="s">
        <v>1769</v>
      </c>
      <c r="F94" s="33">
        <v>1</v>
      </c>
      <c r="G94" s="33">
        <v>696.53</v>
      </c>
      <c r="H94" s="2">
        <v>0.17</v>
      </c>
      <c r="I94" s="2" t="s">
        <v>1824</v>
      </c>
      <c r="J94" s="2">
        <v>578.11989999999992</v>
      </c>
    </row>
    <row r="95" spans="1:10">
      <c r="A95" s="2" t="s">
        <v>1919</v>
      </c>
      <c r="B95" s="25">
        <v>45657</v>
      </c>
      <c r="C95" s="2" t="s">
        <v>241</v>
      </c>
      <c r="D95" s="2" t="s">
        <v>1586</v>
      </c>
      <c r="E95" s="2" t="s">
        <v>1769</v>
      </c>
      <c r="F95" s="34">
        <v>2</v>
      </c>
      <c r="G95" s="34">
        <v>327.52</v>
      </c>
      <c r="H95" s="2">
        <v>0.15</v>
      </c>
      <c r="I95" s="2" t="s">
        <v>1826</v>
      </c>
      <c r="J95" s="2">
        <v>556.78399999999999</v>
      </c>
    </row>
    <row r="96" spans="1:10">
      <c r="A96" s="2" t="s">
        <v>1920</v>
      </c>
      <c r="B96" s="25">
        <v>45530</v>
      </c>
      <c r="C96" s="2" t="s">
        <v>942</v>
      </c>
      <c r="D96" s="2" t="s">
        <v>1742</v>
      </c>
      <c r="E96" s="2" t="s">
        <v>1813</v>
      </c>
      <c r="F96" s="33">
        <v>2</v>
      </c>
      <c r="G96" s="33">
        <v>569.36</v>
      </c>
      <c r="H96" s="2">
        <v>0.01</v>
      </c>
      <c r="I96" s="2" t="s">
        <v>1826</v>
      </c>
      <c r="J96" s="2">
        <v>0</v>
      </c>
    </row>
    <row r="97" spans="1:10">
      <c r="A97" s="2" t="s">
        <v>1921</v>
      </c>
      <c r="B97" s="25">
        <v>45556</v>
      </c>
      <c r="C97" s="2" t="s">
        <v>1011</v>
      </c>
      <c r="D97" s="2" t="s">
        <v>1746</v>
      </c>
      <c r="E97" s="2" t="s">
        <v>1776</v>
      </c>
      <c r="F97" s="34">
        <v>2</v>
      </c>
      <c r="G97" s="34">
        <v>68.290000000000006</v>
      </c>
      <c r="H97" s="2">
        <v>0.14000000000000001</v>
      </c>
      <c r="I97" s="2" t="s">
        <v>1829</v>
      </c>
      <c r="J97" s="2">
        <v>117.4588</v>
      </c>
    </row>
    <row r="98" spans="1:10">
      <c r="A98" s="2" t="s">
        <v>1922</v>
      </c>
      <c r="B98" s="25">
        <v>45523</v>
      </c>
      <c r="C98" s="2" t="s">
        <v>782</v>
      </c>
      <c r="D98" s="2" t="s">
        <v>1648</v>
      </c>
      <c r="E98" s="2" t="s">
        <v>1789</v>
      </c>
      <c r="F98" s="33">
        <v>1</v>
      </c>
      <c r="G98" s="33">
        <v>842.9</v>
      </c>
      <c r="H98" s="2">
        <v>0.06</v>
      </c>
      <c r="I98" s="2" t="s">
        <v>1829</v>
      </c>
      <c r="J98" s="2">
        <v>792.32599999999991</v>
      </c>
    </row>
    <row r="99" spans="1:10">
      <c r="A99" s="2" t="s">
        <v>1923</v>
      </c>
      <c r="B99" s="25">
        <v>45587</v>
      </c>
      <c r="C99" s="2" t="s">
        <v>911</v>
      </c>
      <c r="D99" s="2" t="s">
        <v>1551</v>
      </c>
      <c r="E99" s="2" t="s">
        <v>1766</v>
      </c>
      <c r="F99" s="34">
        <v>3</v>
      </c>
      <c r="G99" s="34">
        <v>751.94</v>
      </c>
      <c r="H99" s="2">
        <v>0.26</v>
      </c>
      <c r="I99" s="2" t="s">
        <v>1826</v>
      </c>
      <c r="J99" s="2">
        <v>1669.3068000000001</v>
      </c>
    </row>
    <row r="100" spans="1:10">
      <c r="A100" s="2" t="s">
        <v>1924</v>
      </c>
      <c r="B100" s="25">
        <v>45580</v>
      </c>
      <c r="C100" s="2" t="s">
        <v>449</v>
      </c>
      <c r="D100" s="2" t="s">
        <v>1660</v>
      </c>
      <c r="E100" s="2" t="s">
        <v>1779</v>
      </c>
      <c r="F100" s="33">
        <v>4</v>
      </c>
      <c r="G100" s="33">
        <v>476.28</v>
      </c>
      <c r="H100" s="2">
        <v>0.17</v>
      </c>
      <c r="I100" s="2" t="s">
        <v>1824</v>
      </c>
      <c r="J100" s="2">
        <v>1581.2496000000001</v>
      </c>
    </row>
    <row r="101" spans="1:10">
      <c r="A101" s="2" t="s">
        <v>1925</v>
      </c>
      <c r="B101" s="25">
        <v>45479</v>
      </c>
      <c r="C101" s="2" t="s">
        <v>1023</v>
      </c>
      <c r="D101" s="2" t="s">
        <v>1656</v>
      </c>
      <c r="E101" s="2" t="s">
        <v>1766</v>
      </c>
      <c r="F101" s="34">
        <v>3</v>
      </c>
      <c r="G101" s="34">
        <v>541.99</v>
      </c>
      <c r="H101" s="2">
        <v>0.24</v>
      </c>
      <c r="I101" s="2" t="s">
        <v>1829</v>
      </c>
      <c r="J101" s="2">
        <v>1235.7372</v>
      </c>
    </row>
    <row r="102" spans="1:10">
      <c r="A102" s="2" t="s">
        <v>1926</v>
      </c>
      <c r="B102" s="25">
        <v>45677</v>
      </c>
      <c r="C102" s="2" t="s">
        <v>1154</v>
      </c>
      <c r="D102" s="2" t="s">
        <v>1614</v>
      </c>
      <c r="E102" s="2" t="s">
        <v>1773</v>
      </c>
      <c r="F102" s="33">
        <v>2</v>
      </c>
      <c r="G102" s="33">
        <v>401.5</v>
      </c>
      <c r="H102" s="2">
        <v>0.18</v>
      </c>
      <c r="I102" s="2" t="s">
        <v>1824</v>
      </c>
      <c r="J102" s="2">
        <v>658.46</v>
      </c>
    </row>
    <row r="103" spans="1:10">
      <c r="A103" s="2" t="s">
        <v>1927</v>
      </c>
      <c r="B103" s="25">
        <v>45453</v>
      </c>
      <c r="C103" s="2" t="s">
        <v>304</v>
      </c>
      <c r="D103" s="2" t="s">
        <v>1598</v>
      </c>
      <c r="E103" s="2" t="s">
        <v>1797</v>
      </c>
      <c r="F103" s="34">
        <v>3</v>
      </c>
      <c r="G103" s="34">
        <v>359.56</v>
      </c>
      <c r="H103" s="2">
        <v>0.17</v>
      </c>
      <c r="I103" s="2" t="s">
        <v>1826</v>
      </c>
      <c r="J103" s="2">
        <v>895.30439999999999</v>
      </c>
    </row>
    <row r="104" spans="1:10">
      <c r="A104" s="2" t="s">
        <v>1928</v>
      </c>
      <c r="B104" s="25">
        <v>45552</v>
      </c>
      <c r="C104" s="2" t="s">
        <v>347</v>
      </c>
      <c r="D104" s="2" t="s">
        <v>1708</v>
      </c>
      <c r="E104" s="2" t="s">
        <v>1794</v>
      </c>
      <c r="F104" s="33">
        <v>2</v>
      </c>
      <c r="G104" s="33">
        <v>471.88</v>
      </c>
      <c r="H104" s="2">
        <v>0.24</v>
      </c>
      <c r="I104" s="2" t="s">
        <v>1826</v>
      </c>
      <c r="J104" s="2">
        <v>717.25760000000002</v>
      </c>
    </row>
    <row r="105" spans="1:10">
      <c r="A105" s="2" t="s">
        <v>1929</v>
      </c>
      <c r="B105" s="25">
        <v>45907</v>
      </c>
      <c r="C105" s="2" t="s">
        <v>601</v>
      </c>
      <c r="D105" s="2" t="s">
        <v>1616</v>
      </c>
      <c r="E105" s="2" t="s">
        <v>1769</v>
      </c>
      <c r="F105" s="34">
        <v>4</v>
      </c>
      <c r="G105" s="34">
        <v>925.19</v>
      </c>
      <c r="H105" s="2">
        <v>0.19</v>
      </c>
      <c r="I105" s="2" t="s">
        <v>1826</v>
      </c>
      <c r="J105" s="2">
        <v>2997.615600000001</v>
      </c>
    </row>
    <row r="106" spans="1:10">
      <c r="A106" s="2" t="s">
        <v>1930</v>
      </c>
      <c r="B106" s="25">
        <v>45330</v>
      </c>
      <c r="C106" s="2" t="s">
        <v>121</v>
      </c>
      <c r="D106" s="2" t="s">
        <v>1720</v>
      </c>
      <c r="E106" s="2" t="s">
        <v>1792</v>
      </c>
      <c r="F106" s="33">
        <v>2</v>
      </c>
      <c r="G106" s="33">
        <v>879.63</v>
      </c>
      <c r="H106" s="2">
        <v>7.0000000000000007E-2</v>
      </c>
      <c r="I106" s="2" t="s">
        <v>1829</v>
      </c>
      <c r="J106" s="2">
        <v>1636.1117999999999</v>
      </c>
    </row>
    <row r="107" spans="1:10">
      <c r="A107" s="2" t="s">
        <v>1931</v>
      </c>
      <c r="B107" s="25">
        <v>45214</v>
      </c>
      <c r="C107" s="2" t="s">
        <v>20</v>
      </c>
      <c r="D107" s="2" t="s">
        <v>1706</v>
      </c>
      <c r="E107" s="2" t="s">
        <v>1807</v>
      </c>
      <c r="F107" s="34">
        <v>2</v>
      </c>
      <c r="G107" s="34">
        <v>418.23</v>
      </c>
      <c r="H107" s="2">
        <v>0.28000000000000003</v>
      </c>
      <c r="I107" s="2" t="s">
        <v>1824</v>
      </c>
      <c r="J107" s="2">
        <v>602.25120000000004</v>
      </c>
    </row>
    <row r="108" spans="1:10">
      <c r="A108" s="2" t="s">
        <v>1932</v>
      </c>
      <c r="B108" s="25">
        <v>45891</v>
      </c>
      <c r="C108" s="2" t="s">
        <v>857</v>
      </c>
      <c r="D108" s="2" t="s">
        <v>1586</v>
      </c>
      <c r="E108" s="2" t="s">
        <v>1810</v>
      </c>
      <c r="F108" s="33">
        <v>3</v>
      </c>
      <c r="G108" s="33">
        <v>551.72</v>
      </c>
      <c r="H108" s="2">
        <v>0.03</v>
      </c>
      <c r="I108" s="2" t="s">
        <v>1829</v>
      </c>
      <c r="J108" s="2">
        <v>1605.5052000000001</v>
      </c>
    </row>
    <row r="109" spans="1:10">
      <c r="A109" s="2" t="s">
        <v>1933</v>
      </c>
      <c r="B109" s="25">
        <v>45323</v>
      </c>
      <c r="C109" s="2" t="s">
        <v>1062</v>
      </c>
      <c r="D109" s="2" t="s">
        <v>1720</v>
      </c>
      <c r="E109" s="2" t="s">
        <v>1779</v>
      </c>
      <c r="F109" s="34">
        <v>4</v>
      </c>
      <c r="G109" s="34">
        <v>525.61</v>
      </c>
      <c r="H109" s="2">
        <v>0.02</v>
      </c>
      <c r="I109" s="2" t="s">
        <v>1826</v>
      </c>
      <c r="J109" s="2">
        <v>2060.3912</v>
      </c>
    </row>
    <row r="110" spans="1:10">
      <c r="A110" s="2" t="s">
        <v>1934</v>
      </c>
      <c r="B110" s="25">
        <v>45785</v>
      </c>
      <c r="C110" s="2" t="s">
        <v>160</v>
      </c>
      <c r="D110" s="2" t="s">
        <v>1592</v>
      </c>
      <c r="E110" s="2" t="s">
        <v>1797</v>
      </c>
      <c r="F110" s="33">
        <v>3</v>
      </c>
      <c r="G110" s="33">
        <v>815.3</v>
      </c>
      <c r="H110" s="2">
        <v>0.03</v>
      </c>
      <c r="I110" s="2" t="s">
        <v>1824</v>
      </c>
      <c r="J110" s="2">
        <v>2372.5230000000001</v>
      </c>
    </row>
    <row r="111" spans="1:10">
      <c r="A111" s="2" t="s">
        <v>1935</v>
      </c>
      <c r="B111" s="25">
        <v>45738</v>
      </c>
      <c r="C111" s="2" t="s">
        <v>696</v>
      </c>
      <c r="D111" s="2" t="s">
        <v>1730</v>
      </c>
      <c r="E111" s="2" t="s">
        <v>1752</v>
      </c>
      <c r="F111" s="34">
        <v>3</v>
      </c>
      <c r="G111" s="34">
        <v>376.46</v>
      </c>
      <c r="H111" s="2">
        <v>0.09</v>
      </c>
      <c r="I111" s="2" t="s">
        <v>1829</v>
      </c>
      <c r="J111" s="2">
        <v>1027.7357999999999</v>
      </c>
    </row>
    <row r="112" spans="1:10">
      <c r="A112" s="2" t="s">
        <v>1936</v>
      </c>
      <c r="B112" s="25">
        <v>45851</v>
      </c>
      <c r="C112" s="2" t="s">
        <v>40</v>
      </c>
      <c r="D112" s="2" t="s">
        <v>1632</v>
      </c>
      <c r="E112" s="2" t="s">
        <v>1782</v>
      </c>
      <c r="F112" s="33">
        <v>4</v>
      </c>
      <c r="G112" s="33">
        <v>239.83</v>
      </c>
      <c r="H112" s="2">
        <v>0.08</v>
      </c>
      <c r="I112" s="2" t="s">
        <v>1824</v>
      </c>
      <c r="J112" s="2">
        <v>882.57440000000008</v>
      </c>
    </row>
    <row r="113" spans="1:10">
      <c r="A113" s="2" t="s">
        <v>1937</v>
      </c>
      <c r="B113" s="25">
        <v>45798</v>
      </c>
      <c r="C113" s="2" t="s">
        <v>414</v>
      </c>
      <c r="D113" s="2" t="s">
        <v>1728</v>
      </c>
      <c r="E113" s="2" t="s">
        <v>1766</v>
      </c>
      <c r="F113" s="34">
        <v>2</v>
      </c>
      <c r="G113" s="34">
        <v>845.71</v>
      </c>
      <c r="H113" s="2">
        <v>0.01</v>
      </c>
      <c r="I113" s="2" t="s">
        <v>1826</v>
      </c>
      <c r="J113" s="2">
        <v>1674.5057999999999</v>
      </c>
    </row>
    <row r="114" spans="1:10">
      <c r="A114" s="2" t="s">
        <v>1938</v>
      </c>
      <c r="B114" s="25">
        <v>45705</v>
      </c>
      <c r="C114" s="2" t="s">
        <v>314</v>
      </c>
      <c r="D114" s="2" t="s">
        <v>1700</v>
      </c>
      <c r="E114" s="2" t="s">
        <v>1797</v>
      </c>
      <c r="F114" s="33">
        <v>3</v>
      </c>
      <c r="G114" s="33">
        <v>948.69</v>
      </c>
      <c r="H114" s="2">
        <v>0.28999999999999998</v>
      </c>
      <c r="I114" s="2" t="s">
        <v>1824</v>
      </c>
      <c r="J114" s="2">
        <v>2020.7097000000001</v>
      </c>
    </row>
    <row r="115" spans="1:10">
      <c r="A115" s="2" t="s">
        <v>1939</v>
      </c>
      <c r="B115" s="25">
        <v>45413</v>
      </c>
      <c r="C115" s="2" t="s">
        <v>1440</v>
      </c>
      <c r="D115" s="2" t="s">
        <v>1602</v>
      </c>
      <c r="E115" s="2" t="s">
        <v>1789</v>
      </c>
      <c r="F115" s="34">
        <v>1</v>
      </c>
      <c r="G115" s="34">
        <v>281.97000000000003</v>
      </c>
      <c r="H115" s="2">
        <v>0.2</v>
      </c>
      <c r="I115" s="2" t="s">
        <v>1826</v>
      </c>
      <c r="J115" s="2">
        <v>225.57599999999999</v>
      </c>
    </row>
    <row r="116" spans="1:10">
      <c r="A116" s="2" t="s">
        <v>1940</v>
      </c>
      <c r="B116" s="25">
        <v>45482</v>
      </c>
      <c r="C116" s="2" t="s">
        <v>511</v>
      </c>
      <c r="D116" s="2" t="s">
        <v>1730</v>
      </c>
      <c r="E116" s="2" t="s">
        <v>1769</v>
      </c>
      <c r="F116" s="33">
        <v>2</v>
      </c>
      <c r="G116" s="33">
        <v>731.01</v>
      </c>
      <c r="H116" s="2">
        <v>0.05</v>
      </c>
      <c r="I116" s="2" t="s">
        <v>1826</v>
      </c>
      <c r="J116" s="2">
        <v>1388.9190000000001</v>
      </c>
    </row>
    <row r="117" spans="1:10">
      <c r="A117" s="2" t="s">
        <v>1941</v>
      </c>
      <c r="B117" s="25">
        <v>45925</v>
      </c>
      <c r="C117" s="2" t="s">
        <v>821</v>
      </c>
      <c r="D117" s="2" t="s">
        <v>1718</v>
      </c>
      <c r="E117" s="2" t="s">
        <v>1779</v>
      </c>
      <c r="F117" s="34">
        <v>4</v>
      </c>
      <c r="G117" s="34">
        <v>930.85</v>
      </c>
      <c r="H117" s="2">
        <v>0.13</v>
      </c>
      <c r="I117" s="2" t="s">
        <v>1826</v>
      </c>
      <c r="J117" s="2">
        <v>3239.3580000000002</v>
      </c>
    </row>
    <row r="118" spans="1:10">
      <c r="A118" s="2" t="s">
        <v>1942</v>
      </c>
      <c r="B118" s="25">
        <v>45420</v>
      </c>
      <c r="C118" s="2" t="s">
        <v>1301</v>
      </c>
      <c r="D118" s="2" t="s">
        <v>1551</v>
      </c>
      <c r="E118" s="2" t="s">
        <v>1782</v>
      </c>
      <c r="F118" s="33">
        <v>4</v>
      </c>
      <c r="G118" s="33">
        <v>770.77</v>
      </c>
      <c r="H118" s="2">
        <v>0.22</v>
      </c>
      <c r="I118" s="2" t="s">
        <v>1824</v>
      </c>
      <c r="J118" s="2">
        <v>2404.8024</v>
      </c>
    </row>
    <row r="119" spans="1:10">
      <c r="A119" s="2" t="s">
        <v>1943</v>
      </c>
      <c r="B119" s="25">
        <v>45554</v>
      </c>
      <c r="C119" s="2" t="s">
        <v>247</v>
      </c>
      <c r="D119" s="2" t="s">
        <v>1640</v>
      </c>
      <c r="E119" s="2" t="s">
        <v>1769</v>
      </c>
      <c r="F119" s="34">
        <v>3</v>
      </c>
      <c r="G119" s="34">
        <v>479.63</v>
      </c>
      <c r="H119" s="2">
        <v>0.3</v>
      </c>
      <c r="I119" s="2" t="s">
        <v>1826</v>
      </c>
      <c r="J119" s="2">
        <v>1007.223</v>
      </c>
    </row>
    <row r="120" spans="1:10">
      <c r="A120" s="2" t="s">
        <v>1944</v>
      </c>
      <c r="B120" s="25">
        <v>45405</v>
      </c>
      <c r="C120" s="2" t="s">
        <v>372</v>
      </c>
      <c r="D120" s="2" t="s">
        <v>1626</v>
      </c>
      <c r="E120" s="2" t="s">
        <v>1792</v>
      </c>
      <c r="F120" s="33">
        <v>1</v>
      </c>
      <c r="G120" s="33">
        <v>165</v>
      </c>
      <c r="H120" s="2">
        <v>0.3</v>
      </c>
      <c r="I120" s="2" t="s">
        <v>1829</v>
      </c>
      <c r="J120" s="2">
        <v>115.5</v>
      </c>
    </row>
    <row r="121" spans="1:10">
      <c r="A121" s="2" t="s">
        <v>1945</v>
      </c>
      <c r="B121" s="25">
        <v>45503</v>
      </c>
      <c r="C121" s="2" t="s">
        <v>529</v>
      </c>
      <c r="D121" s="2" t="s">
        <v>1586</v>
      </c>
      <c r="E121" s="2" t="s">
        <v>1782</v>
      </c>
      <c r="F121" s="34">
        <v>2</v>
      </c>
      <c r="G121" s="34">
        <v>151.51</v>
      </c>
      <c r="H121" s="2">
        <v>0.28999999999999998</v>
      </c>
      <c r="I121" s="2" t="s">
        <v>1829</v>
      </c>
      <c r="J121" s="2">
        <v>215.14420000000001</v>
      </c>
    </row>
    <row r="122" spans="1:10">
      <c r="A122" s="2" t="s">
        <v>1946</v>
      </c>
      <c r="B122" s="25">
        <v>45274</v>
      </c>
      <c r="C122" s="2" t="s">
        <v>743</v>
      </c>
      <c r="D122" s="2" t="s">
        <v>1610</v>
      </c>
      <c r="E122" s="2" t="s">
        <v>1807</v>
      </c>
      <c r="F122" s="33">
        <v>2</v>
      </c>
      <c r="G122" s="33">
        <v>872.93</v>
      </c>
      <c r="H122" s="2">
        <v>0.28999999999999998</v>
      </c>
      <c r="I122" s="2" t="s">
        <v>1829</v>
      </c>
      <c r="J122" s="2">
        <v>1239.5606</v>
      </c>
    </row>
    <row r="123" spans="1:10">
      <c r="A123" s="2" t="s">
        <v>1947</v>
      </c>
      <c r="B123" s="25">
        <v>45558</v>
      </c>
      <c r="C123" s="2" t="s">
        <v>842</v>
      </c>
      <c r="D123" s="2" t="s">
        <v>1592</v>
      </c>
      <c r="E123" s="2" t="s">
        <v>1789</v>
      </c>
      <c r="F123" s="34">
        <v>3</v>
      </c>
      <c r="G123" s="34">
        <v>432.4</v>
      </c>
      <c r="H123" s="2">
        <v>0.04</v>
      </c>
      <c r="I123" s="2" t="s">
        <v>1824</v>
      </c>
      <c r="J123" s="2">
        <v>1245.3119999999999</v>
      </c>
    </row>
    <row r="124" spans="1:10">
      <c r="A124" s="2" t="s">
        <v>1948</v>
      </c>
      <c r="B124" s="25">
        <v>45886</v>
      </c>
      <c r="C124" s="2" t="s">
        <v>1062</v>
      </c>
      <c r="D124" s="2" t="s">
        <v>1648</v>
      </c>
      <c r="E124" s="2" t="s">
        <v>1779</v>
      </c>
      <c r="F124" s="33">
        <v>2</v>
      </c>
      <c r="G124" s="33">
        <v>197.76</v>
      </c>
      <c r="H124" s="2">
        <v>0.04</v>
      </c>
      <c r="I124" s="2" t="s">
        <v>1824</v>
      </c>
      <c r="J124" s="2">
        <v>379.69920000000002</v>
      </c>
    </row>
    <row r="125" spans="1:10">
      <c r="A125" s="2" t="s">
        <v>1949</v>
      </c>
      <c r="B125" s="25">
        <v>45674</v>
      </c>
      <c r="C125" s="2" t="s">
        <v>1466</v>
      </c>
      <c r="D125" s="2" t="s">
        <v>1628</v>
      </c>
      <c r="E125" s="2" t="s">
        <v>1761</v>
      </c>
      <c r="F125" s="34">
        <v>3</v>
      </c>
      <c r="G125" s="34">
        <v>334.6</v>
      </c>
      <c r="H125" s="2">
        <v>0.11</v>
      </c>
      <c r="I125" s="2" t="s">
        <v>1826</v>
      </c>
      <c r="J125" s="2">
        <v>893.38200000000006</v>
      </c>
    </row>
    <row r="126" spans="1:10">
      <c r="A126" s="2" t="s">
        <v>1950</v>
      </c>
      <c r="B126" s="25">
        <v>45777</v>
      </c>
      <c r="C126" s="2" t="s">
        <v>314</v>
      </c>
      <c r="D126" s="2" t="s">
        <v>1576</v>
      </c>
      <c r="E126" s="2" t="s">
        <v>1766</v>
      </c>
      <c r="F126" s="33">
        <v>2</v>
      </c>
      <c r="G126" s="33">
        <v>44.35</v>
      </c>
      <c r="H126" s="2">
        <v>0.2</v>
      </c>
      <c r="I126" s="2" t="s">
        <v>1829</v>
      </c>
      <c r="J126" s="2">
        <v>70.960000000000008</v>
      </c>
    </row>
    <row r="127" spans="1:10">
      <c r="A127" s="2" t="s">
        <v>1951</v>
      </c>
      <c r="B127" s="25">
        <v>45598</v>
      </c>
      <c r="C127" s="2" t="s">
        <v>1530</v>
      </c>
      <c r="D127" s="2" t="s">
        <v>1562</v>
      </c>
      <c r="E127" s="2" t="s">
        <v>1776</v>
      </c>
      <c r="F127" s="34">
        <v>1</v>
      </c>
      <c r="G127" s="34">
        <v>846.31</v>
      </c>
      <c r="H127" s="2">
        <v>0.05</v>
      </c>
      <c r="I127" s="2" t="s">
        <v>1826</v>
      </c>
      <c r="J127" s="2">
        <v>803.9944999999999</v>
      </c>
    </row>
    <row r="128" spans="1:10">
      <c r="A128" s="2" t="s">
        <v>1952</v>
      </c>
      <c r="B128" s="25">
        <v>45884</v>
      </c>
      <c r="C128" s="2" t="s">
        <v>449</v>
      </c>
      <c r="D128" s="2" t="s">
        <v>1618</v>
      </c>
      <c r="E128" s="2" t="s">
        <v>1794</v>
      </c>
      <c r="F128" s="33">
        <v>1</v>
      </c>
      <c r="G128" s="33">
        <v>996.48</v>
      </c>
      <c r="H128" s="2">
        <v>7.0000000000000007E-2</v>
      </c>
      <c r="I128" s="2" t="s">
        <v>1829</v>
      </c>
      <c r="J128" s="2">
        <v>926.7263999999999</v>
      </c>
    </row>
    <row r="129" spans="1:10">
      <c r="A129" s="2" t="s">
        <v>1953</v>
      </c>
      <c r="B129" s="25">
        <v>45916</v>
      </c>
      <c r="C129" s="2" t="s">
        <v>881</v>
      </c>
      <c r="D129" s="2" t="s">
        <v>1734</v>
      </c>
      <c r="E129" s="2" t="s">
        <v>1776</v>
      </c>
      <c r="F129" s="34">
        <v>3</v>
      </c>
      <c r="G129" s="34">
        <v>949.19</v>
      </c>
      <c r="H129" s="2">
        <v>0.03</v>
      </c>
      <c r="I129" s="2" t="s">
        <v>1829</v>
      </c>
      <c r="J129" s="2">
        <v>2762.1428999999998</v>
      </c>
    </row>
    <row r="130" spans="1:10">
      <c r="A130" s="2" t="s">
        <v>1954</v>
      </c>
      <c r="B130" s="25">
        <v>45347</v>
      </c>
      <c r="C130" s="2" t="s">
        <v>1238</v>
      </c>
      <c r="D130" s="2" t="s">
        <v>1736</v>
      </c>
      <c r="E130" s="2" t="s">
        <v>1786</v>
      </c>
      <c r="F130" s="33">
        <v>2</v>
      </c>
      <c r="G130" s="33">
        <v>724.97</v>
      </c>
      <c r="H130" s="2">
        <v>0.1</v>
      </c>
      <c r="I130" s="2" t="s">
        <v>1824</v>
      </c>
      <c r="J130" s="2">
        <v>1304.9459999999999</v>
      </c>
    </row>
    <row r="131" spans="1:10">
      <c r="A131" s="2" t="s">
        <v>1955</v>
      </c>
      <c r="B131" s="25">
        <v>45723</v>
      </c>
      <c r="C131" s="2" t="s">
        <v>993</v>
      </c>
      <c r="D131" s="2" t="s">
        <v>1546</v>
      </c>
      <c r="E131" s="2" t="s">
        <v>1804</v>
      </c>
      <c r="F131" s="34">
        <v>1</v>
      </c>
      <c r="G131" s="34">
        <v>783.25</v>
      </c>
      <c r="H131" s="2">
        <v>0.3</v>
      </c>
      <c r="I131" s="2" t="s">
        <v>1824</v>
      </c>
      <c r="J131" s="2">
        <v>548.27499999999998</v>
      </c>
    </row>
    <row r="132" spans="1:10">
      <c r="A132" s="2" t="s">
        <v>1956</v>
      </c>
      <c r="B132" s="25">
        <v>45495</v>
      </c>
      <c r="C132" s="2" t="s">
        <v>1077</v>
      </c>
      <c r="D132" s="2" t="s">
        <v>1582</v>
      </c>
      <c r="E132" s="2" t="s">
        <v>1766</v>
      </c>
      <c r="F132" s="33">
        <v>1</v>
      </c>
      <c r="G132" s="33">
        <v>942.38</v>
      </c>
      <c r="H132" s="2">
        <v>0.17</v>
      </c>
      <c r="I132" s="2" t="s">
        <v>1824</v>
      </c>
      <c r="J132" s="2">
        <v>782.17539999999997</v>
      </c>
    </row>
    <row r="133" spans="1:10">
      <c r="A133" s="2" t="s">
        <v>1957</v>
      </c>
      <c r="B133" s="25">
        <v>45444</v>
      </c>
      <c r="C133" s="2" t="s">
        <v>1524</v>
      </c>
      <c r="D133" s="2" t="s">
        <v>1650</v>
      </c>
      <c r="E133" s="2" t="s">
        <v>1792</v>
      </c>
      <c r="F133" s="34">
        <v>3</v>
      </c>
      <c r="G133" s="34">
        <v>298.35000000000002</v>
      </c>
      <c r="H133" s="2">
        <v>0.05</v>
      </c>
      <c r="I133" s="2" t="s">
        <v>1829</v>
      </c>
      <c r="J133" s="2">
        <v>850.29750000000001</v>
      </c>
    </row>
    <row r="134" spans="1:10">
      <c r="A134" s="2" t="s">
        <v>1958</v>
      </c>
      <c r="B134" s="25">
        <v>45662</v>
      </c>
      <c r="C134" s="2" t="s">
        <v>547</v>
      </c>
      <c r="D134" s="2" t="s">
        <v>1644</v>
      </c>
      <c r="E134" s="2" t="s">
        <v>1794</v>
      </c>
      <c r="F134" s="33">
        <v>4</v>
      </c>
      <c r="G134" s="33">
        <v>950.04</v>
      </c>
      <c r="H134" s="2">
        <v>0.13</v>
      </c>
      <c r="I134" s="2" t="s">
        <v>1826</v>
      </c>
      <c r="J134" s="2">
        <v>3306.1392000000001</v>
      </c>
    </row>
    <row r="135" spans="1:10">
      <c r="A135" s="2" t="s">
        <v>1959</v>
      </c>
      <c r="B135" s="25">
        <v>45910</v>
      </c>
      <c r="C135" s="2" t="s">
        <v>1035</v>
      </c>
      <c r="D135" s="2" t="s">
        <v>1662</v>
      </c>
      <c r="E135" s="2" t="s">
        <v>1769</v>
      </c>
      <c r="F135" s="34">
        <v>2</v>
      </c>
      <c r="G135" s="34">
        <v>267.19</v>
      </c>
      <c r="H135" s="2">
        <v>7.0000000000000007E-2</v>
      </c>
      <c r="I135" s="2" t="s">
        <v>1824</v>
      </c>
      <c r="J135" s="2">
        <v>496.97340000000003</v>
      </c>
    </row>
    <row r="136" spans="1:10">
      <c r="A136" s="2" t="s">
        <v>1960</v>
      </c>
      <c r="B136" s="25">
        <v>45827</v>
      </c>
      <c r="C136" s="2" t="s">
        <v>657</v>
      </c>
      <c r="D136" s="2" t="s">
        <v>1722</v>
      </c>
      <c r="E136" s="2" t="s">
        <v>1801</v>
      </c>
      <c r="F136" s="33">
        <v>4</v>
      </c>
      <c r="G136" s="33">
        <v>72.63</v>
      </c>
      <c r="H136" s="2">
        <v>0.06</v>
      </c>
      <c r="I136" s="2" t="s">
        <v>1826</v>
      </c>
      <c r="J136" s="2">
        <v>273.08879999999999</v>
      </c>
    </row>
    <row r="137" spans="1:10">
      <c r="A137" s="2" t="s">
        <v>1961</v>
      </c>
      <c r="B137" s="25">
        <v>45544</v>
      </c>
      <c r="C137" s="2" t="s">
        <v>1325</v>
      </c>
      <c r="D137" s="2" t="s">
        <v>1654</v>
      </c>
      <c r="E137" s="2" t="s">
        <v>1773</v>
      </c>
      <c r="F137" s="34">
        <v>3</v>
      </c>
      <c r="G137" s="34">
        <v>576.52</v>
      </c>
      <c r="H137" s="2">
        <v>0.22</v>
      </c>
      <c r="I137" s="2" t="s">
        <v>1829</v>
      </c>
      <c r="J137" s="2">
        <v>1349.0568000000001</v>
      </c>
    </row>
    <row r="138" spans="1:10">
      <c r="A138" s="2" t="s">
        <v>1962</v>
      </c>
      <c r="B138" s="25">
        <v>45751</v>
      </c>
      <c r="C138" s="2" t="s">
        <v>1095</v>
      </c>
      <c r="D138" s="2" t="s">
        <v>1690</v>
      </c>
      <c r="E138" s="2" t="s">
        <v>1786</v>
      </c>
      <c r="F138" s="33">
        <v>3</v>
      </c>
      <c r="G138" s="33">
        <v>849.36</v>
      </c>
      <c r="H138" s="2">
        <v>0.03</v>
      </c>
      <c r="I138" s="2" t="s">
        <v>1824</v>
      </c>
      <c r="J138" s="2">
        <v>2471.6376</v>
      </c>
    </row>
    <row r="139" spans="1:10">
      <c r="A139" s="2" t="s">
        <v>1963</v>
      </c>
      <c r="B139" s="25">
        <v>45392</v>
      </c>
      <c r="C139" s="2" t="s">
        <v>1458</v>
      </c>
      <c r="D139" s="2" t="s">
        <v>1648</v>
      </c>
      <c r="E139" s="2" t="s">
        <v>1776</v>
      </c>
      <c r="F139" s="34">
        <v>1</v>
      </c>
      <c r="G139" s="34">
        <v>245.85</v>
      </c>
      <c r="H139" s="2">
        <v>0.18</v>
      </c>
      <c r="I139" s="2" t="s">
        <v>1829</v>
      </c>
      <c r="J139" s="2">
        <v>201.59700000000001</v>
      </c>
    </row>
    <row r="140" spans="1:10">
      <c r="A140" s="2" t="s">
        <v>1964</v>
      </c>
      <c r="B140" s="25">
        <v>45589</v>
      </c>
      <c r="C140" s="2" t="s">
        <v>589</v>
      </c>
      <c r="D140" s="2" t="s">
        <v>1742</v>
      </c>
      <c r="E140" s="2" t="s">
        <v>1789</v>
      </c>
      <c r="F140" s="33">
        <v>3</v>
      </c>
      <c r="G140" s="33">
        <v>237.68</v>
      </c>
      <c r="H140" s="2">
        <v>0.1</v>
      </c>
      <c r="I140" s="2" t="s">
        <v>1829</v>
      </c>
      <c r="J140" s="2">
        <v>641.73599999999999</v>
      </c>
    </row>
    <row r="141" spans="1:10">
      <c r="A141" s="2" t="s">
        <v>1965</v>
      </c>
      <c r="B141" s="25">
        <v>45756</v>
      </c>
      <c r="C141" s="2" t="s">
        <v>1059</v>
      </c>
      <c r="D141" s="2" t="s">
        <v>1690</v>
      </c>
      <c r="E141" s="2" t="s">
        <v>1799</v>
      </c>
      <c r="F141" s="34">
        <v>4</v>
      </c>
      <c r="G141" s="34">
        <v>715.85</v>
      </c>
      <c r="H141" s="2">
        <v>0.25</v>
      </c>
      <c r="I141" s="2" t="s">
        <v>1826</v>
      </c>
      <c r="J141" s="2">
        <v>2147.5500000000002</v>
      </c>
    </row>
    <row r="142" spans="1:10">
      <c r="A142" s="2" t="s">
        <v>1966</v>
      </c>
      <c r="B142" s="25">
        <v>45255</v>
      </c>
      <c r="C142" s="2" t="s">
        <v>568</v>
      </c>
      <c r="D142" s="2" t="s">
        <v>1728</v>
      </c>
      <c r="E142" s="2" t="s">
        <v>1773</v>
      </c>
      <c r="F142" s="33">
        <v>2</v>
      </c>
      <c r="G142" s="33">
        <v>478.85</v>
      </c>
      <c r="H142" s="2">
        <v>0.01</v>
      </c>
      <c r="I142" s="2" t="s">
        <v>1829</v>
      </c>
      <c r="J142" s="2">
        <v>948.12300000000005</v>
      </c>
    </row>
    <row r="143" spans="1:10">
      <c r="A143" s="2" t="s">
        <v>1967</v>
      </c>
      <c r="B143" s="25">
        <v>45718</v>
      </c>
      <c r="C143" s="2" t="s">
        <v>396</v>
      </c>
      <c r="D143" s="2" t="s">
        <v>1642</v>
      </c>
      <c r="E143" s="2" t="s">
        <v>1752</v>
      </c>
      <c r="F143" s="34">
        <v>1</v>
      </c>
      <c r="G143" s="34">
        <v>503.95</v>
      </c>
      <c r="H143" s="2">
        <v>0.26</v>
      </c>
      <c r="I143" s="2" t="s">
        <v>1829</v>
      </c>
      <c r="J143" s="2">
        <v>372.923</v>
      </c>
    </row>
    <row r="144" spans="1:10">
      <c r="A144" s="2" t="s">
        <v>1968</v>
      </c>
      <c r="B144" s="25">
        <v>45573</v>
      </c>
      <c r="C144" s="2" t="s">
        <v>1243</v>
      </c>
      <c r="D144" s="2" t="s">
        <v>1680</v>
      </c>
      <c r="E144" s="2" t="s">
        <v>1794</v>
      </c>
      <c r="F144" s="33">
        <v>2</v>
      </c>
      <c r="G144" s="33">
        <v>975.48</v>
      </c>
      <c r="H144" s="2">
        <v>0.26</v>
      </c>
      <c r="I144" s="2" t="s">
        <v>1829</v>
      </c>
      <c r="J144" s="2">
        <v>1443.7103999999999</v>
      </c>
    </row>
    <row r="145" spans="1:10">
      <c r="A145" s="2" t="s">
        <v>1969</v>
      </c>
      <c r="B145" s="25">
        <v>45884</v>
      </c>
      <c r="C145" s="2" t="s">
        <v>1249</v>
      </c>
      <c r="D145" s="2" t="s">
        <v>1616</v>
      </c>
      <c r="E145" s="2" t="s">
        <v>1804</v>
      </c>
      <c r="F145" s="34">
        <v>4</v>
      </c>
      <c r="G145" s="34">
        <v>450.12</v>
      </c>
      <c r="H145" s="2">
        <v>0.28999999999999998</v>
      </c>
      <c r="I145" s="2" t="s">
        <v>1829</v>
      </c>
      <c r="J145" s="2">
        <v>1278.3407999999999</v>
      </c>
    </row>
    <row r="146" spans="1:10">
      <c r="A146" s="2" t="s">
        <v>1970</v>
      </c>
      <c r="B146" s="25">
        <v>45448</v>
      </c>
      <c r="C146" s="2" t="s">
        <v>1349</v>
      </c>
      <c r="D146" s="2" t="s">
        <v>1620</v>
      </c>
      <c r="E146" s="2" t="s">
        <v>1782</v>
      </c>
      <c r="F146" s="33">
        <v>3</v>
      </c>
      <c r="G146" s="33">
        <v>237.24</v>
      </c>
      <c r="H146" s="2">
        <v>0.24</v>
      </c>
      <c r="I146" s="2" t="s">
        <v>1826</v>
      </c>
      <c r="J146" s="2">
        <v>540.90719999999999</v>
      </c>
    </row>
    <row r="147" spans="1:10">
      <c r="A147" s="2" t="s">
        <v>1971</v>
      </c>
      <c r="B147" s="25">
        <v>45522</v>
      </c>
      <c r="C147" s="2" t="s">
        <v>1417</v>
      </c>
      <c r="D147" s="2" t="s">
        <v>1656</v>
      </c>
      <c r="E147" s="2" t="s">
        <v>1801</v>
      </c>
      <c r="F147" s="34">
        <v>2</v>
      </c>
      <c r="G147" s="34">
        <v>536.84</v>
      </c>
      <c r="H147" s="2">
        <v>0.09</v>
      </c>
      <c r="I147" s="2" t="s">
        <v>1829</v>
      </c>
      <c r="J147" s="2">
        <v>977.04880000000014</v>
      </c>
    </row>
    <row r="148" spans="1:10">
      <c r="A148" s="2" t="s">
        <v>1972</v>
      </c>
      <c r="B148" s="25">
        <v>45626</v>
      </c>
      <c r="C148" s="2" t="s">
        <v>1371</v>
      </c>
      <c r="D148" s="2" t="s">
        <v>1620</v>
      </c>
      <c r="E148" s="2" t="s">
        <v>1813</v>
      </c>
      <c r="F148" s="33">
        <v>3</v>
      </c>
      <c r="G148" s="33">
        <v>584.41</v>
      </c>
      <c r="H148" s="2">
        <v>0</v>
      </c>
      <c r="I148" s="2" t="s">
        <v>1829</v>
      </c>
      <c r="J148" s="2">
        <v>1753.23</v>
      </c>
    </row>
    <row r="149" spans="1:10">
      <c r="A149" s="2" t="s">
        <v>1973</v>
      </c>
      <c r="B149" s="25">
        <v>45617</v>
      </c>
      <c r="C149" s="2" t="s">
        <v>932</v>
      </c>
      <c r="D149" s="2" t="s">
        <v>1712</v>
      </c>
      <c r="E149" s="2" t="s">
        <v>1813</v>
      </c>
      <c r="F149" s="34">
        <v>1</v>
      </c>
      <c r="G149" s="34">
        <v>653.87</v>
      </c>
      <c r="H149" s="2">
        <v>0.14000000000000001</v>
      </c>
      <c r="I149" s="2" t="s">
        <v>1826</v>
      </c>
      <c r="J149" s="2">
        <v>562.32820000000004</v>
      </c>
    </row>
    <row r="150" spans="1:10">
      <c r="A150" s="2" t="s">
        <v>1974</v>
      </c>
      <c r="B150" s="25">
        <v>45878</v>
      </c>
      <c r="C150" s="2" t="s">
        <v>1516</v>
      </c>
      <c r="D150" s="2" t="s">
        <v>1722</v>
      </c>
      <c r="E150" s="2" t="s">
        <v>1752</v>
      </c>
      <c r="F150" s="33">
        <v>1</v>
      </c>
      <c r="G150" s="33">
        <v>652.03</v>
      </c>
      <c r="H150" s="2">
        <v>0.27</v>
      </c>
      <c r="I150" s="2" t="s">
        <v>1824</v>
      </c>
      <c r="J150" s="2">
        <v>475.9819</v>
      </c>
    </row>
    <row r="151" spans="1:10">
      <c r="A151" s="2" t="s">
        <v>1975</v>
      </c>
      <c r="B151" s="25">
        <v>45502</v>
      </c>
      <c r="C151" s="2" t="s">
        <v>335</v>
      </c>
      <c r="D151" s="2" t="s">
        <v>1555</v>
      </c>
      <c r="E151" s="2" t="s">
        <v>1794</v>
      </c>
      <c r="F151" s="34">
        <v>3</v>
      </c>
      <c r="G151" s="34">
        <v>513.36</v>
      </c>
      <c r="H151" s="2">
        <v>7.0000000000000007E-2</v>
      </c>
      <c r="I151" s="2" t="s">
        <v>1829</v>
      </c>
      <c r="J151" s="2">
        <v>1432.2744</v>
      </c>
    </row>
    <row r="152" spans="1:10">
      <c r="A152" s="2" t="s">
        <v>1976</v>
      </c>
      <c r="B152" s="25">
        <v>45433</v>
      </c>
      <c r="C152" s="2" t="s">
        <v>251</v>
      </c>
      <c r="D152" s="2" t="s">
        <v>1652</v>
      </c>
      <c r="E152" s="2" t="s">
        <v>1773</v>
      </c>
      <c r="F152" s="33">
        <v>4</v>
      </c>
      <c r="G152" s="33">
        <v>355.64</v>
      </c>
      <c r="H152" s="2">
        <v>0.16</v>
      </c>
      <c r="I152" s="2" t="s">
        <v>1829</v>
      </c>
      <c r="J152" s="2">
        <v>1194.9503999999999</v>
      </c>
    </row>
    <row r="153" spans="1:10">
      <c r="A153" s="2" t="s">
        <v>1977</v>
      </c>
      <c r="B153" s="25">
        <v>45594</v>
      </c>
      <c r="C153" s="2" t="s">
        <v>97</v>
      </c>
      <c r="D153" s="2" t="s">
        <v>1574</v>
      </c>
      <c r="E153" s="2" t="s">
        <v>1782</v>
      </c>
      <c r="F153" s="34">
        <v>4</v>
      </c>
      <c r="G153" s="34">
        <v>535.4</v>
      </c>
      <c r="H153" s="2">
        <v>0.26</v>
      </c>
      <c r="I153" s="2" t="s">
        <v>1826</v>
      </c>
      <c r="J153" s="2">
        <v>1584.7840000000001</v>
      </c>
    </row>
    <row r="154" spans="1:10">
      <c r="A154" s="2" t="s">
        <v>1978</v>
      </c>
      <c r="B154" s="25">
        <v>45798</v>
      </c>
      <c r="C154" s="2" t="s">
        <v>779</v>
      </c>
      <c r="D154" s="2" t="s">
        <v>1686</v>
      </c>
      <c r="E154" s="2" t="s">
        <v>1813</v>
      </c>
      <c r="F154" s="33">
        <v>2</v>
      </c>
      <c r="G154" s="33">
        <v>108.74</v>
      </c>
      <c r="H154" s="2">
        <v>0.11</v>
      </c>
      <c r="I154" s="2" t="s">
        <v>1826</v>
      </c>
      <c r="J154" s="2">
        <v>193.55719999999999</v>
      </c>
    </row>
    <row r="155" spans="1:10">
      <c r="A155" s="2" t="s">
        <v>1979</v>
      </c>
      <c r="B155" s="25">
        <v>45579</v>
      </c>
      <c r="C155" s="2" t="s">
        <v>990</v>
      </c>
      <c r="D155" s="2" t="s">
        <v>1570</v>
      </c>
      <c r="E155" s="2" t="s">
        <v>1813</v>
      </c>
      <c r="F155" s="34">
        <v>3</v>
      </c>
      <c r="G155" s="34">
        <v>591.98</v>
      </c>
      <c r="H155" s="2">
        <v>0.16</v>
      </c>
      <c r="I155" s="2" t="s">
        <v>1824</v>
      </c>
      <c r="J155" s="2">
        <v>1491.7896000000001</v>
      </c>
    </row>
    <row r="156" spans="1:10">
      <c r="A156" s="2" t="s">
        <v>1980</v>
      </c>
      <c r="B156" s="25">
        <v>45613</v>
      </c>
      <c r="C156" s="2" t="s">
        <v>1260</v>
      </c>
      <c r="D156" s="2" t="s">
        <v>1644</v>
      </c>
      <c r="E156" s="2" t="s">
        <v>1761</v>
      </c>
      <c r="F156" s="33">
        <v>1</v>
      </c>
      <c r="G156" s="33">
        <v>345.06</v>
      </c>
      <c r="H156" s="2">
        <v>0.13</v>
      </c>
      <c r="I156" s="2" t="s">
        <v>1829</v>
      </c>
      <c r="J156" s="2">
        <v>300.2022</v>
      </c>
    </row>
    <row r="157" spans="1:10">
      <c r="A157" s="2" t="s">
        <v>1981</v>
      </c>
      <c r="B157" s="25">
        <v>45745</v>
      </c>
      <c r="C157" s="2" t="s">
        <v>969</v>
      </c>
      <c r="D157" s="2" t="s">
        <v>1734</v>
      </c>
      <c r="E157" s="2" t="s">
        <v>1794</v>
      </c>
      <c r="F157" s="34">
        <v>4</v>
      </c>
      <c r="G157" s="34">
        <v>986.41</v>
      </c>
      <c r="H157" s="2">
        <v>0.22</v>
      </c>
      <c r="I157" s="2" t="s">
        <v>1824</v>
      </c>
      <c r="J157" s="2">
        <v>3077.5992000000001</v>
      </c>
    </row>
    <row r="158" spans="1:10">
      <c r="A158" s="2" t="s">
        <v>1982</v>
      </c>
      <c r="B158" s="25">
        <v>45494</v>
      </c>
      <c r="C158" s="2" t="s">
        <v>1005</v>
      </c>
      <c r="D158" s="2" t="s">
        <v>1646</v>
      </c>
      <c r="E158" s="2" t="s">
        <v>1752</v>
      </c>
      <c r="F158" s="33">
        <v>2</v>
      </c>
      <c r="G158" s="33">
        <v>921.52</v>
      </c>
      <c r="H158" s="2">
        <v>0</v>
      </c>
      <c r="I158" s="2" t="s">
        <v>1826</v>
      </c>
      <c r="J158" s="2">
        <v>1843.04</v>
      </c>
    </row>
    <row r="159" spans="1:10">
      <c r="A159" s="2" t="s">
        <v>1983</v>
      </c>
      <c r="B159" s="25">
        <v>45883</v>
      </c>
      <c r="C159" s="2" t="s">
        <v>347</v>
      </c>
      <c r="D159" s="2" t="s">
        <v>1658</v>
      </c>
      <c r="E159" s="2" t="s">
        <v>1773</v>
      </c>
      <c r="F159" s="34">
        <v>1</v>
      </c>
      <c r="G159" s="34">
        <v>83.1</v>
      </c>
      <c r="H159" s="2">
        <v>0.04</v>
      </c>
      <c r="I159" s="2" t="s">
        <v>1826</v>
      </c>
      <c r="J159" s="2">
        <v>79.775999999999996</v>
      </c>
    </row>
    <row r="160" spans="1:10">
      <c r="A160" s="2" t="s">
        <v>1984</v>
      </c>
      <c r="B160" s="25">
        <v>45601</v>
      </c>
      <c r="C160" s="2" t="s">
        <v>1154</v>
      </c>
      <c r="D160" s="2" t="s">
        <v>1604</v>
      </c>
      <c r="E160" s="2" t="s">
        <v>1792</v>
      </c>
      <c r="F160" s="33">
        <v>2</v>
      </c>
      <c r="G160" s="33">
        <v>60.98</v>
      </c>
      <c r="H160" s="2">
        <v>0.23</v>
      </c>
      <c r="I160" s="2" t="s">
        <v>1826</v>
      </c>
      <c r="J160" s="2">
        <v>93.909199999999998</v>
      </c>
    </row>
    <row r="161" spans="1:10">
      <c r="A161" s="2" t="s">
        <v>1985</v>
      </c>
      <c r="B161" s="25">
        <v>45454</v>
      </c>
      <c r="C161" s="2" t="s">
        <v>1229</v>
      </c>
      <c r="D161" s="2" t="s">
        <v>1726</v>
      </c>
      <c r="E161" s="2" t="s">
        <v>1804</v>
      </c>
      <c r="F161" s="34">
        <v>2</v>
      </c>
      <c r="G161" s="34">
        <v>122.23</v>
      </c>
      <c r="H161" s="2">
        <v>0.21</v>
      </c>
      <c r="I161" s="2" t="s">
        <v>1829</v>
      </c>
      <c r="J161" s="2">
        <v>193.1234</v>
      </c>
    </row>
    <row r="162" spans="1:10">
      <c r="A162" s="2" t="s">
        <v>1986</v>
      </c>
      <c r="B162" s="25">
        <v>45918</v>
      </c>
      <c r="C162" s="2" t="s">
        <v>89</v>
      </c>
      <c r="D162" s="2" t="s">
        <v>1688</v>
      </c>
      <c r="E162" s="2" t="s">
        <v>1810</v>
      </c>
      <c r="F162" s="33">
        <v>2</v>
      </c>
      <c r="G162" s="33">
        <v>623.38</v>
      </c>
      <c r="H162" s="2">
        <v>0.13</v>
      </c>
      <c r="I162" s="2" t="s">
        <v>1824</v>
      </c>
      <c r="J162" s="2">
        <v>1084.6812</v>
      </c>
    </row>
    <row r="163" spans="1:10">
      <c r="A163" s="2" t="s">
        <v>1987</v>
      </c>
      <c r="B163" s="25">
        <v>45729</v>
      </c>
      <c r="C163" s="2" t="s">
        <v>218</v>
      </c>
      <c r="D163" s="2" t="s">
        <v>1688</v>
      </c>
      <c r="E163" s="2" t="s">
        <v>1752</v>
      </c>
      <c r="F163" s="34">
        <v>1</v>
      </c>
      <c r="G163" s="34">
        <v>479.58</v>
      </c>
      <c r="H163" s="2">
        <v>0.05</v>
      </c>
      <c r="I163" s="2" t="s">
        <v>1826</v>
      </c>
      <c r="J163" s="2">
        <v>455.60099999999989</v>
      </c>
    </row>
    <row r="164" spans="1:10">
      <c r="A164" s="2" t="s">
        <v>1988</v>
      </c>
      <c r="B164" s="25">
        <v>45276</v>
      </c>
      <c r="C164" s="2" t="s">
        <v>942</v>
      </c>
      <c r="D164" s="2" t="s">
        <v>1694</v>
      </c>
      <c r="E164" s="2" t="s">
        <v>1776</v>
      </c>
      <c r="F164" s="33">
        <v>3</v>
      </c>
      <c r="G164" s="33">
        <v>369.32</v>
      </c>
      <c r="H164" s="2">
        <v>0.14000000000000001</v>
      </c>
      <c r="I164" s="2" t="s">
        <v>1826</v>
      </c>
      <c r="J164" s="2">
        <v>952.84559999999999</v>
      </c>
    </row>
    <row r="165" spans="1:10">
      <c r="A165" s="2" t="s">
        <v>1989</v>
      </c>
      <c r="B165" s="25">
        <v>45851</v>
      </c>
      <c r="C165" s="2" t="s">
        <v>278</v>
      </c>
      <c r="D165" s="2" t="s">
        <v>1612</v>
      </c>
      <c r="E165" s="2" t="s">
        <v>1757</v>
      </c>
      <c r="F165" s="34">
        <v>1</v>
      </c>
      <c r="G165" s="34">
        <v>488.31</v>
      </c>
      <c r="H165" s="2">
        <v>0.03</v>
      </c>
      <c r="I165" s="2" t="s">
        <v>1826</v>
      </c>
      <c r="J165" s="2">
        <v>473.66070000000002</v>
      </c>
    </row>
    <row r="166" spans="1:10">
      <c r="A166" s="2" t="s">
        <v>1990</v>
      </c>
      <c r="B166" s="25">
        <v>45418</v>
      </c>
      <c r="C166" s="2" t="s">
        <v>878</v>
      </c>
      <c r="D166" s="2" t="s">
        <v>1656</v>
      </c>
      <c r="E166" s="2" t="s">
        <v>1794</v>
      </c>
      <c r="F166" s="33">
        <v>4</v>
      </c>
      <c r="G166" s="33">
        <v>164.04</v>
      </c>
      <c r="H166" s="2">
        <v>0.26</v>
      </c>
      <c r="I166" s="2" t="s">
        <v>1824</v>
      </c>
      <c r="J166" s="2">
        <v>485.55839999999989</v>
      </c>
    </row>
    <row r="167" spans="1:10">
      <c r="A167" s="2" t="s">
        <v>1991</v>
      </c>
      <c r="B167" s="25">
        <v>45508</v>
      </c>
      <c r="C167" s="2" t="s">
        <v>268</v>
      </c>
      <c r="D167" s="2" t="s">
        <v>1568</v>
      </c>
      <c r="E167" s="2" t="s">
        <v>1807</v>
      </c>
      <c r="F167" s="34">
        <v>3</v>
      </c>
      <c r="G167" s="34">
        <v>707.95</v>
      </c>
      <c r="H167" s="2">
        <v>0.18</v>
      </c>
      <c r="I167" s="2" t="s">
        <v>1826</v>
      </c>
      <c r="J167" s="2">
        <v>1741.557</v>
      </c>
    </row>
    <row r="168" spans="1:10">
      <c r="A168" s="2" t="s">
        <v>1992</v>
      </c>
      <c r="B168" s="25">
        <v>45269</v>
      </c>
      <c r="C168" s="2" t="s">
        <v>934</v>
      </c>
      <c r="D168" s="2" t="s">
        <v>1686</v>
      </c>
      <c r="E168" s="2" t="s">
        <v>1782</v>
      </c>
      <c r="F168" s="33">
        <v>4</v>
      </c>
      <c r="G168" s="33">
        <v>714.47</v>
      </c>
      <c r="H168" s="2">
        <v>0.18</v>
      </c>
      <c r="I168" s="2" t="s">
        <v>1829</v>
      </c>
      <c r="J168" s="2">
        <v>2343.4616000000001</v>
      </c>
    </row>
    <row r="169" spans="1:10">
      <c r="A169" s="2" t="s">
        <v>1993</v>
      </c>
      <c r="B169" s="25">
        <v>45866</v>
      </c>
      <c r="C169" s="2" t="s">
        <v>1289</v>
      </c>
      <c r="D169" s="2" t="s">
        <v>1706</v>
      </c>
      <c r="E169" s="2" t="s">
        <v>1779</v>
      </c>
      <c r="F169" s="34">
        <v>4</v>
      </c>
      <c r="G169" s="34">
        <v>422.09</v>
      </c>
      <c r="H169" s="2">
        <v>0.04</v>
      </c>
      <c r="I169" s="2" t="s">
        <v>1824</v>
      </c>
      <c r="J169" s="2">
        <v>1620.8255999999999</v>
      </c>
    </row>
    <row r="170" spans="1:10">
      <c r="A170" s="2" t="s">
        <v>1994</v>
      </c>
      <c r="B170" s="25">
        <v>45462</v>
      </c>
      <c r="C170" s="2" t="s">
        <v>381</v>
      </c>
      <c r="D170" s="2" t="s">
        <v>1608</v>
      </c>
      <c r="E170" s="2" t="s">
        <v>1786</v>
      </c>
      <c r="F170" s="33">
        <v>1</v>
      </c>
      <c r="G170" s="33">
        <v>998.19</v>
      </c>
      <c r="H170" s="2">
        <v>0.2</v>
      </c>
      <c r="I170" s="2" t="s">
        <v>1824</v>
      </c>
      <c r="J170" s="2">
        <v>798.55200000000013</v>
      </c>
    </row>
    <row r="171" spans="1:10">
      <c r="A171" s="2" t="s">
        <v>1995</v>
      </c>
      <c r="B171" s="25">
        <v>45313</v>
      </c>
      <c r="C171" s="2" t="s">
        <v>1166</v>
      </c>
      <c r="D171" s="2" t="s">
        <v>1692</v>
      </c>
      <c r="E171" s="2" t="s">
        <v>1779</v>
      </c>
      <c r="F171" s="34">
        <v>2</v>
      </c>
      <c r="G171" s="34">
        <v>343.42</v>
      </c>
      <c r="H171" s="2">
        <v>0.12</v>
      </c>
      <c r="I171" s="2" t="s">
        <v>1829</v>
      </c>
      <c r="J171" s="2">
        <v>604.41920000000005</v>
      </c>
    </row>
    <row r="172" spans="1:10">
      <c r="A172" s="2" t="s">
        <v>1996</v>
      </c>
      <c r="B172" s="25">
        <v>45390</v>
      </c>
      <c r="C172" s="2" t="s">
        <v>818</v>
      </c>
      <c r="D172" s="2" t="s">
        <v>1616</v>
      </c>
      <c r="E172" s="2" t="s">
        <v>1776</v>
      </c>
      <c r="F172" s="33">
        <v>1</v>
      </c>
      <c r="G172" s="33">
        <v>152.16999999999999</v>
      </c>
      <c r="H172" s="2">
        <v>0.28000000000000003</v>
      </c>
      <c r="I172" s="2" t="s">
        <v>1829</v>
      </c>
      <c r="J172" s="2">
        <v>109.5624</v>
      </c>
    </row>
    <row r="173" spans="1:10">
      <c r="A173" s="2" t="s">
        <v>1997</v>
      </c>
      <c r="B173" s="25">
        <v>45795</v>
      </c>
      <c r="C173" s="2" t="s">
        <v>579</v>
      </c>
      <c r="D173" s="2" t="s">
        <v>1646</v>
      </c>
      <c r="E173" s="2" t="s">
        <v>1792</v>
      </c>
      <c r="F173" s="34">
        <v>1</v>
      </c>
      <c r="G173" s="34">
        <v>325.08</v>
      </c>
      <c r="H173" s="2">
        <v>0.26</v>
      </c>
      <c r="I173" s="2" t="s">
        <v>1826</v>
      </c>
      <c r="J173" s="2">
        <v>240.5592</v>
      </c>
    </row>
    <row r="174" spans="1:10">
      <c r="A174" s="2" t="s">
        <v>1998</v>
      </c>
      <c r="B174" s="25">
        <v>45267</v>
      </c>
      <c r="C174" s="2" t="s">
        <v>1080</v>
      </c>
      <c r="D174" s="2" t="s">
        <v>1726</v>
      </c>
      <c r="E174" s="2" t="s">
        <v>1789</v>
      </c>
      <c r="F174" s="33">
        <v>2</v>
      </c>
      <c r="G174" s="33">
        <v>827.92</v>
      </c>
      <c r="H174" s="2">
        <v>0.25</v>
      </c>
      <c r="I174" s="2" t="s">
        <v>1829</v>
      </c>
      <c r="J174" s="2">
        <v>1241.8800000000001</v>
      </c>
    </row>
    <row r="175" spans="1:10">
      <c r="A175" s="2" t="s">
        <v>1999</v>
      </c>
      <c r="B175" s="25">
        <v>45314</v>
      </c>
      <c r="C175" s="2" t="s">
        <v>1492</v>
      </c>
      <c r="D175" s="2" t="s">
        <v>1600</v>
      </c>
      <c r="E175" s="2" t="s">
        <v>1761</v>
      </c>
      <c r="F175" s="34">
        <v>2</v>
      </c>
      <c r="G175" s="34">
        <v>593.47</v>
      </c>
      <c r="H175" s="2">
        <v>0.1</v>
      </c>
      <c r="I175" s="2" t="s">
        <v>1829</v>
      </c>
      <c r="J175" s="2">
        <v>1068.2460000000001</v>
      </c>
    </row>
    <row r="176" spans="1:10">
      <c r="A176" s="2" t="s">
        <v>2000</v>
      </c>
      <c r="B176" s="25">
        <v>45267</v>
      </c>
      <c r="C176" s="2" t="s">
        <v>929</v>
      </c>
      <c r="D176" s="2" t="s">
        <v>1588</v>
      </c>
      <c r="E176" s="2" t="s">
        <v>1779</v>
      </c>
      <c r="F176" s="33">
        <v>4</v>
      </c>
      <c r="G176" s="33">
        <v>756.28</v>
      </c>
      <c r="H176" s="2">
        <v>0.05</v>
      </c>
      <c r="I176" s="2" t="s">
        <v>1829</v>
      </c>
      <c r="J176" s="2">
        <v>2873.864</v>
      </c>
    </row>
    <row r="177" spans="1:10">
      <c r="A177" s="2" t="s">
        <v>2001</v>
      </c>
      <c r="B177" s="25">
        <v>45641</v>
      </c>
      <c r="C177" s="2" t="s">
        <v>1178</v>
      </c>
      <c r="D177" s="2" t="s">
        <v>1732</v>
      </c>
      <c r="E177" s="2" t="s">
        <v>1757</v>
      </c>
      <c r="F177" s="34">
        <v>2</v>
      </c>
      <c r="G177" s="34">
        <v>707.65</v>
      </c>
      <c r="H177" s="2">
        <v>0.14000000000000001</v>
      </c>
      <c r="I177" s="2" t="s">
        <v>1824</v>
      </c>
      <c r="J177" s="2">
        <v>1217.1579999999999</v>
      </c>
    </row>
    <row r="178" spans="1:10">
      <c r="A178" s="2" t="s">
        <v>2002</v>
      </c>
      <c r="B178" s="25">
        <v>45371</v>
      </c>
      <c r="C178" s="2" t="s">
        <v>441</v>
      </c>
      <c r="D178" s="2" t="s">
        <v>1598</v>
      </c>
      <c r="E178" s="2" t="s">
        <v>1801</v>
      </c>
      <c r="F178" s="33">
        <v>1</v>
      </c>
      <c r="G178" s="33">
        <v>857.35</v>
      </c>
      <c r="H178" s="2">
        <v>0.28000000000000003</v>
      </c>
      <c r="I178" s="2" t="s">
        <v>1826</v>
      </c>
      <c r="J178" s="2">
        <v>617.29200000000003</v>
      </c>
    </row>
    <row r="179" spans="1:10">
      <c r="A179" s="2" t="s">
        <v>2003</v>
      </c>
      <c r="B179" s="25">
        <v>45670</v>
      </c>
      <c r="C179" s="2" t="s">
        <v>1533</v>
      </c>
      <c r="D179" s="2" t="s">
        <v>1658</v>
      </c>
      <c r="E179" s="2" t="s">
        <v>1782</v>
      </c>
      <c r="F179" s="34">
        <v>1</v>
      </c>
      <c r="G179" s="34">
        <v>79</v>
      </c>
      <c r="H179" s="2">
        <v>0.04</v>
      </c>
      <c r="I179" s="2" t="s">
        <v>1826</v>
      </c>
      <c r="J179" s="2">
        <v>75.84</v>
      </c>
    </row>
    <row r="180" spans="1:10">
      <c r="A180" s="2" t="s">
        <v>2004</v>
      </c>
      <c r="B180" s="25">
        <v>45885</v>
      </c>
      <c r="C180" s="2" t="s">
        <v>244</v>
      </c>
      <c r="D180" s="2" t="s">
        <v>1736</v>
      </c>
      <c r="E180" s="2" t="s">
        <v>1773</v>
      </c>
      <c r="F180" s="33">
        <v>4</v>
      </c>
      <c r="G180" s="33">
        <v>638.91</v>
      </c>
      <c r="H180" s="2">
        <v>0</v>
      </c>
      <c r="I180" s="2" t="s">
        <v>1829</v>
      </c>
      <c r="J180" s="2">
        <v>2555.64</v>
      </c>
    </row>
    <row r="181" spans="1:10">
      <c r="A181" s="2" t="s">
        <v>2005</v>
      </c>
      <c r="B181" s="25">
        <v>45812</v>
      </c>
      <c r="C181" s="2" t="s">
        <v>295</v>
      </c>
      <c r="D181" s="2" t="s">
        <v>1638</v>
      </c>
      <c r="E181" s="2" t="s">
        <v>1752</v>
      </c>
      <c r="F181" s="34">
        <v>2</v>
      </c>
      <c r="G181" s="34">
        <v>522.16999999999996</v>
      </c>
      <c r="H181" s="2">
        <v>0.27</v>
      </c>
      <c r="I181" s="2" t="s">
        <v>1824</v>
      </c>
      <c r="J181" s="2">
        <v>762.36819999999989</v>
      </c>
    </row>
    <row r="182" spans="1:10">
      <c r="A182" s="2" t="s">
        <v>2006</v>
      </c>
      <c r="B182" s="25">
        <v>45235</v>
      </c>
      <c r="C182" s="2" t="s">
        <v>1472</v>
      </c>
      <c r="D182" s="2" t="s">
        <v>1626</v>
      </c>
      <c r="E182" s="2" t="s">
        <v>1794</v>
      </c>
      <c r="F182" s="33">
        <v>3</v>
      </c>
      <c r="G182" s="33">
        <v>954.29</v>
      </c>
      <c r="H182" s="2">
        <v>0.27</v>
      </c>
      <c r="I182" s="2" t="s">
        <v>1824</v>
      </c>
      <c r="J182" s="2">
        <v>2089.8951000000002</v>
      </c>
    </row>
    <row r="183" spans="1:10">
      <c r="A183" s="2" t="s">
        <v>2007</v>
      </c>
      <c r="B183" s="25">
        <v>45710</v>
      </c>
      <c r="C183" s="2" t="s">
        <v>1425</v>
      </c>
      <c r="D183" s="2" t="s">
        <v>1614</v>
      </c>
      <c r="E183" s="2" t="s">
        <v>1797</v>
      </c>
      <c r="F183" s="34">
        <v>3</v>
      </c>
      <c r="G183" s="34">
        <v>53.92</v>
      </c>
      <c r="H183" s="2">
        <v>0.15</v>
      </c>
      <c r="I183" s="2" t="s">
        <v>1826</v>
      </c>
      <c r="J183" s="2">
        <v>137.49600000000001</v>
      </c>
    </row>
    <row r="184" spans="1:10">
      <c r="A184" s="2" t="s">
        <v>2008</v>
      </c>
      <c r="B184" s="25">
        <v>45753</v>
      </c>
      <c r="C184" s="2" t="s">
        <v>1235</v>
      </c>
      <c r="D184" s="2" t="s">
        <v>1616</v>
      </c>
      <c r="E184" s="2" t="s">
        <v>1752</v>
      </c>
      <c r="F184" s="33">
        <v>4</v>
      </c>
      <c r="G184" s="33">
        <v>741.88</v>
      </c>
      <c r="H184" s="2">
        <v>0.02</v>
      </c>
      <c r="I184" s="2" t="s">
        <v>1829</v>
      </c>
      <c r="J184" s="2">
        <v>2908.1696000000002</v>
      </c>
    </row>
    <row r="185" spans="1:10">
      <c r="A185" s="2" t="s">
        <v>2009</v>
      </c>
      <c r="B185" s="25">
        <v>45594</v>
      </c>
      <c r="C185" s="2" t="s">
        <v>134</v>
      </c>
      <c r="D185" s="2" t="s">
        <v>1640</v>
      </c>
      <c r="E185" s="2" t="s">
        <v>1766</v>
      </c>
      <c r="F185" s="34">
        <v>1</v>
      </c>
      <c r="G185" s="34">
        <v>547.09</v>
      </c>
      <c r="H185" s="2">
        <v>0.01</v>
      </c>
      <c r="I185" s="2" t="s">
        <v>1826</v>
      </c>
      <c r="J185" s="2">
        <v>541.6191</v>
      </c>
    </row>
    <row r="186" spans="1:10">
      <c r="A186" s="2" t="s">
        <v>2010</v>
      </c>
      <c r="B186" s="25">
        <v>45686</v>
      </c>
      <c r="C186" s="2" t="s">
        <v>1504</v>
      </c>
      <c r="D186" s="2" t="s">
        <v>1726</v>
      </c>
      <c r="E186" s="2" t="s">
        <v>1766</v>
      </c>
      <c r="F186" s="33">
        <v>1</v>
      </c>
      <c r="G186" s="33">
        <v>789.35</v>
      </c>
      <c r="H186" s="2">
        <v>0.14000000000000001</v>
      </c>
      <c r="I186" s="2" t="s">
        <v>1826</v>
      </c>
      <c r="J186" s="2">
        <v>678.84100000000001</v>
      </c>
    </row>
    <row r="187" spans="1:10">
      <c r="A187" s="2" t="s">
        <v>2011</v>
      </c>
      <c r="B187" s="25">
        <v>45354</v>
      </c>
      <c r="C187" s="2" t="s">
        <v>1328</v>
      </c>
      <c r="D187" s="2" t="s">
        <v>1674</v>
      </c>
      <c r="E187" s="2" t="s">
        <v>1766</v>
      </c>
      <c r="F187" s="34">
        <v>3</v>
      </c>
      <c r="G187" s="34">
        <v>476.78</v>
      </c>
      <c r="H187" s="2">
        <v>0.09</v>
      </c>
      <c r="I187" s="2" t="s">
        <v>1829</v>
      </c>
      <c r="J187" s="2">
        <v>1301.6094000000001</v>
      </c>
    </row>
    <row r="188" spans="1:10">
      <c r="A188" s="2" t="s">
        <v>2012</v>
      </c>
      <c r="B188" s="25">
        <v>45600</v>
      </c>
      <c r="C188" s="2" t="s">
        <v>1400</v>
      </c>
      <c r="D188" s="2" t="s">
        <v>1706</v>
      </c>
      <c r="E188" s="2" t="s">
        <v>1810</v>
      </c>
      <c r="F188" s="33">
        <v>2</v>
      </c>
      <c r="G188" s="33">
        <v>504.26</v>
      </c>
      <c r="H188" s="2">
        <v>0.04</v>
      </c>
      <c r="I188" s="2" t="s">
        <v>1826</v>
      </c>
      <c r="J188" s="2">
        <v>968.17919999999992</v>
      </c>
    </row>
    <row r="189" spans="1:10">
      <c r="A189" s="2" t="s">
        <v>2013</v>
      </c>
      <c r="B189" s="25">
        <v>45538</v>
      </c>
      <c r="C189" s="2" t="s">
        <v>866</v>
      </c>
      <c r="D189" s="2" t="s">
        <v>1710</v>
      </c>
      <c r="E189" s="2" t="s">
        <v>1776</v>
      </c>
      <c r="F189" s="34">
        <v>2</v>
      </c>
      <c r="G189" s="34">
        <v>549.33000000000004</v>
      </c>
      <c r="H189" s="2">
        <v>0.01</v>
      </c>
      <c r="I189" s="2" t="s">
        <v>1829</v>
      </c>
      <c r="J189" s="2">
        <v>1087.6733999999999</v>
      </c>
    </row>
    <row r="190" spans="1:10">
      <c r="A190" s="2" t="s">
        <v>2014</v>
      </c>
      <c r="B190" s="25">
        <v>45411</v>
      </c>
      <c r="C190" s="2" t="s">
        <v>1193</v>
      </c>
      <c r="D190" s="2" t="s">
        <v>1553</v>
      </c>
      <c r="E190" s="2" t="s">
        <v>1766</v>
      </c>
      <c r="F190" s="33">
        <v>3</v>
      </c>
      <c r="G190" s="33">
        <v>620.22</v>
      </c>
      <c r="H190" s="2">
        <v>0.04</v>
      </c>
      <c r="I190" s="2" t="s">
        <v>1824</v>
      </c>
      <c r="J190" s="2">
        <v>1786.2336</v>
      </c>
    </row>
    <row r="191" spans="1:10">
      <c r="A191" s="2" t="s">
        <v>2015</v>
      </c>
      <c r="B191" s="25">
        <v>45411</v>
      </c>
      <c r="C191" s="2" t="s">
        <v>329</v>
      </c>
      <c r="D191" s="2" t="s">
        <v>1640</v>
      </c>
      <c r="E191" s="2" t="s">
        <v>1766</v>
      </c>
      <c r="F191" s="34">
        <v>1</v>
      </c>
      <c r="G191" s="34">
        <v>580.76</v>
      </c>
      <c r="H191" s="2">
        <v>0.1</v>
      </c>
      <c r="I191" s="2" t="s">
        <v>1829</v>
      </c>
      <c r="J191" s="2">
        <v>522.68399999999997</v>
      </c>
    </row>
    <row r="192" spans="1:10">
      <c r="A192" s="2" t="s">
        <v>2016</v>
      </c>
      <c r="B192" s="25">
        <v>45775</v>
      </c>
      <c r="C192" s="2" t="s">
        <v>1050</v>
      </c>
      <c r="D192" s="2" t="s">
        <v>1690</v>
      </c>
      <c r="E192" s="2" t="s">
        <v>1786</v>
      </c>
      <c r="F192" s="33">
        <v>3</v>
      </c>
      <c r="G192" s="33">
        <v>444.55</v>
      </c>
      <c r="H192" s="2">
        <v>0.14000000000000001</v>
      </c>
      <c r="I192" s="2" t="s">
        <v>1826</v>
      </c>
      <c r="J192" s="2">
        <v>1146.9390000000001</v>
      </c>
    </row>
    <row r="193" spans="1:10">
      <c r="A193" s="2" t="s">
        <v>2017</v>
      </c>
      <c r="B193" s="25">
        <v>45459</v>
      </c>
      <c r="C193" s="2" t="s">
        <v>470</v>
      </c>
      <c r="D193" s="2" t="s">
        <v>1640</v>
      </c>
      <c r="E193" s="2" t="s">
        <v>1810</v>
      </c>
      <c r="F193" s="34">
        <v>1</v>
      </c>
      <c r="G193" s="34">
        <v>804.9</v>
      </c>
      <c r="H193" s="2">
        <v>0.03</v>
      </c>
      <c r="I193" s="2" t="s">
        <v>1826</v>
      </c>
      <c r="J193" s="2">
        <v>780.75299999999993</v>
      </c>
    </row>
    <row r="194" spans="1:10">
      <c r="A194" s="2" t="s">
        <v>2018</v>
      </c>
      <c r="B194" s="25">
        <v>45617</v>
      </c>
      <c r="C194" s="2" t="s">
        <v>1316</v>
      </c>
      <c r="D194" s="2" t="s">
        <v>1732</v>
      </c>
      <c r="E194" s="2" t="s">
        <v>1799</v>
      </c>
      <c r="F194" s="33">
        <v>3</v>
      </c>
      <c r="G194" s="33">
        <v>361.65</v>
      </c>
      <c r="H194" s="2">
        <v>0.15</v>
      </c>
      <c r="I194" s="2" t="s">
        <v>1829</v>
      </c>
      <c r="J194" s="2">
        <v>922.20749999999987</v>
      </c>
    </row>
    <row r="195" spans="1:10">
      <c r="A195" s="2" t="s">
        <v>2019</v>
      </c>
      <c r="B195" s="25">
        <v>45763</v>
      </c>
      <c r="C195" s="2" t="s">
        <v>541</v>
      </c>
      <c r="D195" s="2" t="s">
        <v>1560</v>
      </c>
      <c r="E195" s="2" t="s">
        <v>1769</v>
      </c>
      <c r="F195" s="34">
        <v>1</v>
      </c>
      <c r="G195" s="34">
        <v>271.76</v>
      </c>
      <c r="H195" s="2">
        <v>0.03</v>
      </c>
      <c r="I195" s="2" t="s">
        <v>1824</v>
      </c>
      <c r="J195" s="2">
        <v>263.60719999999998</v>
      </c>
    </row>
    <row r="196" spans="1:10">
      <c r="A196" s="2" t="s">
        <v>2020</v>
      </c>
      <c r="B196" s="25">
        <v>45618</v>
      </c>
      <c r="C196" s="2" t="s">
        <v>1017</v>
      </c>
      <c r="D196" s="2" t="s">
        <v>1646</v>
      </c>
      <c r="E196" s="2" t="s">
        <v>1789</v>
      </c>
      <c r="F196" s="33">
        <v>3</v>
      </c>
      <c r="G196" s="33">
        <v>958.15</v>
      </c>
      <c r="H196" s="2">
        <v>0.24</v>
      </c>
      <c r="I196" s="2" t="s">
        <v>1829</v>
      </c>
      <c r="J196" s="2">
        <v>2184.5819999999999</v>
      </c>
    </row>
    <row r="197" spans="1:10">
      <c r="A197" s="2" t="s">
        <v>2021</v>
      </c>
      <c r="B197" s="25">
        <v>45290</v>
      </c>
      <c r="C197" s="2" t="s">
        <v>1325</v>
      </c>
      <c r="D197" s="2" t="s">
        <v>1668</v>
      </c>
      <c r="E197" s="2" t="s">
        <v>1807</v>
      </c>
      <c r="F197" s="34">
        <v>1</v>
      </c>
      <c r="G197" s="34">
        <v>889.19</v>
      </c>
      <c r="H197" s="2">
        <v>0.03</v>
      </c>
      <c r="I197" s="2" t="s">
        <v>1824</v>
      </c>
      <c r="J197" s="2">
        <v>862.51430000000005</v>
      </c>
    </row>
    <row r="198" spans="1:10">
      <c r="A198" s="2" t="s">
        <v>2022</v>
      </c>
      <c r="B198" s="25">
        <v>45904</v>
      </c>
      <c r="C198" s="2" t="s">
        <v>1431</v>
      </c>
      <c r="D198" s="2" t="s">
        <v>1662</v>
      </c>
      <c r="E198" s="2" t="s">
        <v>1804</v>
      </c>
      <c r="F198" s="33">
        <v>4</v>
      </c>
      <c r="G198" s="33">
        <v>689.67</v>
      </c>
      <c r="H198" s="2">
        <v>0.05</v>
      </c>
      <c r="I198" s="2" t="s">
        <v>1829</v>
      </c>
      <c r="J198" s="2">
        <v>2620.7460000000001</v>
      </c>
    </row>
    <row r="199" spans="1:10">
      <c r="A199" s="2" t="s">
        <v>2023</v>
      </c>
      <c r="B199" s="25">
        <v>45227</v>
      </c>
      <c r="C199" s="2" t="s">
        <v>461</v>
      </c>
      <c r="D199" s="2" t="s">
        <v>1636</v>
      </c>
      <c r="E199" s="2" t="s">
        <v>1792</v>
      </c>
      <c r="F199" s="34">
        <v>1</v>
      </c>
      <c r="G199" s="34">
        <v>541.24</v>
      </c>
      <c r="H199" s="2">
        <v>0.03</v>
      </c>
      <c r="I199" s="2" t="s">
        <v>1826</v>
      </c>
      <c r="J199" s="2">
        <v>525.00279999999998</v>
      </c>
    </row>
    <row r="200" spans="1:10">
      <c r="A200" s="2" t="s">
        <v>2024</v>
      </c>
      <c r="B200" s="25">
        <v>45600</v>
      </c>
      <c r="C200" s="2" t="s">
        <v>1386</v>
      </c>
      <c r="D200" s="2" t="s">
        <v>1710</v>
      </c>
      <c r="E200" s="2" t="s">
        <v>1776</v>
      </c>
      <c r="F200" s="33">
        <v>1</v>
      </c>
      <c r="G200" s="33">
        <v>454.71</v>
      </c>
      <c r="H200" s="2">
        <v>0.16</v>
      </c>
      <c r="I200" s="2" t="s">
        <v>1826</v>
      </c>
      <c r="J200" s="2">
        <v>381.95639999999997</v>
      </c>
    </row>
    <row r="201" spans="1:10">
      <c r="A201" s="2" t="s">
        <v>2025</v>
      </c>
      <c r="B201" s="25">
        <v>45646</v>
      </c>
      <c r="C201" s="2" t="s">
        <v>150</v>
      </c>
      <c r="D201" s="2" t="s">
        <v>1680</v>
      </c>
      <c r="E201" s="2" t="s">
        <v>1773</v>
      </c>
      <c r="F201" s="34">
        <v>2</v>
      </c>
      <c r="G201" s="34">
        <v>397.63</v>
      </c>
      <c r="H201" s="2">
        <v>0.26</v>
      </c>
      <c r="I201" s="2" t="s">
        <v>1824</v>
      </c>
      <c r="J201" s="2">
        <v>588.49239999999998</v>
      </c>
    </row>
    <row r="202" spans="1:10">
      <c r="A202" s="2" t="s">
        <v>2026</v>
      </c>
      <c r="B202" s="25">
        <v>45725</v>
      </c>
      <c r="C202" s="2" t="s">
        <v>565</v>
      </c>
      <c r="D202" s="2" t="s">
        <v>1714</v>
      </c>
      <c r="E202" s="2" t="s">
        <v>1776</v>
      </c>
      <c r="F202" s="33">
        <v>3</v>
      </c>
      <c r="G202" s="33">
        <v>748.56</v>
      </c>
      <c r="H202" s="2">
        <v>0.26</v>
      </c>
      <c r="I202" s="2" t="s">
        <v>1826</v>
      </c>
      <c r="J202" s="2">
        <v>1661.8032000000001</v>
      </c>
    </row>
    <row r="203" spans="1:10">
      <c r="A203" s="2" t="s">
        <v>2027</v>
      </c>
      <c r="B203" s="25">
        <v>45742</v>
      </c>
      <c r="C203" s="2" t="s">
        <v>487</v>
      </c>
      <c r="D203" s="2" t="s">
        <v>1614</v>
      </c>
      <c r="E203" s="2" t="s">
        <v>1769</v>
      </c>
      <c r="F203" s="34">
        <v>1</v>
      </c>
      <c r="G203" s="34">
        <v>885.72</v>
      </c>
      <c r="H203" s="2">
        <v>0.15</v>
      </c>
      <c r="I203" s="2" t="s">
        <v>1824</v>
      </c>
      <c r="J203" s="2">
        <v>752.86199999999997</v>
      </c>
    </row>
    <row r="204" spans="1:10">
      <c r="A204" s="2" t="s">
        <v>2028</v>
      </c>
      <c r="B204" s="25">
        <v>45750</v>
      </c>
      <c r="C204" s="2" t="s">
        <v>381</v>
      </c>
      <c r="D204" s="2" t="s">
        <v>1672</v>
      </c>
      <c r="E204" s="2" t="s">
        <v>1757</v>
      </c>
      <c r="F204" s="33">
        <v>4</v>
      </c>
      <c r="G204" s="33">
        <v>408.07</v>
      </c>
      <c r="H204" s="2">
        <v>0.28000000000000003</v>
      </c>
      <c r="I204" s="2" t="s">
        <v>1829</v>
      </c>
      <c r="J204" s="2">
        <v>1175.2416000000001</v>
      </c>
    </row>
    <row r="205" spans="1:10">
      <c r="A205" s="2" t="s">
        <v>2029</v>
      </c>
      <c r="B205" s="25">
        <v>45327</v>
      </c>
      <c r="C205" s="2" t="s">
        <v>1455</v>
      </c>
      <c r="D205" s="2" t="s">
        <v>1616</v>
      </c>
      <c r="E205" s="2" t="s">
        <v>1786</v>
      </c>
      <c r="F205" s="34">
        <v>2</v>
      </c>
      <c r="G205" s="34">
        <v>597.07000000000005</v>
      </c>
      <c r="H205" s="2">
        <v>0.28000000000000003</v>
      </c>
      <c r="I205" s="2" t="s">
        <v>1826</v>
      </c>
      <c r="J205" s="2">
        <v>859.7808</v>
      </c>
    </row>
    <row r="206" spans="1:10">
      <c r="A206" s="2" t="s">
        <v>2030</v>
      </c>
      <c r="B206" s="25">
        <v>45465</v>
      </c>
      <c r="C206" s="2" t="s">
        <v>97</v>
      </c>
      <c r="D206" s="2" t="s">
        <v>1682</v>
      </c>
      <c r="E206" s="2" t="s">
        <v>1786</v>
      </c>
      <c r="F206" s="33">
        <v>3</v>
      </c>
      <c r="G206" s="33">
        <v>723.47</v>
      </c>
      <c r="H206" s="2">
        <v>0.12</v>
      </c>
      <c r="I206" s="2" t="s">
        <v>1829</v>
      </c>
      <c r="J206" s="2">
        <v>1909.9608000000001</v>
      </c>
    </row>
    <row r="207" spans="1:10">
      <c r="A207" s="2" t="s">
        <v>2031</v>
      </c>
      <c r="B207" s="25">
        <v>45883</v>
      </c>
      <c r="C207" s="2" t="s">
        <v>1355</v>
      </c>
      <c r="D207" s="2" t="s">
        <v>1724</v>
      </c>
      <c r="E207" s="2" t="s">
        <v>1773</v>
      </c>
      <c r="F207" s="34">
        <v>1</v>
      </c>
      <c r="G207" s="34">
        <v>479.93</v>
      </c>
      <c r="H207" s="2">
        <v>0.22</v>
      </c>
      <c r="I207" s="2" t="s">
        <v>1824</v>
      </c>
      <c r="J207" s="2">
        <v>374.34539999999998</v>
      </c>
    </row>
    <row r="208" spans="1:10">
      <c r="A208" s="2" t="s">
        <v>2032</v>
      </c>
      <c r="B208" s="25">
        <v>45445</v>
      </c>
      <c r="C208" s="2" t="s">
        <v>779</v>
      </c>
      <c r="D208" s="2" t="s">
        <v>1616</v>
      </c>
      <c r="E208" s="2" t="s">
        <v>1804</v>
      </c>
      <c r="F208" s="33">
        <v>4</v>
      </c>
      <c r="G208" s="33">
        <v>362.81</v>
      </c>
      <c r="H208" s="2">
        <v>0.21</v>
      </c>
      <c r="I208" s="2" t="s">
        <v>1829</v>
      </c>
      <c r="J208" s="2">
        <v>1146.4795999999999</v>
      </c>
    </row>
    <row r="209" spans="1:10">
      <c r="A209" s="2" t="s">
        <v>2033</v>
      </c>
      <c r="B209" s="25">
        <v>45640</v>
      </c>
      <c r="C209" s="2" t="s">
        <v>610</v>
      </c>
      <c r="D209" s="2" t="s">
        <v>1706</v>
      </c>
      <c r="E209" s="2" t="s">
        <v>1766</v>
      </c>
      <c r="F209" s="34">
        <v>1</v>
      </c>
      <c r="G209" s="34">
        <v>127.11</v>
      </c>
      <c r="H209" s="2">
        <v>0.01</v>
      </c>
      <c r="I209" s="2" t="s">
        <v>1826</v>
      </c>
      <c r="J209" s="2">
        <v>125.8389</v>
      </c>
    </row>
    <row r="210" spans="1:10">
      <c r="A210" s="2" t="s">
        <v>2034</v>
      </c>
      <c r="B210" s="25">
        <v>45411</v>
      </c>
      <c r="C210" s="2" t="s">
        <v>607</v>
      </c>
      <c r="D210" s="2" t="s">
        <v>1616</v>
      </c>
      <c r="E210" s="2" t="s">
        <v>1807</v>
      </c>
      <c r="F210" s="33">
        <v>4</v>
      </c>
      <c r="G210" s="33">
        <v>931.26</v>
      </c>
      <c r="H210" s="2">
        <v>0.04</v>
      </c>
      <c r="I210" s="2" t="s">
        <v>1824</v>
      </c>
      <c r="J210" s="2">
        <v>3576.0383999999999</v>
      </c>
    </row>
    <row r="211" spans="1:10">
      <c r="A211" s="2" t="s">
        <v>2035</v>
      </c>
      <c r="B211" s="25">
        <v>45224</v>
      </c>
      <c r="C211" s="2" t="s">
        <v>1160</v>
      </c>
      <c r="D211" s="2" t="s">
        <v>1682</v>
      </c>
      <c r="E211" s="2" t="s">
        <v>1782</v>
      </c>
      <c r="F211" s="34">
        <v>1</v>
      </c>
      <c r="G211" s="34">
        <v>620.80999999999995</v>
      </c>
      <c r="H211" s="2">
        <v>0.04</v>
      </c>
      <c r="I211" s="2" t="s">
        <v>1826</v>
      </c>
      <c r="J211" s="2">
        <v>595.97759999999994</v>
      </c>
    </row>
    <row r="212" spans="1:10">
      <c r="A212" s="2" t="s">
        <v>2036</v>
      </c>
      <c r="B212" s="25">
        <v>45497</v>
      </c>
      <c r="C212" s="2" t="s">
        <v>338</v>
      </c>
      <c r="D212" s="2" t="s">
        <v>1648</v>
      </c>
      <c r="E212" s="2" t="s">
        <v>1761</v>
      </c>
      <c r="F212" s="33">
        <v>1</v>
      </c>
      <c r="G212" s="33">
        <v>823.26</v>
      </c>
      <c r="H212" s="2">
        <v>0.27</v>
      </c>
      <c r="I212" s="2" t="s">
        <v>1829</v>
      </c>
      <c r="J212" s="2">
        <v>600.97979999999995</v>
      </c>
    </row>
    <row r="213" spans="1:10">
      <c r="A213" s="2" t="s">
        <v>2037</v>
      </c>
      <c r="B213" s="25">
        <v>45807</v>
      </c>
      <c r="C213" s="2" t="s">
        <v>59</v>
      </c>
      <c r="D213" s="2" t="s">
        <v>1602</v>
      </c>
      <c r="E213" s="2" t="s">
        <v>1782</v>
      </c>
      <c r="F213" s="34">
        <v>3</v>
      </c>
      <c r="G213" s="34">
        <v>681.01</v>
      </c>
      <c r="H213" s="2">
        <v>0.27</v>
      </c>
      <c r="I213" s="2" t="s">
        <v>1829</v>
      </c>
      <c r="J213" s="2">
        <v>1491.4119000000001</v>
      </c>
    </row>
    <row r="214" spans="1:10">
      <c r="A214" s="2" t="s">
        <v>2038</v>
      </c>
      <c r="B214" s="25">
        <v>45942</v>
      </c>
      <c r="C214" s="2" t="s">
        <v>1368</v>
      </c>
      <c r="D214" s="2" t="s">
        <v>1660</v>
      </c>
      <c r="E214" s="2" t="s">
        <v>1813</v>
      </c>
      <c r="F214" s="33">
        <v>4</v>
      </c>
      <c r="G214" s="33">
        <v>119.83</v>
      </c>
      <c r="H214" s="2">
        <v>0.13</v>
      </c>
      <c r="I214" s="2" t="s">
        <v>1824</v>
      </c>
      <c r="J214" s="2">
        <v>417.00839999999999</v>
      </c>
    </row>
    <row r="215" spans="1:10">
      <c r="A215" s="2" t="s">
        <v>2039</v>
      </c>
      <c r="B215" s="25">
        <v>45314</v>
      </c>
      <c r="C215" s="2" t="s">
        <v>969</v>
      </c>
      <c r="D215" s="2" t="s">
        <v>1704</v>
      </c>
      <c r="E215" s="2" t="s">
        <v>1761</v>
      </c>
      <c r="F215" s="34">
        <v>1</v>
      </c>
      <c r="G215" s="34">
        <v>575.66</v>
      </c>
      <c r="H215" s="2">
        <v>0.03</v>
      </c>
      <c r="I215" s="2" t="s">
        <v>1826</v>
      </c>
      <c r="J215" s="2">
        <v>558.39019999999994</v>
      </c>
    </row>
    <row r="216" spans="1:10">
      <c r="A216" s="2" t="s">
        <v>2040</v>
      </c>
      <c r="B216" s="25">
        <v>45943</v>
      </c>
      <c r="C216" s="2" t="s">
        <v>651</v>
      </c>
      <c r="D216" s="2" t="s">
        <v>1644</v>
      </c>
      <c r="E216" s="2" t="s">
        <v>1804</v>
      </c>
      <c r="F216" s="33">
        <v>1</v>
      </c>
      <c r="G216" s="33">
        <v>775.84</v>
      </c>
      <c r="H216" s="2">
        <v>0.26</v>
      </c>
      <c r="I216" s="2" t="s">
        <v>1824</v>
      </c>
      <c r="J216" s="2">
        <v>574.12160000000006</v>
      </c>
    </row>
    <row r="217" spans="1:10">
      <c r="A217" s="2" t="s">
        <v>2041</v>
      </c>
      <c r="B217" s="25">
        <v>45356</v>
      </c>
      <c r="C217" s="2" t="s">
        <v>1371</v>
      </c>
      <c r="D217" s="2" t="s">
        <v>1576</v>
      </c>
      <c r="E217" s="2" t="s">
        <v>1786</v>
      </c>
      <c r="F217" s="34">
        <v>3</v>
      </c>
      <c r="G217" s="34">
        <v>318.43</v>
      </c>
      <c r="H217" s="2">
        <v>0.05</v>
      </c>
      <c r="I217" s="2" t="s">
        <v>1824</v>
      </c>
      <c r="J217" s="2">
        <v>907.52549999999997</v>
      </c>
    </row>
    <row r="218" spans="1:10">
      <c r="A218" s="2" t="s">
        <v>2042</v>
      </c>
      <c r="B218" s="25">
        <v>45854</v>
      </c>
      <c r="C218" s="2" t="s">
        <v>514</v>
      </c>
      <c r="D218" s="2" t="s">
        <v>1692</v>
      </c>
      <c r="E218" s="2" t="s">
        <v>1782</v>
      </c>
      <c r="F218" s="33">
        <v>3</v>
      </c>
      <c r="G218" s="33">
        <v>141.6</v>
      </c>
      <c r="H218" s="2">
        <v>0.08</v>
      </c>
      <c r="I218" s="2" t="s">
        <v>1829</v>
      </c>
      <c r="J218" s="2">
        <v>390.81599999999997</v>
      </c>
    </row>
    <row r="219" spans="1:10">
      <c r="A219" s="2" t="s">
        <v>2043</v>
      </c>
      <c r="B219" s="25">
        <v>45219</v>
      </c>
      <c r="C219" s="2" t="s">
        <v>849</v>
      </c>
      <c r="D219" s="2" t="s">
        <v>1578</v>
      </c>
      <c r="E219" s="2" t="s">
        <v>1813</v>
      </c>
      <c r="F219" s="34">
        <v>1</v>
      </c>
      <c r="G219" s="34">
        <v>332.82</v>
      </c>
      <c r="H219" s="2">
        <v>0.14000000000000001</v>
      </c>
      <c r="I219" s="2" t="s">
        <v>1826</v>
      </c>
      <c r="J219" s="2">
        <v>286.22519999999997</v>
      </c>
    </row>
    <row r="220" spans="1:10">
      <c r="A220" s="2" t="s">
        <v>2044</v>
      </c>
      <c r="B220" s="25">
        <v>45447</v>
      </c>
      <c r="C220" s="2" t="s">
        <v>788</v>
      </c>
      <c r="D220" s="2" t="s">
        <v>1692</v>
      </c>
      <c r="E220" s="2" t="s">
        <v>1757</v>
      </c>
      <c r="F220" s="33">
        <v>4</v>
      </c>
      <c r="G220" s="33">
        <v>640.97</v>
      </c>
      <c r="H220" s="2">
        <v>0.11</v>
      </c>
      <c r="I220" s="2" t="s">
        <v>1829</v>
      </c>
      <c r="J220" s="2">
        <v>2281.8532</v>
      </c>
    </row>
    <row r="221" spans="1:10">
      <c r="A221" s="2" t="s">
        <v>2045</v>
      </c>
      <c r="B221" s="25">
        <v>45225</v>
      </c>
      <c r="C221" s="2" t="s">
        <v>663</v>
      </c>
      <c r="D221" s="2" t="s">
        <v>1728</v>
      </c>
      <c r="E221" s="2" t="s">
        <v>1801</v>
      </c>
      <c r="F221" s="34">
        <v>4</v>
      </c>
      <c r="G221" s="34">
        <v>75.37</v>
      </c>
      <c r="H221" s="2">
        <v>0.02</v>
      </c>
      <c r="I221" s="2" t="s">
        <v>1829</v>
      </c>
      <c r="J221" s="2">
        <v>295.4504</v>
      </c>
    </row>
    <row r="222" spans="1:10">
      <c r="A222" s="2" t="s">
        <v>2046</v>
      </c>
      <c r="B222" s="25">
        <v>45754</v>
      </c>
      <c r="C222" s="2" t="s">
        <v>275</v>
      </c>
      <c r="D222" s="2" t="s">
        <v>1580</v>
      </c>
      <c r="E222" s="2" t="s">
        <v>1810</v>
      </c>
      <c r="F222" s="33">
        <v>3</v>
      </c>
      <c r="G222" s="33">
        <v>434.55</v>
      </c>
      <c r="H222" s="2">
        <v>0.08</v>
      </c>
      <c r="I222" s="2" t="s">
        <v>1829</v>
      </c>
      <c r="J222" s="2">
        <v>1199.3579999999999</v>
      </c>
    </row>
    <row r="223" spans="1:10">
      <c r="A223" s="2" t="s">
        <v>2047</v>
      </c>
      <c r="B223" s="25">
        <v>45729</v>
      </c>
      <c r="C223" s="2" t="s">
        <v>353</v>
      </c>
      <c r="D223" s="2" t="s">
        <v>1600</v>
      </c>
      <c r="E223" s="2" t="s">
        <v>1799</v>
      </c>
      <c r="F223" s="34">
        <v>4</v>
      </c>
      <c r="G223" s="34">
        <v>652.28</v>
      </c>
      <c r="H223" s="2">
        <v>0.15</v>
      </c>
      <c r="I223" s="2" t="s">
        <v>1824</v>
      </c>
      <c r="J223" s="2">
        <v>2217.752</v>
      </c>
    </row>
    <row r="224" spans="1:10">
      <c r="A224" s="2" t="s">
        <v>2048</v>
      </c>
      <c r="B224" s="25">
        <v>45480</v>
      </c>
      <c r="C224" s="2" t="s">
        <v>857</v>
      </c>
      <c r="D224" s="2" t="s">
        <v>1700</v>
      </c>
      <c r="E224" s="2" t="s">
        <v>1807</v>
      </c>
      <c r="F224" s="33">
        <v>3</v>
      </c>
      <c r="G224" s="33">
        <v>207.8</v>
      </c>
      <c r="H224" s="2">
        <v>0.15</v>
      </c>
      <c r="I224" s="2" t="s">
        <v>1824</v>
      </c>
      <c r="J224" s="2">
        <v>529.8900000000001</v>
      </c>
    </row>
    <row r="225" spans="1:10">
      <c r="A225" s="2" t="s">
        <v>2049</v>
      </c>
      <c r="B225" s="25">
        <v>45361</v>
      </c>
      <c r="C225" s="2" t="s">
        <v>1521</v>
      </c>
      <c r="D225" s="2" t="s">
        <v>1670</v>
      </c>
      <c r="E225" s="2" t="s">
        <v>1801</v>
      </c>
      <c r="F225" s="34">
        <v>4</v>
      </c>
      <c r="G225" s="34">
        <v>385.5</v>
      </c>
      <c r="H225" s="2">
        <v>0.03</v>
      </c>
      <c r="I225" s="2" t="s">
        <v>1826</v>
      </c>
      <c r="J225" s="2">
        <v>1495.74</v>
      </c>
    </row>
    <row r="226" spans="1:10">
      <c r="A226" s="2" t="s">
        <v>2050</v>
      </c>
      <c r="B226" s="25">
        <v>45915</v>
      </c>
      <c r="C226" s="2" t="s">
        <v>344</v>
      </c>
      <c r="D226" s="2" t="s">
        <v>1678</v>
      </c>
      <c r="E226" s="2" t="s">
        <v>1776</v>
      </c>
      <c r="F226" s="33">
        <v>3</v>
      </c>
      <c r="G226" s="33">
        <v>548.19000000000005</v>
      </c>
      <c r="H226" s="2">
        <v>0.12</v>
      </c>
      <c r="I226" s="2" t="s">
        <v>1824</v>
      </c>
      <c r="J226" s="2">
        <v>1447.2216000000001</v>
      </c>
    </row>
    <row r="227" spans="1:10">
      <c r="A227" s="2" t="s">
        <v>2051</v>
      </c>
      <c r="B227" s="25">
        <v>45607</v>
      </c>
      <c r="C227" s="2" t="s">
        <v>255</v>
      </c>
      <c r="D227" s="2" t="s">
        <v>1694</v>
      </c>
      <c r="E227" s="2" t="s">
        <v>1786</v>
      </c>
      <c r="F227" s="34">
        <v>3</v>
      </c>
      <c r="G227" s="34">
        <v>927.6</v>
      </c>
      <c r="H227" s="2">
        <v>0.09</v>
      </c>
      <c r="I227" s="2" t="s">
        <v>1824</v>
      </c>
      <c r="J227" s="2">
        <v>2532.348</v>
      </c>
    </row>
    <row r="228" spans="1:10">
      <c r="A228" s="2" t="s">
        <v>2052</v>
      </c>
      <c r="B228" s="25">
        <v>45666</v>
      </c>
      <c r="C228" s="2" t="s">
        <v>849</v>
      </c>
      <c r="D228" s="2" t="s">
        <v>1670</v>
      </c>
      <c r="E228" s="2" t="s">
        <v>1766</v>
      </c>
      <c r="F228" s="33">
        <v>4</v>
      </c>
      <c r="G228" s="33">
        <v>585.04</v>
      </c>
      <c r="H228" s="2">
        <v>0.22</v>
      </c>
      <c r="I228" s="2" t="s">
        <v>1826</v>
      </c>
      <c r="J228" s="2">
        <v>1825.3248000000001</v>
      </c>
    </row>
    <row r="229" spans="1:10">
      <c r="A229" s="2" t="s">
        <v>2053</v>
      </c>
      <c r="B229" s="25">
        <v>45406</v>
      </c>
      <c r="C229" s="2" t="s">
        <v>1533</v>
      </c>
      <c r="D229" s="2" t="s">
        <v>1626</v>
      </c>
      <c r="E229" s="2" t="s">
        <v>1761</v>
      </c>
      <c r="F229" s="34">
        <v>2</v>
      </c>
      <c r="G229" s="34">
        <v>999.89</v>
      </c>
      <c r="H229" s="2">
        <v>0.09</v>
      </c>
      <c r="I229" s="2" t="s">
        <v>1824</v>
      </c>
      <c r="J229" s="2">
        <v>1819.7998</v>
      </c>
    </row>
    <row r="230" spans="1:10">
      <c r="A230" s="2" t="s">
        <v>2054</v>
      </c>
      <c r="B230" s="25">
        <v>45284</v>
      </c>
      <c r="C230" s="2" t="s">
        <v>378</v>
      </c>
      <c r="D230" s="2" t="s">
        <v>1698</v>
      </c>
      <c r="E230" s="2" t="s">
        <v>1766</v>
      </c>
      <c r="F230" s="33">
        <v>2</v>
      </c>
      <c r="G230" s="33">
        <v>848.98</v>
      </c>
      <c r="H230" s="2">
        <v>0.04</v>
      </c>
      <c r="I230" s="2" t="s">
        <v>1826</v>
      </c>
      <c r="J230" s="2">
        <v>1630.0416</v>
      </c>
    </row>
    <row r="231" spans="1:10">
      <c r="A231" s="2" t="s">
        <v>2055</v>
      </c>
      <c r="B231" s="25">
        <v>45348</v>
      </c>
      <c r="C231" s="2" t="s">
        <v>481</v>
      </c>
      <c r="D231" s="2" t="s">
        <v>1668</v>
      </c>
      <c r="E231" s="2" t="s">
        <v>1799</v>
      </c>
      <c r="F231" s="34">
        <v>3</v>
      </c>
      <c r="G231" s="34">
        <v>769.56</v>
      </c>
      <c r="H231" s="2">
        <v>0.08</v>
      </c>
      <c r="I231" s="2" t="s">
        <v>1824</v>
      </c>
      <c r="J231" s="2">
        <v>2123.9856</v>
      </c>
    </row>
    <row r="232" spans="1:10">
      <c r="A232" s="2" t="s">
        <v>2056</v>
      </c>
      <c r="B232" s="25">
        <v>45676</v>
      </c>
      <c r="C232" s="2" t="s">
        <v>188</v>
      </c>
      <c r="D232" s="2" t="s">
        <v>1644</v>
      </c>
      <c r="E232" s="2" t="s">
        <v>1797</v>
      </c>
      <c r="F232" s="33">
        <v>3</v>
      </c>
      <c r="G232" s="33">
        <v>449.88</v>
      </c>
      <c r="H232" s="2">
        <v>0.1</v>
      </c>
      <c r="I232" s="2" t="s">
        <v>1826</v>
      </c>
      <c r="J232" s="2">
        <v>1214.6759999999999</v>
      </c>
    </row>
    <row r="233" spans="1:10">
      <c r="A233" s="2" t="s">
        <v>2057</v>
      </c>
      <c r="B233" s="25">
        <v>45863</v>
      </c>
      <c r="C233" s="2" t="s">
        <v>875</v>
      </c>
      <c r="D233" s="2" t="s">
        <v>1686</v>
      </c>
      <c r="E233" s="2" t="s">
        <v>1794</v>
      </c>
      <c r="F233" s="34">
        <v>4</v>
      </c>
      <c r="G233" s="34">
        <v>383.74</v>
      </c>
      <c r="H233" s="2">
        <v>0.01</v>
      </c>
      <c r="I233" s="2" t="s">
        <v>1824</v>
      </c>
      <c r="J233" s="2">
        <v>1519.6104</v>
      </c>
    </row>
    <row r="234" spans="1:10">
      <c r="A234" s="2" t="s">
        <v>2058</v>
      </c>
      <c r="B234" s="25">
        <v>45409</v>
      </c>
      <c r="C234" s="2" t="s">
        <v>499</v>
      </c>
      <c r="D234" s="2" t="s">
        <v>1664</v>
      </c>
      <c r="E234" s="2" t="s">
        <v>1789</v>
      </c>
      <c r="F234" s="33">
        <v>4</v>
      </c>
      <c r="G234" s="33">
        <v>794.97</v>
      </c>
      <c r="H234" s="2">
        <v>0.24</v>
      </c>
      <c r="I234" s="2" t="s">
        <v>1826</v>
      </c>
      <c r="J234" s="2">
        <v>2416.7087999999999</v>
      </c>
    </row>
    <row r="235" spans="1:10">
      <c r="A235" s="2" t="s">
        <v>2059</v>
      </c>
      <c r="B235" s="25">
        <v>45880</v>
      </c>
      <c r="C235" s="2" t="s">
        <v>52</v>
      </c>
      <c r="D235" s="2" t="s">
        <v>1706</v>
      </c>
      <c r="E235" s="2" t="s">
        <v>1773</v>
      </c>
      <c r="F235" s="34">
        <v>1</v>
      </c>
      <c r="G235" s="34">
        <v>989.63</v>
      </c>
      <c r="H235" s="2">
        <v>0.05</v>
      </c>
      <c r="I235" s="2" t="s">
        <v>1826</v>
      </c>
      <c r="J235" s="2">
        <v>940.1484999999999</v>
      </c>
    </row>
    <row r="236" spans="1:10">
      <c r="A236" s="2" t="s">
        <v>2060</v>
      </c>
      <c r="B236" s="25">
        <v>45731</v>
      </c>
      <c r="C236" s="2" t="s">
        <v>1053</v>
      </c>
      <c r="D236" s="2" t="s">
        <v>1656</v>
      </c>
      <c r="E236" s="2" t="s">
        <v>1752</v>
      </c>
      <c r="F236" s="33">
        <v>1</v>
      </c>
      <c r="G236" s="33">
        <v>447.16</v>
      </c>
      <c r="H236" s="2">
        <v>0.22</v>
      </c>
      <c r="I236" s="2" t="s">
        <v>1829</v>
      </c>
      <c r="J236" s="2">
        <v>348.78480000000002</v>
      </c>
    </row>
    <row r="237" spans="1:10">
      <c r="A237" s="2" t="s">
        <v>2061</v>
      </c>
      <c r="B237" s="25">
        <v>45671</v>
      </c>
      <c r="C237" s="2" t="s">
        <v>44</v>
      </c>
      <c r="D237" s="2" t="s">
        <v>1736</v>
      </c>
      <c r="E237" s="2" t="s">
        <v>1776</v>
      </c>
      <c r="F237" s="34">
        <v>1</v>
      </c>
      <c r="G237" s="34">
        <v>946.9</v>
      </c>
      <c r="H237" s="2">
        <v>0.28999999999999998</v>
      </c>
      <c r="I237" s="2" t="s">
        <v>1829</v>
      </c>
      <c r="J237" s="2">
        <v>672.29899999999998</v>
      </c>
    </row>
    <row r="238" spans="1:10">
      <c r="A238" s="2" t="s">
        <v>2062</v>
      </c>
      <c r="B238" s="25">
        <v>45809</v>
      </c>
      <c r="C238" s="2" t="s">
        <v>562</v>
      </c>
      <c r="D238" s="2" t="s">
        <v>1582</v>
      </c>
      <c r="E238" s="2" t="s">
        <v>1752</v>
      </c>
      <c r="F238" s="33">
        <v>4</v>
      </c>
      <c r="G238" s="33">
        <v>469.68</v>
      </c>
      <c r="H238" s="2">
        <v>0.19</v>
      </c>
      <c r="I238" s="2" t="s">
        <v>1824</v>
      </c>
      <c r="J238" s="2">
        <v>1521.7632000000001</v>
      </c>
    </row>
    <row r="239" spans="1:10">
      <c r="A239" s="2" t="s">
        <v>2063</v>
      </c>
      <c r="B239" s="25">
        <v>45559</v>
      </c>
      <c r="C239" s="2" t="s">
        <v>1518</v>
      </c>
      <c r="D239" s="2" t="s">
        <v>1604</v>
      </c>
      <c r="E239" s="2" t="s">
        <v>1807</v>
      </c>
      <c r="F239" s="34">
        <v>4</v>
      </c>
      <c r="G239" s="34">
        <v>320.64</v>
      </c>
      <c r="H239" s="2">
        <v>0.2</v>
      </c>
      <c r="I239" s="2" t="s">
        <v>1829</v>
      </c>
      <c r="J239" s="2">
        <v>1026.048</v>
      </c>
    </row>
    <row r="240" spans="1:10">
      <c r="A240" s="2" t="s">
        <v>2064</v>
      </c>
      <c r="B240" s="25">
        <v>45253</v>
      </c>
      <c r="C240" s="2" t="s">
        <v>461</v>
      </c>
      <c r="D240" s="2" t="s">
        <v>1578</v>
      </c>
      <c r="E240" s="2" t="s">
        <v>1773</v>
      </c>
      <c r="F240" s="33">
        <v>1</v>
      </c>
      <c r="G240" s="33">
        <v>594.44000000000005</v>
      </c>
      <c r="H240" s="2">
        <v>0.21</v>
      </c>
      <c r="I240" s="2" t="s">
        <v>1824</v>
      </c>
      <c r="J240" s="2">
        <v>469.60759999999999</v>
      </c>
    </row>
    <row r="241" spans="1:10">
      <c r="A241" s="2" t="s">
        <v>2065</v>
      </c>
      <c r="B241" s="25">
        <v>45861</v>
      </c>
      <c r="C241" s="2" t="s">
        <v>702</v>
      </c>
      <c r="D241" s="2" t="s">
        <v>1720</v>
      </c>
      <c r="E241" s="2" t="s">
        <v>1782</v>
      </c>
      <c r="F241" s="34">
        <v>3</v>
      </c>
      <c r="G241" s="34">
        <v>91.7</v>
      </c>
      <c r="H241" s="2">
        <v>0.08</v>
      </c>
      <c r="I241" s="2" t="s">
        <v>1829</v>
      </c>
      <c r="J241" s="2">
        <v>253.09200000000001</v>
      </c>
    </row>
    <row r="242" spans="1:10">
      <c r="A242" s="2" t="s">
        <v>2066</v>
      </c>
      <c r="B242" s="25">
        <v>45917</v>
      </c>
      <c r="C242" s="2" t="s">
        <v>127</v>
      </c>
      <c r="D242" s="2" t="s">
        <v>1672</v>
      </c>
      <c r="E242" s="2" t="s">
        <v>1794</v>
      </c>
      <c r="F242" s="33">
        <v>3</v>
      </c>
      <c r="G242" s="33">
        <v>741.33</v>
      </c>
      <c r="H242" s="2">
        <v>0.03</v>
      </c>
      <c r="I242" s="2" t="s">
        <v>1824</v>
      </c>
      <c r="J242" s="2">
        <v>2157.2703000000001</v>
      </c>
    </row>
    <row r="243" spans="1:10">
      <c r="A243" s="2" t="s">
        <v>2067</v>
      </c>
      <c r="B243" s="25">
        <v>45754</v>
      </c>
      <c r="C243" s="2" t="s">
        <v>1466</v>
      </c>
      <c r="D243" s="2" t="s">
        <v>1580</v>
      </c>
      <c r="E243" s="2" t="s">
        <v>1813</v>
      </c>
      <c r="F243" s="34">
        <v>1</v>
      </c>
      <c r="G243" s="34">
        <v>922.78</v>
      </c>
      <c r="H243" s="2">
        <v>0.28999999999999998</v>
      </c>
      <c r="I243" s="2" t="s">
        <v>1829</v>
      </c>
      <c r="J243" s="2">
        <v>655.17379999999991</v>
      </c>
    </row>
    <row r="244" spans="1:10">
      <c r="A244" s="2" t="s">
        <v>2068</v>
      </c>
      <c r="B244" s="25">
        <v>45312</v>
      </c>
      <c r="C244" s="2" t="s">
        <v>1023</v>
      </c>
      <c r="D244" s="2" t="s">
        <v>1562</v>
      </c>
      <c r="E244" s="2" t="s">
        <v>1804</v>
      </c>
      <c r="F244" s="33">
        <v>1</v>
      </c>
      <c r="G244" s="33">
        <v>394.35</v>
      </c>
      <c r="H244" s="2">
        <v>0.09</v>
      </c>
      <c r="I244" s="2" t="s">
        <v>1826</v>
      </c>
      <c r="J244" s="2">
        <v>358.85849999999999</v>
      </c>
    </row>
    <row r="245" spans="1:10">
      <c r="A245" s="2" t="s">
        <v>2069</v>
      </c>
      <c r="B245" s="25">
        <v>45480</v>
      </c>
      <c r="C245" s="2" t="s">
        <v>1139</v>
      </c>
      <c r="D245" s="2" t="s">
        <v>1678</v>
      </c>
      <c r="E245" s="2" t="s">
        <v>1792</v>
      </c>
      <c r="F245" s="34">
        <v>2</v>
      </c>
      <c r="G245" s="34">
        <v>703.95</v>
      </c>
      <c r="H245" s="2">
        <v>0.03</v>
      </c>
      <c r="I245" s="2" t="s">
        <v>1824</v>
      </c>
      <c r="J245" s="2">
        <v>1365.663</v>
      </c>
    </row>
    <row r="246" spans="1:10">
      <c r="A246" s="2" t="s">
        <v>2070</v>
      </c>
      <c r="B246" s="25">
        <v>45780</v>
      </c>
      <c r="C246" s="2" t="s">
        <v>654</v>
      </c>
      <c r="D246" s="2" t="s">
        <v>1576</v>
      </c>
      <c r="E246" s="2" t="s">
        <v>1752</v>
      </c>
      <c r="F246" s="33">
        <v>4</v>
      </c>
      <c r="G246" s="33">
        <v>452.67</v>
      </c>
      <c r="H246" s="2">
        <v>0.28000000000000003</v>
      </c>
      <c r="I246" s="2" t="s">
        <v>1826</v>
      </c>
      <c r="J246" s="2">
        <v>1303.6895999999999</v>
      </c>
    </row>
    <row r="247" spans="1:10">
      <c r="A247" s="2" t="s">
        <v>2071</v>
      </c>
      <c r="B247" s="25">
        <v>45349</v>
      </c>
      <c r="C247" s="2" t="s">
        <v>1428</v>
      </c>
      <c r="D247" s="2" t="s">
        <v>1562</v>
      </c>
      <c r="E247" s="2" t="s">
        <v>1779</v>
      </c>
      <c r="F247" s="34">
        <v>2</v>
      </c>
      <c r="G247" s="34">
        <v>377.3</v>
      </c>
      <c r="H247" s="2">
        <v>0.15</v>
      </c>
      <c r="I247" s="2" t="s">
        <v>1826</v>
      </c>
      <c r="J247" s="2">
        <v>641.41</v>
      </c>
    </row>
    <row r="248" spans="1:10">
      <c r="A248" s="2" t="s">
        <v>2072</v>
      </c>
      <c r="B248" s="25">
        <v>45846</v>
      </c>
      <c r="C248" s="2" t="s">
        <v>1080</v>
      </c>
      <c r="D248" s="2" t="s">
        <v>1696</v>
      </c>
      <c r="E248" s="2" t="s">
        <v>1779</v>
      </c>
      <c r="F248" s="33">
        <v>2</v>
      </c>
      <c r="G248" s="33">
        <v>130.47999999999999</v>
      </c>
      <c r="H248" s="2">
        <v>0.23</v>
      </c>
      <c r="I248" s="2" t="s">
        <v>1826</v>
      </c>
      <c r="J248" s="2">
        <v>200.9392</v>
      </c>
    </row>
    <row r="249" spans="1:10">
      <c r="A249" s="2" t="s">
        <v>2073</v>
      </c>
      <c r="B249" s="25">
        <v>45729</v>
      </c>
      <c r="C249" s="2" t="s">
        <v>1349</v>
      </c>
      <c r="D249" s="2" t="s">
        <v>1736</v>
      </c>
      <c r="E249" s="2" t="s">
        <v>1794</v>
      </c>
      <c r="F249" s="34">
        <v>1</v>
      </c>
      <c r="G249" s="34">
        <v>809.45</v>
      </c>
      <c r="H249" s="2">
        <v>0.09</v>
      </c>
      <c r="I249" s="2" t="s">
        <v>1829</v>
      </c>
      <c r="J249" s="2">
        <v>736.59950000000003</v>
      </c>
    </row>
    <row r="250" spans="1:10">
      <c r="A250" s="2" t="s">
        <v>2074</v>
      </c>
      <c r="B250" s="25">
        <v>45768</v>
      </c>
      <c r="C250" s="2" t="s">
        <v>301</v>
      </c>
      <c r="D250" s="2" t="s">
        <v>1638</v>
      </c>
      <c r="E250" s="2" t="s">
        <v>1786</v>
      </c>
      <c r="F250" s="33">
        <v>3</v>
      </c>
      <c r="G250" s="33">
        <v>499.12</v>
      </c>
      <c r="H250" s="2">
        <v>0.05</v>
      </c>
      <c r="I250" s="2" t="s">
        <v>1826</v>
      </c>
      <c r="J250" s="2">
        <v>1422.492</v>
      </c>
    </row>
    <row r="251" spans="1:10">
      <c r="A251" s="2" t="s">
        <v>2075</v>
      </c>
      <c r="B251" s="25">
        <v>45606</v>
      </c>
      <c r="C251" s="2" t="s">
        <v>100</v>
      </c>
      <c r="D251" s="2" t="s">
        <v>1684</v>
      </c>
      <c r="E251" s="2" t="s">
        <v>1766</v>
      </c>
      <c r="F251" s="34">
        <v>2</v>
      </c>
      <c r="G251" s="34">
        <v>894.58</v>
      </c>
      <c r="H251" s="2">
        <v>0.25</v>
      </c>
      <c r="I251" s="2" t="s">
        <v>1824</v>
      </c>
      <c r="J251" s="2">
        <v>1341.87</v>
      </c>
    </row>
    <row r="252" spans="1:10">
      <c r="A252" s="2" t="s">
        <v>2076</v>
      </c>
      <c r="B252" s="25">
        <v>45513</v>
      </c>
      <c r="C252" s="2" t="s">
        <v>449</v>
      </c>
      <c r="D252" s="2" t="s">
        <v>1698</v>
      </c>
      <c r="E252" s="2" t="s">
        <v>1786</v>
      </c>
      <c r="F252" s="33">
        <v>4</v>
      </c>
      <c r="G252" s="33">
        <v>578.39</v>
      </c>
      <c r="H252" s="2">
        <v>0.01</v>
      </c>
      <c r="I252" s="2" t="s">
        <v>1824</v>
      </c>
      <c r="J252" s="2">
        <v>2290.4243999999999</v>
      </c>
    </row>
    <row r="253" spans="1:10">
      <c r="A253" s="2" t="s">
        <v>2077</v>
      </c>
      <c r="B253" s="25">
        <v>45356</v>
      </c>
      <c r="C253" s="2" t="s">
        <v>1492</v>
      </c>
      <c r="D253" s="2" t="s">
        <v>1630</v>
      </c>
      <c r="E253" s="2" t="s">
        <v>1807</v>
      </c>
      <c r="F253" s="34">
        <v>4</v>
      </c>
      <c r="G253" s="34">
        <v>982.45</v>
      </c>
      <c r="H253" s="2">
        <v>0.2</v>
      </c>
      <c r="I253" s="2" t="s">
        <v>1826</v>
      </c>
      <c r="J253" s="2">
        <v>3143.84</v>
      </c>
    </row>
    <row r="254" spans="1:10">
      <c r="A254" s="2" t="s">
        <v>2078</v>
      </c>
      <c r="B254" s="25">
        <v>45925</v>
      </c>
      <c r="C254" s="2" t="s">
        <v>1389</v>
      </c>
      <c r="D254" s="2" t="s">
        <v>1744</v>
      </c>
      <c r="E254" s="2" t="s">
        <v>1813</v>
      </c>
      <c r="F254" s="33">
        <v>1</v>
      </c>
      <c r="G254" s="33">
        <v>549.52</v>
      </c>
      <c r="H254" s="2">
        <v>0.1</v>
      </c>
      <c r="I254" s="2" t="s">
        <v>1826</v>
      </c>
      <c r="J254" s="2">
        <v>494.56799999999998</v>
      </c>
    </row>
    <row r="255" spans="1:10">
      <c r="A255" s="2" t="s">
        <v>2079</v>
      </c>
      <c r="B255" s="25">
        <v>45876</v>
      </c>
      <c r="C255" s="2" t="s">
        <v>770</v>
      </c>
      <c r="D255" s="2" t="s">
        <v>1732</v>
      </c>
      <c r="E255" s="2" t="s">
        <v>1810</v>
      </c>
      <c r="F255" s="34">
        <v>2</v>
      </c>
      <c r="G255" s="34">
        <v>239.92</v>
      </c>
      <c r="H255" s="2">
        <v>0.16</v>
      </c>
      <c r="I255" s="2" t="s">
        <v>1824</v>
      </c>
      <c r="J255" s="2">
        <v>403.06560000000002</v>
      </c>
    </row>
    <row r="256" spans="1:10">
      <c r="A256" s="2" t="s">
        <v>2080</v>
      </c>
      <c r="B256" s="25">
        <v>45338</v>
      </c>
      <c r="C256" s="2" t="s">
        <v>298</v>
      </c>
      <c r="D256" s="2" t="s">
        <v>1732</v>
      </c>
      <c r="E256" s="2" t="s">
        <v>1776</v>
      </c>
      <c r="F256" s="33">
        <v>2</v>
      </c>
      <c r="G256" s="33">
        <v>878.05</v>
      </c>
      <c r="H256" s="2">
        <v>0.11</v>
      </c>
      <c r="I256" s="2" t="s">
        <v>1826</v>
      </c>
      <c r="J256" s="2">
        <v>1562.9290000000001</v>
      </c>
    </row>
    <row r="257" spans="1:10">
      <c r="A257" s="2" t="s">
        <v>2081</v>
      </c>
      <c r="B257" s="25">
        <v>45746</v>
      </c>
      <c r="C257" s="2" t="s">
        <v>172</v>
      </c>
      <c r="D257" s="2" t="s">
        <v>1546</v>
      </c>
      <c r="E257" s="2" t="s">
        <v>1786</v>
      </c>
      <c r="F257" s="34">
        <v>3</v>
      </c>
      <c r="G257" s="34">
        <v>546.96</v>
      </c>
      <c r="H257" s="2">
        <v>0.19</v>
      </c>
      <c r="I257" s="2" t="s">
        <v>1824</v>
      </c>
      <c r="J257" s="2">
        <v>1329.1128000000001</v>
      </c>
    </row>
    <row r="258" spans="1:10">
      <c r="A258" s="2" t="s">
        <v>2082</v>
      </c>
      <c r="B258" s="25">
        <v>45706</v>
      </c>
      <c r="C258" s="2" t="s">
        <v>1452</v>
      </c>
      <c r="D258" s="2" t="s">
        <v>1582</v>
      </c>
      <c r="E258" s="2" t="s">
        <v>1789</v>
      </c>
      <c r="F258" s="33">
        <v>2</v>
      </c>
      <c r="G258" s="33">
        <v>71.77</v>
      </c>
      <c r="H258" s="2">
        <v>0.22</v>
      </c>
      <c r="I258" s="2" t="s">
        <v>1824</v>
      </c>
      <c r="J258" s="2">
        <v>111.96120000000001</v>
      </c>
    </row>
    <row r="259" spans="1:10">
      <c r="A259" s="2" t="s">
        <v>2083</v>
      </c>
      <c r="B259" s="25">
        <v>45717</v>
      </c>
      <c r="C259" s="2" t="s">
        <v>63</v>
      </c>
      <c r="D259" s="2" t="s">
        <v>1596</v>
      </c>
      <c r="E259" s="2" t="s">
        <v>1757</v>
      </c>
      <c r="F259" s="34">
        <v>2</v>
      </c>
      <c r="G259" s="34">
        <v>679.86</v>
      </c>
      <c r="H259" s="2">
        <v>0.22</v>
      </c>
      <c r="I259" s="2" t="s">
        <v>1829</v>
      </c>
      <c r="J259" s="2">
        <v>1060.5816</v>
      </c>
    </row>
    <row r="260" spans="1:10">
      <c r="A260" s="2" t="s">
        <v>2084</v>
      </c>
      <c r="B260" s="25">
        <v>45300</v>
      </c>
      <c r="C260" s="2" t="s">
        <v>464</v>
      </c>
      <c r="D260" s="2" t="s">
        <v>1618</v>
      </c>
      <c r="E260" s="2" t="s">
        <v>1807</v>
      </c>
      <c r="F260" s="33">
        <v>1</v>
      </c>
      <c r="G260" s="33">
        <v>222.94</v>
      </c>
      <c r="H260" s="2">
        <v>0.19</v>
      </c>
      <c r="I260" s="2" t="s">
        <v>1824</v>
      </c>
      <c r="J260" s="2">
        <v>180.5814</v>
      </c>
    </row>
    <row r="261" spans="1:10">
      <c r="A261" s="2" t="s">
        <v>2085</v>
      </c>
      <c r="B261" s="25">
        <v>45773</v>
      </c>
      <c r="C261" s="2" t="s">
        <v>794</v>
      </c>
      <c r="D261" s="2" t="s">
        <v>1618</v>
      </c>
      <c r="E261" s="2" t="s">
        <v>1761</v>
      </c>
      <c r="F261" s="34">
        <v>2</v>
      </c>
      <c r="G261" s="34">
        <v>355.3</v>
      </c>
      <c r="H261" s="2">
        <v>0</v>
      </c>
      <c r="I261" s="2" t="s">
        <v>1826</v>
      </c>
      <c r="J261" s="2">
        <v>589.798</v>
      </c>
    </row>
    <row r="262" spans="1:10">
      <c r="A262" s="2" t="s">
        <v>2086</v>
      </c>
      <c r="B262" s="25">
        <v>45497</v>
      </c>
      <c r="C262" s="2" t="s">
        <v>366</v>
      </c>
      <c r="D262" s="2" t="s">
        <v>1726</v>
      </c>
      <c r="E262" s="2" t="s">
        <v>1813</v>
      </c>
      <c r="F262" s="33">
        <v>4</v>
      </c>
      <c r="G262" s="33">
        <v>611.29999999999995</v>
      </c>
      <c r="H262" s="2">
        <v>0.11</v>
      </c>
      <c r="I262" s="2" t="s">
        <v>1826</v>
      </c>
      <c r="J262" s="2">
        <v>2176.2280000000001</v>
      </c>
    </row>
    <row r="263" spans="1:10">
      <c r="A263" s="2" t="s">
        <v>2087</v>
      </c>
      <c r="B263" s="25">
        <v>45742</v>
      </c>
      <c r="C263" s="2" t="s">
        <v>1047</v>
      </c>
      <c r="D263" s="2" t="s">
        <v>1543</v>
      </c>
      <c r="E263" s="2" t="s">
        <v>1782</v>
      </c>
      <c r="F263" s="34">
        <v>4</v>
      </c>
      <c r="G263" s="34">
        <v>849.21</v>
      </c>
      <c r="H263" s="2">
        <v>7.0000000000000007E-2</v>
      </c>
      <c r="I263" s="2" t="s">
        <v>1824</v>
      </c>
      <c r="J263" s="2">
        <v>3159.0612000000001</v>
      </c>
    </row>
    <row r="264" spans="1:10">
      <c r="A264" s="2" t="s">
        <v>2088</v>
      </c>
      <c r="B264" s="25">
        <v>45713</v>
      </c>
      <c r="C264" s="2" t="s">
        <v>681</v>
      </c>
      <c r="D264" s="2" t="s">
        <v>1632</v>
      </c>
      <c r="E264" s="2" t="s">
        <v>1779</v>
      </c>
      <c r="F264" s="33">
        <v>3</v>
      </c>
      <c r="G264" s="33">
        <v>553.12</v>
      </c>
      <c r="H264" s="2">
        <v>0.28000000000000003</v>
      </c>
      <c r="I264" s="2" t="s">
        <v>1829</v>
      </c>
      <c r="J264" s="2">
        <v>1194.7392</v>
      </c>
    </row>
    <row r="265" spans="1:10">
      <c r="A265" s="2" t="s">
        <v>2089</v>
      </c>
      <c r="B265" s="25">
        <v>45826</v>
      </c>
      <c r="C265" s="2" t="s">
        <v>896</v>
      </c>
      <c r="D265" s="2" t="s">
        <v>1730</v>
      </c>
      <c r="E265" s="2" t="s">
        <v>1786</v>
      </c>
      <c r="F265" s="34">
        <v>2</v>
      </c>
      <c r="G265" s="34">
        <v>903.08</v>
      </c>
      <c r="H265" s="2">
        <v>0.18</v>
      </c>
      <c r="I265" s="2" t="s">
        <v>1829</v>
      </c>
      <c r="J265" s="2">
        <v>1481.0512000000001</v>
      </c>
    </row>
    <row r="266" spans="1:10">
      <c r="A266" s="2" t="s">
        <v>2090</v>
      </c>
      <c r="B266" s="25">
        <v>45648</v>
      </c>
      <c r="C266" s="2" t="s">
        <v>1472</v>
      </c>
      <c r="D266" s="2" t="s">
        <v>1580</v>
      </c>
      <c r="E266" s="2" t="s">
        <v>1792</v>
      </c>
      <c r="F266" s="33">
        <v>4</v>
      </c>
      <c r="G266" s="33">
        <v>640.23</v>
      </c>
      <c r="H266" s="2">
        <v>0.06</v>
      </c>
      <c r="I266" s="2" t="s">
        <v>1829</v>
      </c>
      <c r="J266" s="2">
        <v>2407.2647999999999</v>
      </c>
    </row>
    <row r="267" spans="1:10">
      <c r="A267" s="2" t="s">
        <v>2091</v>
      </c>
      <c r="B267" s="25">
        <v>45836</v>
      </c>
      <c r="C267" s="2" t="s">
        <v>478</v>
      </c>
      <c r="D267" s="2" t="s">
        <v>1590</v>
      </c>
      <c r="E267" s="2" t="s">
        <v>1776</v>
      </c>
      <c r="F267" s="34">
        <v>1</v>
      </c>
      <c r="G267" s="34">
        <v>518</v>
      </c>
      <c r="H267" s="2">
        <v>0.25</v>
      </c>
      <c r="I267" s="2" t="s">
        <v>1824</v>
      </c>
      <c r="J267" s="2">
        <v>388.5</v>
      </c>
    </row>
    <row r="268" spans="1:10">
      <c r="A268" s="2" t="s">
        <v>2092</v>
      </c>
      <c r="B268" s="25">
        <v>45437</v>
      </c>
      <c r="C268" s="2" t="s">
        <v>1343</v>
      </c>
      <c r="D268" s="2" t="s">
        <v>1676</v>
      </c>
      <c r="E268" s="2" t="s">
        <v>1769</v>
      </c>
      <c r="F268" s="33">
        <v>4</v>
      </c>
      <c r="G268" s="33">
        <v>779.25</v>
      </c>
      <c r="H268" s="2">
        <v>0.25</v>
      </c>
      <c r="I268" s="2" t="s">
        <v>1824</v>
      </c>
      <c r="J268" s="2">
        <v>2337.75</v>
      </c>
    </row>
    <row r="269" spans="1:10">
      <c r="A269" s="2" t="s">
        <v>2093</v>
      </c>
      <c r="B269" s="25">
        <v>45807</v>
      </c>
      <c r="C269" s="2" t="s">
        <v>411</v>
      </c>
      <c r="D269" s="2" t="s">
        <v>1714</v>
      </c>
      <c r="E269" s="2" t="s">
        <v>1779</v>
      </c>
      <c r="F269" s="34">
        <v>2</v>
      </c>
      <c r="G269" s="34">
        <v>467.75</v>
      </c>
      <c r="H269" s="2">
        <v>0.26</v>
      </c>
      <c r="I269" s="2" t="s">
        <v>1824</v>
      </c>
      <c r="J269" s="2">
        <v>692.27</v>
      </c>
    </row>
    <row r="270" spans="1:10">
      <c r="A270" s="2" t="s">
        <v>2094</v>
      </c>
      <c r="B270" s="25">
        <v>45555</v>
      </c>
      <c r="C270" s="2" t="s">
        <v>1263</v>
      </c>
      <c r="D270" s="2" t="s">
        <v>1728</v>
      </c>
      <c r="E270" s="2" t="s">
        <v>1810</v>
      </c>
      <c r="F270" s="33">
        <v>3</v>
      </c>
      <c r="G270" s="33">
        <v>513.98440000000005</v>
      </c>
      <c r="H270" s="2">
        <v>0.06</v>
      </c>
      <c r="I270" s="2" t="s">
        <v>1824</v>
      </c>
      <c r="J270" s="2">
        <v>315.24779999999998</v>
      </c>
    </row>
    <row r="271" spans="1:10">
      <c r="A271" s="2" t="s">
        <v>2095</v>
      </c>
      <c r="B271" s="25">
        <v>45803</v>
      </c>
      <c r="C271" s="2" t="s">
        <v>711</v>
      </c>
      <c r="D271" s="2" t="s">
        <v>1622</v>
      </c>
      <c r="E271" s="2" t="s">
        <v>1752</v>
      </c>
      <c r="F271" s="34">
        <v>4</v>
      </c>
      <c r="G271" s="34">
        <v>747.01</v>
      </c>
      <c r="H271" s="2">
        <v>0.13</v>
      </c>
      <c r="I271" s="2" t="s">
        <v>1826</v>
      </c>
      <c r="J271" s="2">
        <v>2599.5947999999999</v>
      </c>
    </row>
    <row r="272" spans="1:10">
      <c r="A272" s="2" t="s">
        <v>2096</v>
      </c>
      <c r="B272" s="25">
        <v>45735</v>
      </c>
      <c r="C272" s="2" t="s">
        <v>360</v>
      </c>
      <c r="D272" s="2" t="s">
        <v>1726</v>
      </c>
      <c r="E272" s="2" t="s">
        <v>1794</v>
      </c>
      <c r="F272" s="33">
        <v>4</v>
      </c>
      <c r="G272" s="33">
        <v>461.83</v>
      </c>
      <c r="H272" s="2">
        <v>0.28000000000000003</v>
      </c>
      <c r="I272" s="2" t="s">
        <v>1826</v>
      </c>
      <c r="J272" s="2">
        <v>1330.0704000000001</v>
      </c>
    </row>
    <row r="273" spans="1:10">
      <c r="A273" s="2" t="s">
        <v>2097</v>
      </c>
      <c r="B273" s="25">
        <v>45750</v>
      </c>
      <c r="C273" s="2" t="s">
        <v>458</v>
      </c>
      <c r="D273" s="2" t="s">
        <v>1688</v>
      </c>
      <c r="E273" s="2" t="s">
        <v>1782</v>
      </c>
      <c r="F273" s="34">
        <v>2</v>
      </c>
      <c r="G273" s="34">
        <v>105.15</v>
      </c>
      <c r="H273" s="2">
        <v>0.06</v>
      </c>
      <c r="I273" s="2" t="s">
        <v>1824</v>
      </c>
      <c r="J273" s="2">
        <v>197.68199999999999</v>
      </c>
    </row>
    <row r="274" spans="1:10">
      <c r="A274" s="2" t="s">
        <v>2098</v>
      </c>
      <c r="B274" s="25">
        <v>45693</v>
      </c>
      <c r="C274" s="2" t="s">
        <v>134</v>
      </c>
      <c r="D274" s="2" t="s">
        <v>1594</v>
      </c>
      <c r="E274" s="2" t="s">
        <v>1766</v>
      </c>
      <c r="F274" s="33">
        <v>3</v>
      </c>
      <c r="G274" s="33">
        <v>610.24</v>
      </c>
      <c r="H274" s="2">
        <v>0.17</v>
      </c>
      <c r="I274" s="2" t="s">
        <v>1829</v>
      </c>
      <c r="J274" s="2">
        <v>1519.4975999999999</v>
      </c>
    </row>
    <row r="275" spans="1:10">
      <c r="A275" s="2" t="s">
        <v>2099</v>
      </c>
      <c r="B275" s="25">
        <v>45667</v>
      </c>
      <c r="C275" s="2" t="s">
        <v>984</v>
      </c>
      <c r="D275" s="2" t="s">
        <v>1696</v>
      </c>
      <c r="E275" s="2" t="s">
        <v>1782</v>
      </c>
      <c r="F275" s="34">
        <v>1</v>
      </c>
      <c r="G275" s="34">
        <v>872.12</v>
      </c>
      <c r="H275" s="2">
        <v>7.0000000000000007E-2</v>
      </c>
      <c r="I275" s="2" t="s">
        <v>1826</v>
      </c>
      <c r="J275" s="2">
        <v>811.07159999999999</v>
      </c>
    </row>
    <row r="276" spans="1:10">
      <c r="A276" s="2" t="s">
        <v>2100</v>
      </c>
      <c r="B276" s="25">
        <v>45316</v>
      </c>
      <c r="C276" s="2" t="s">
        <v>1343</v>
      </c>
      <c r="D276" s="2" t="s">
        <v>1568</v>
      </c>
      <c r="E276" s="2" t="s">
        <v>1757</v>
      </c>
      <c r="F276" s="33">
        <v>1</v>
      </c>
      <c r="G276" s="33">
        <v>406.79</v>
      </c>
      <c r="H276" s="2">
        <v>0.03</v>
      </c>
      <c r="I276" s="2" t="s">
        <v>1829</v>
      </c>
      <c r="J276" s="2">
        <v>394.58629999999999</v>
      </c>
    </row>
    <row r="277" spans="1:10">
      <c r="A277" s="2" t="s">
        <v>2101</v>
      </c>
      <c r="B277" s="25">
        <v>45932</v>
      </c>
      <c r="C277" s="2" t="s">
        <v>1163</v>
      </c>
      <c r="D277" s="2" t="s">
        <v>1656</v>
      </c>
      <c r="E277" s="2" t="s">
        <v>1799</v>
      </c>
      <c r="F277" s="34">
        <v>1</v>
      </c>
      <c r="G277" s="34">
        <v>606.01</v>
      </c>
      <c r="H277" s="2">
        <v>0.04</v>
      </c>
      <c r="I277" s="2" t="s">
        <v>1826</v>
      </c>
      <c r="J277" s="2">
        <v>581.76959999999997</v>
      </c>
    </row>
    <row r="278" spans="1:10">
      <c r="A278" s="2" t="s">
        <v>2102</v>
      </c>
      <c r="B278" s="25">
        <v>45483</v>
      </c>
      <c r="C278" s="2" t="s">
        <v>1095</v>
      </c>
      <c r="D278" s="2" t="s">
        <v>1582</v>
      </c>
      <c r="E278" s="2" t="s">
        <v>1773</v>
      </c>
      <c r="F278" s="33">
        <v>4</v>
      </c>
      <c r="G278" s="33">
        <v>322.58</v>
      </c>
      <c r="H278" s="2">
        <v>0.06</v>
      </c>
      <c r="I278" s="2" t="s">
        <v>1824</v>
      </c>
      <c r="J278" s="2">
        <v>1212.9007999999999</v>
      </c>
    </row>
    <row r="279" spans="1:10">
      <c r="A279" s="2" t="s">
        <v>2103</v>
      </c>
      <c r="B279" s="25">
        <v>45661</v>
      </c>
      <c r="C279" s="2" t="s">
        <v>1489</v>
      </c>
      <c r="D279" s="2" t="s">
        <v>1702</v>
      </c>
      <c r="E279" s="2" t="s">
        <v>1810</v>
      </c>
      <c r="F279" s="34">
        <v>4</v>
      </c>
      <c r="G279" s="34">
        <v>463.17</v>
      </c>
      <c r="H279" s="2">
        <v>0.06</v>
      </c>
      <c r="I279" s="2" t="s">
        <v>1826</v>
      </c>
      <c r="J279" s="2">
        <v>1741.5192</v>
      </c>
    </row>
    <row r="280" spans="1:10">
      <c r="A280" s="2" t="s">
        <v>2104</v>
      </c>
      <c r="B280" s="25">
        <v>45798</v>
      </c>
      <c r="C280" s="2" t="s">
        <v>996</v>
      </c>
      <c r="D280" s="2" t="s">
        <v>1598</v>
      </c>
      <c r="E280" s="2" t="s">
        <v>1779</v>
      </c>
      <c r="F280" s="33">
        <v>4</v>
      </c>
      <c r="G280" s="33">
        <v>285.82</v>
      </c>
      <c r="H280" s="2">
        <v>0.18</v>
      </c>
      <c r="I280" s="2" t="s">
        <v>1826</v>
      </c>
      <c r="J280" s="2">
        <v>937.4896</v>
      </c>
    </row>
    <row r="281" spans="1:10">
      <c r="A281" s="2" t="s">
        <v>2105</v>
      </c>
      <c r="B281" s="25">
        <v>45868</v>
      </c>
      <c r="C281" s="2" t="s">
        <v>1026</v>
      </c>
      <c r="D281" s="2" t="s">
        <v>1622</v>
      </c>
      <c r="E281" s="2" t="s">
        <v>1792</v>
      </c>
      <c r="F281" s="34">
        <v>3</v>
      </c>
      <c r="G281" s="34">
        <v>995.38</v>
      </c>
      <c r="H281" s="2">
        <v>0.1</v>
      </c>
      <c r="I281" s="2" t="s">
        <v>1826</v>
      </c>
      <c r="J281" s="2">
        <v>2687.5259999999998</v>
      </c>
    </row>
    <row r="282" spans="1:10">
      <c r="A282" s="2" t="s">
        <v>2106</v>
      </c>
      <c r="B282" s="25">
        <v>45757</v>
      </c>
      <c r="C282" s="2" t="s">
        <v>414</v>
      </c>
      <c r="D282" s="2" t="s">
        <v>1672</v>
      </c>
      <c r="E282" s="2" t="s">
        <v>1782</v>
      </c>
      <c r="F282" s="33">
        <v>1</v>
      </c>
      <c r="G282" s="33">
        <v>329.31</v>
      </c>
      <c r="H282" s="2">
        <v>0.09</v>
      </c>
      <c r="I282" s="2" t="s">
        <v>1824</v>
      </c>
      <c r="J282" s="2">
        <v>299.6721</v>
      </c>
    </row>
    <row r="283" spans="1:10">
      <c r="A283" s="2" t="s">
        <v>2107</v>
      </c>
      <c r="B283" s="25">
        <v>45475</v>
      </c>
      <c r="C283" s="2" t="s">
        <v>1507</v>
      </c>
      <c r="D283" s="2" t="s">
        <v>1642</v>
      </c>
      <c r="E283" s="2" t="s">
        <v>1804</v>
      </c>
      <c r="F283" s="34">
        <v>3</v>
      </c>
      <c r="G283" s="34">
        <v>64.2</v>
      </c>
      <c r="H283" s="2">
        <v>0.08</v>
      </c>
      <c r="I283" s="2" t="s">
        <v>1829</v>
      </c>
      <c r="J283" s="2">
        <v>177.19200000000001</v>
      </c>
    </row>
    <row r="284" spans="1:10">
      <c r="A284" s="2" t="s">
        <v>2108</v>
      </c>
      <c r="B284" s="25">
        <v>45829</v>
      </c>
      <c r="C284" s="2" t="s">
        <v>836</v>
      </c>
      <c r="D284" s="2" t="s">
        <v>1570</v>
      </c>
      <c r="E284" s="2" t="s">
        <v>1797</v>
      </c>
      <c r="F284" s="33">
        <v>3</v>
      </c>
      <c r="G284" s="33">
        <v>697.13</v>
      </c>
      <c r="H284" s="2">
        <v>0.25</v>
      </c>
      <c r="I284" s="2" t="s">
        <v>1829</v>
      </c>
      <c r="J284" s="2">
        <v>1568.5425</v>
      </c>
    </row>
    <row r="285" spans="1:10">
      <c r="A285" s="2" t="s">
        <v>2109</v>
      </c>
      <c r="B285" s="25">
        <v>45639</v>
      </c>
      <c r="C285" s="2" t="s">
        <v>97</v>
      </c>
      <c r="D285" s="2" t="s">
        <v>1565</v>
      </c>
      <c r="E285" s="2" t="s">
        <v>1773</v>
      </c>
      <c r="F285" s="34">
        <v>3</v>
      </c>
      <c r="G285" s="34">
        <v>134.30000000000001</v>
      </c>
      <c r="H285" s="2">
        <v>0.14000000000000001</v>
      </c>
      <c r="I285" s="2" t="s">
        <v>1824</v>
      </c>
      <c r="J285" s="2">
        <v>346.49400000000003</v>
      </c>
    </row>
    <row r="286" spans="1:10">
      <c r="A286" s="2" t="s">
        <v>2110</v>
      </c>
      <c r="B286" s="25">
        <v>45518</v>
      </c>
      <c r="C286" s="2" t="s">
        <v>830</v>
      </c>
      <c r="D286" s="2" t="s">
        <v>1716</v>
      </c>
      <c r="E286" s="2" t="s">
        <v>1797</v>
      </c>
      <c r="F286" s="33">
        <v>1</v>
      </c>
      <c r="G286" s="33">
        <v>520.92999999999995</v>
      </c>
      <c r="H286" s="2">
        <v>0.15</v>
      </c>
      <c r="I286" s="2" t="s">
        <v>1824</v>
      </c>
      <c r="J286" s="2">
        <v>442.79050000000001</v>
      </c>
    </row>
    <row r="287" spans="1:10">
      <c r="A287" s="2" t="s">
        <v>2111</v>
      </c>
      <c r="B287" s="25">
        <v>45721</v>
      </c>
      <c r="C287" s="2" t="s">
        <v>727</v>
      </c>
      <c r="D287" s="2" t="s">
        <v>1586</v>
      </c>
      <c r="E287" s="2" t="s">
        <v>1779</v>
      </c>
      <c r="F287" s="34">
        <v>2</v>
      </c>
      <c r="G287" s="34">
        <v>350.12</v>
      </c>
      <c r="H287" s="2">
        <v>0.21</v>
      </c>
      <c r="I287" s="2" t="s">
        <v>1829</v>
      </c>
      <c r="J287" s="2">
        <v>553.18960000000004</v>
      </c>
    </row>
    <row r="288" spans="1:10">
      <c r="A288" s="2" t="s">
        <v>2112</v>
      </c>
      <c r="B288" s="25">
        <v>45308</v>
      </c>
      <c r="C288" s="2" t="s">
        <v>1437</v>
      </c>
      <c r="D288" s="2" t="s">
        <v>1644</v>
      </c>
      <c r="E288" s="2" t="s">
        <v>1813</v>
      </c>
      <c r="F288" s="33">
        <v>3</v>
      </c>
      <c r="G288" s="33">
        <v>807.95</v>
      </c>
      <c r="H288" s="2">
        <v>0.1</v>
      </c>
      <c r="I288" s="2" t="s">
        <v>1826</v>
      </c>
      <c r="J288" s="2">
        <v>2181.4650000000011</v>
      </c>
    </row>
    <row r="289" spans="1:10">
      <c r="A289" s="2" t="s">
        <v>2113</v>
      </c>
      <c r="B289" s="25">
        <v>45889</v>
      </c>
      <c r="C289" s="2" t="s">
        <v>1053</v>
      </c>
      <c r="D289" s="2" t="s">
        <v>1624</v>
      </c>
      <c r="E289" s="2" t="s">
        <v>1776</v>
      </c>
      <c r="F289" s="34">
        <v>4</v>
      </c>
      <c r="G289" s="34">
        <v>766.03</v>
      </c>
      <c r="H289" s="2">
        <v>0.28999999999999998</v>
      </c>
      <c r="I289" s="2" t="s">
        <v>1826</v>
      </c>
      <c r="J289" s="2">
        <v>2175.5252</v>
      </c>
    </row>
    <row r="290" spans="1:10">
      <c r="A290" s="2" t="s">
        <v>2114</v>
      </c>
      <c r="B290" s="25">
        <v>45386</v>
      </c>
      <c r="C290" s="2" t="s">
        <v>601</v>
      </c>
      <c r="D290" s="2" t="s">
        <v>1662</v>
      </c>
      <c r="E290" s="2" t="s">
        <v>1782</v>
      </c>
      <c r="F290" s="33">
        <v>3</v>
      </c>
      <c r="G290" s="33">
        <v>545.1</v>
      </c>
      <c r="H290" s="2">
        <v>0.08</v>
      </c>
      <c r="I290" s="2" t="s">
        <v>1829</v>
      </c>
      <c r="J290" s="2">
        <v>1504.4760000000001</v>
      </c>
    </row>
    <row r="291" spans="1:10">
      <c r="A291" s="2" t="s">
        <v>2115</v>
      </c>
      <c r="B291" s="25">
        <v>45438</v>
      </c>
      <c r="C291" s="2" t="s">
        <v>839</v>
      </c>
      <c r="D291" s="2" t="s">
        <v>1678</v>
      </c>
      <c r="E291" s="2" t="s">
        <v>1779</v>
      </c>
      <c r="F291" s="34">
        <v>1</v>
      </c>
      <c r="G291" s="34">
        <v>203.61</v>
      </c>
      <c r="H291" s="2">
        <v>0.24</v>
      </c>
      <c r="I291" s="2" t="s">
        <v>1829</v>
      </c>
      <c r="J291" s="2">
        <v>154.74359999999999</v>
      </c>
    </row>
    <row r="292" spans="1:10">
      <c r="A292" s="2" t="s">
        <v>2116</v>
      </c>
      <c r="B292" s="25">
        <v>45856</v>
      </c>
      <c r="C292" s="2" t="s">
        <v>1295</v>
      </c>
      <c r="D292" s="2" t="s">
        <v>1742</v>
      </c>
      <c r="E292" s="2" t="s">
        <v>1801</v>
      </c>
      <c r="F292" s="33">
        <v>4</v>
      </c>
      <c r="G292" s="33">
        <v>493.8</v>
      </c>
      <c r="H292" s="2">
        <v>0.24</v>
      </c>
      <c r="I292" s="2" t="s">
        <v>1829</v>
      </c>
      <c r="J292" s="2">
        <v>1501.152</v>
      </c>
    </row>
    <row r="293" spans="1:10">
      <c r="A293" s="2" t="s">
        <v>2117</v>
      </c>
      <c r="B293" s="25">
        <v>45485</v>
      </c>
      <c r="C293" s="2" t="s">
        <v>78</v>
      </c>
      <c r="D293" s="2" t="s">
        <v>1630</v>
      </c>
      <c r="E293" s="2" t="s">
        <v>1807</v>
      </c>
      <c r="F293" s="34">
        <v>1</v>
      </c>
      <c r="G293" s="34">
        <v>640.54999999999995</v>
      </c>
      <c r="H293" s="2">
        <v>0.25</v>
      </c>
      <c r="I293" s="2" t="s">
        <v>1824</v>
      </c>
      <c r="J293" s="2">
        <v>480.41250000000002</v>
      </c>
    </row>
    <row r="294" spans="1:10">
      <c r="A294" s="2" t="s">
        <v>2118</v>
      </c>
      <c r="B294" s="25">
        <v>45545</v>
      </c>
      <c r="C294" s="2" t="s">
        <v>414</v>
      </c>
      <c r="D294" s="2" t="s">
        <v>1696</v>
      </c>
      <c r="E294" s="2" t="s">
        <v>1769</v>
      </c>
      <c r="F294" s="33">
        <v>1</v>
      </c>
      <c r="G294" s="33">
        <v>702.53</v>
      </c>
      <c r="H294" s="2">
        <v>0.3</v>
      </c>
      <c r="I294" s="2" t="s">
        <v>1824</v>
      </c>
      <c r="J294" s="2">
        <v>491.77100000000002</v>
      </c>
    </row>
    <row r="295" spans="1:10">
      <c r="A295" s="2" t="s">
        <v>2119</v>
      </c>
      <c r="B295" s="25">
        <v>45826</v>
      </c>
      <c r="C295" s="2" t="s">
        <v>724</v>
      </c>
      <c r="D295" s="2" t="s">
        <v>1626</v>
      </c>
      <c r="E295" s="2" t="s">
        <v>1782</v>
      </c>
      <c r="F295" s="34">
        <v>4</v>
      </c>
      <c r="G295" s="34">
        <v>139.94</v>
      </c>
      <c r="H295" s="2">
        <v>0.24</v>
      </c>
      <c r="I295" s="2" t="s">
        <v>1824</v>
      </c>
      <c r="J295" s="2">
        <v>425.41759999999999</v>
      </c>
    </row>
    <row r="296" spans="1:10">
      <c r="A296" s="2" t="s">
        <v>2120</v>
      </c>
      <c r="B296" s="25">
        <v>45654</v>
      </c>
      <c r="C296" s="2" t="s">
        <v>881</v>
      </c>
      <c r="D296" s="2" t="s">
        <v>1586</v>
      </c>
      <c r="E296" s="2" t="s">
        <v>1782</v>
      </c>
      <c r="F296" s="33">
        <v>2</v>
      </c>
      <c r="G296" s="33">
        <v>230.85</v>
      </c>
      <c r="H296" s="2">
        <v>0.18</v>
      </c>
      <c r="I296" s="2" t="s">
        <v>1824</v>
      </c>
      <c r="J296" s="2">
        <v>378.59399999999999</v>
      </c>
    </row>
    <row r="297" spans="1:10">
      <c r="A297" s="2" t="s">
        <v>2121</v>
      </c>
      <c r="B297" s="25">
        <v>45556</v>
      </c>
      <c r="C297" s="2" t="s">
        <v>687</v>
      </c>
      <c r="D297" s="2" t="s">
        <v>1718</v>
      </c>
      <c r="E297" s="2" t="s">
        <v>1807</v>
      </c>
      <c r="F297" s="34">
        <v>4</v>
      </c>
      <c r="G297" s="34">
        <v>626.35</v>
      </c>
      <c r="H297" s="2">
        <v>0.25</v>
      </c>
      <c r="I297" s="2" t="s">
        <v>1829</v>
      </c>
      <c r="J297" s="2">
        <v>1879.05</v>
      </c>
    </row>
    <row r="298" spans="1:10">
      <c r="A298" s="2" t="s">
        <v>2122</v>
      </c>
      <c r="B298" s="25">
        <v>45434</v>
      </c>
      <c r="C298" s="2" t="s">
        <v>298</v>
      </c>
      <c r="D298" s="2" t="s">
        <v>1630</v>
      </c>
      <c r="E298" s="2" t="s">
        <v>1799</v>
      </c>
      <c r="F298" s="33">
        <v>4</v>
      </c>
      <c r="G298" s="33">
        <v>108.55</v>
      </c>
      <c r="H298" s="2">
        <v>0.18</v>
      </c>
      <c r="I298" s="2" t="s">
        <v>1826</v>
      </c>
      <c r="J298" s="2">
        <v>356.04399999999998</v>
      </c>
    </row>
    <row r="299" spans="1:10">
      <c r="A299" s="2" t="s">
        <v>2123</v>
      </c>
      <c r="B299" s="25">
        <v>45871</v>
      </c>
      <c r="C299" s="2" t="s">
        <v>628</v>
      </c>
      <c r="D299" s="2" t="s">
        <v>1582</v>
      </c>
      <c r="E299" s="2" t="s">
        <v>1757</v>
      </c>
      <c r="F299" s="34">
        <v>4</v>
      </c>
      <c r="G299" s="34">
        <v>353.67</v>
      </c>
      <c r="H299" s="2">
        <v>0.03</v>
      </c>
      <c r="I299" s="2" t="s">
        <v>1829</v>
      </c>
      <c r="J299" s="2">
        <v>1372.2396000000001</v>
      </c>
    </row>
    <row r="300" spans="1:10">
      <c r="A300" s="2" t="s">
        <v>2124</v>
      </c>
      <c r="B300" s="25">
        <v>45583</v>
      </c>
      <c r="C300" s="2" t="s">
        <v>241</v>
      </c>
      <c r="D300" s="2" t="s">
        <v>1728</v>
      </c>
      <c r="E300" s="2" t="s">
        <v>1757</v>
      </c>
      <c r="F300" s="33">
        <v>4</v>
      </c>
      <c r="G300" s="33">
        <v>61.98</v>
      </c>
      <c r="H300" s="2">
        <v>0.16</v>
      </c>
      <c r="I300" s="2" t="s">
        <v>1824</v>
      </c>
      <c r="J300" s="2">
        <v>208.25280000000001</v>
      </c>
    </row>
    <row r="301" spans="1:10">
      <c r="A301" s="2" t="s">
        <v>2125</v>
      </c>
      <c r="B301" s="25">
        <v>45348</v>
      </c>
      <c r="C301" s="2" t="s">
        <v>702</v>
      </c>
      <c r="D301" s="2" t="s">
        <v>1592</v>
      </c>
      <c r="E301" s="2" t="s">
        <v>1813</v>
      </c>
      <c r="F301" s="34">
        <v>2</v>
      </c>
      <c r="G301" s="34">
        <v>873.1</v>
      </c>
      <c r="H301" s="2">
        <v>0.12</v>
      </c>
      <c r="I301" s="2" t="s">
        <v>1826</v>
      </c>
      <c r="J301" s="2">
        <v>1536.6559999999999</v>
      </c>
    </row>
    <row r="302" spans="1:10">
      <c r="A302" s="2" t="s">
        <v>2126</v>
      </c>
      <c r="B302" s="25">
        <v>45268</v>
      </c>
      <c r="C302" s="2" t="s">
        <v>648</v>
      </c>
      <c r="D302" s="2" t="s">
        <v>1572</v>
      </c>
      <c r="E302" s="2" t="s">
        <v>1801</v>
      </c>
      <c r="F302" s="33">
        <v>4</v>
      </c>
      <c r="G302" s="33">
        <v>889.47</v>
      </c>
      <c r="H302" s="2">
        <v>0.24</v>
      </c>
      <c r="I302" s="2" t="s">
        <v>1824</v>
      </c>
      <c r="J302" s="2">
        <v>2703.9888000000001</v>
      </c>
    </row>
    <row r="303" spans="1:10">
      <c r="A303" s="2" t="s">
        <v>2127</v>
      </c>
      <c r="B303" s="25">
        <v>45596</v>
      </c>
      <c r="C303" s="2" t="s">
        <v>118</v>
      </c>
      <c r="D303" s="2" t="s">
        <v>1696</v>
      </c>
      <c r="E303" s="2" t="s">
        <v>1792</v>
      </c>
      <c r="F303" s="34">
        <v>3</v>
      </c>
      <c r="G303" s="34">
        <v>803.76</v>
      </c>
      <c r="H303" s="2">
        <v>0.19</v>
      </c>
      <c r="I303" s="2" t="s">
        <v>1829</v>
      </c>
      <c r="J303" s="2">
        <v>1953.1368</v>
      </c>
    </row>
    <row r="304" spans="1:10">
      <c r="A304" s="2" t="s">
        <v>2128</v>
      </c>
      <c r="B304" s="25">
        <v>45624</v>
      </c>
      <c r="C304" s="2" t="s">
        <v>1443</v>
      </c>
      <c r="D304" s="2" t="s">
        <v>1698</v>
      </c>
      <c r="E304" s="2" t="s">
        <v>1773</v>
      </c>
      <c r="F304" s="33">
        <v>2</v>
      </c>
      <c r="G304" s="33">
        <v>865.14</v>
      </c>
      <c r="H304" s="2">
        <v>0.2</v>
      </c>
      <c r="I304" s="2" t="s">
        <v>1826</v>
      </c>
      <c r="J304" s="2">
        <v>1384.2239999999999</v>
      </c>
    </row>
    <row r="305" spans="1:10">
      <c r="A305" s="2" t="s">
        <v>2129</v>
      </c>
      <c r="B305" s="25">
        <v>45813</v>
      </c>
      <c r="C305" s="2" t="s">
        <v>347</v>
      </c>
      <c r="D305" s="2" t="s">
        <v>1610</v>
      </c>
      <c r="E305" s="2" t="s">
        <v>1786</v>
      </c>
      <c r="F305" s="34">
        <v>2</v>
      </c>
      <c r="G305" s="34">
        <v>916.49</v>
      </c>
      <c r="H305" s="2">
        <v>0.3</v>
      </c>
      <c r="I305" s="2" t="s">
        <v>1829</v>
      </c>
      <c r="J305" s="2">
        <v>1283.086</v>
      </c>
    </row>
    <row r="306" spans="1:10">
      <c r="A306" s="2" t="s">
        <v>2130</v>
      </c>
      <c r="B306" s="25">
        <v>45615</v>
      </c>
      <c r="C306" s="2" t="s">
        <v>164</v>
      </c>
      <c r="D306" s="2" t="s">
        <v>1650</v>
      </c>
      <c r="E306" s="2" t="s">
        <v>1794</v>
      </c>
      <c r="F306" s="33">
        <v>3</v>
      </c>
      <c r="G306" s="33">
        <v>781.39</v>
      </c>
      <c r="H306" s="2">
        <v>0.12</v>
      </c>
      <c r="I306" s="2" t="s">
        <v>1824</v>
      </c>
      <c r="J306" s="2">
        <v>2062.8696</v>
      </c>
    </row>
    <row r="307" spans="1:10">
      <c r="A307" s="2" t="s">
        <v>2131</v>
      </c>
      <c r="B307" s="25">
        <v>45431</v>
      </c>
      <c r="C307" s="2" t="s">
        <v>687</v>
      </c>
      <c r="D307" s="2" t="s">
        <v>1624</v>
      </c>
      <c r="E307" s="2" t="s">
        <v>1794</v>
      </c>
      <c r="F307" s="34">
        <v>4</v>
      </c>
      <c r="G307" s="34">
        <v>619.74</v>
      </c>
      <c r="H307" s="2">
        <v>0.13</v>
      </c>
      <c r="I307" s="2" t="s">
        <v>1829</v>
      </c>
      <c r="J307" s="2">
        <v>2156.6952000000001</v>
      </c>
    </row>
    <row r="308" spans="1:10">
      <c r="A308" s="2" t="s">
        <v>2132</v>
      </c>
      <c r="B308" s="25">
        <v>45679</v>
      </c>
      <c r="C308" s="2" t="s">
        <v>1481</v>
      </c>
      <c r="D308" s="2" t="s">
        <v>1672</v>
      </c>
      <c r="E308" s="2" t="s">
        <v>1799</v>
      </c>
      <c r="F308" s="33">
        <v>2</v>
      </c>
      <c r="G308" s="33">
        <v>837.76</v>
      </c>
      <c r="H308" s="2">
        <v>0.03</v>
      </c>
      <c r="I308" s="2" t="s">
        <v>1829</v>
      </c>
      <c r="J308" s="2">
        <v>1625.2544</v>
      </c>
    </row>
    <row r="309" spans="1:10">
      <c r="A309" s="2" t="s">
        <v>2133</v>
      </c>
      <c r="B309" s="25">
        <v>45842</v>
      </c>
      <c r="C309" s="2" t="s">
        <v>1395</v>
      </c>
      <c r="D309" s="2" t="s">
        <v>1728</v>
      </c>
      <c r="E309" s="2" t="s">
        <v>1757</v>
      </c>
      <c r="F309" s="34">
        <v>3</v>
      </c>
      <c r="G309" s="34">
        <v>135.94</v>
      </c>
      <c r="H309" s="2">
        <v>0.2</v>
      </c>
      <c r="I309" s="2" t="s">
        <v>1824</v>
      </c>
      <c r="J309" s="2">
        <v>326.25599999999997</v>
      </c>
    </row>
    <row r="310" spans="1:10">
      <c r="A310" s="2" t="s">
        <v>2134</v>
      </c>
      <c r="B310" s="25">
        <v>45796</v>
      </c>
      <c r="C310" s="2" t="s">
        <v>1475</v>
      </c>
      <c r="D310" s="2" t="s">
        <v>1696</v>
      </c>
      <c r="E310" s="2" t="s">
        <v>1757</v>
      </c>
      <c r="F310" s="33">
        <v>4</v>
      </c>
      <c r="G310" s="33">
        <v>396.53</v>
      </c>
      <c r="H310" s="2">
        <v>7.0000000000000007E-2</v>
      </c>
      <c r="I310" s="2" t="s">
        <v>1826</v>
      </c>
      <c r="J310" s="2">
        <v>1475.0916</v>
      </c>
    </row>
    <row r="311" spans="1:10">
      <c r="A311" s="2" t="s">
        <v>2135</v>
      </c>
      <c r="B311" s="25">
        <v>45264</v>
      </c>
      <c r="C311" s="2" t="s">
        <v>713</v>
      </c>
      <c r="D311" s="2" t="s">
        <v>1606</v>
      </c>
      <c r="E311" s="2" t="s">
        <v>1799</v>
      </c>
      <c r="F311" s="34">
        <v>2</v>
      </c>
      <c r="G311" s="34">
        <v>722.45</v>
      </c>
      <c r="H311" s="2">
        <v>0.22</v>
      </c>
      <c r="I311" s="2" t="s">
        <v>1826</v>
      </c>
      <c r="J311" s="2">
        <v>1127.0219999999999</v>
      </c>
    </row>
    <row r="312" spans="1:10">
      <c r="A312" s="2" t="s">
        <v>2136</v>
      </c>
      <c r="B312" s="25">
        <v>45504</v>
      </c>
      <c r="C312" s="2" t="s">
        <v>181</v>
      </c>
      <c r="D312" s="2" t="s">
        <v>1676</v>
      </c>
      <c r="E312" s="2" t="s">
        <v>1761</v>
      </c>
      <c r="F312" s="33">
        <v>2</v>
      </c>
      <c r="G312" s="33">
        <v>138.41</v>
      </c>
      <c r="H312" s="2">
        <v>0.02</v>
      </c>
      <c r="I312" s="2" t="s">
        <v>1824</v>
      </c>
      <c r="J312" s="2">
        <v>271.28359999999998</v>
      </c>
    </row>
    <row r="313" spans="1:10">
      <c r="A313" s="2" t="s">
        <v>2137</v>
      </c>
      <c r="B313" s="25">
        <v>45679</v>
      </c>
      <c r="C313" s="2" t="s">
        <v>435</v>
      </c>
      <c r="D313" s="2" t="s">
        <v>1708</v>
      </c>
      <c r="E313" s="2" t="s">
        <v>1761</v>
      </c>
      <c r="F313" s="34">
        <v>4</v>
      </c>
      <c r="G313" s="34">
        <v>741.51</v>
      </c>
      <c r="H313" s="2">
        <v>0.09</v>
      </c>
      <c r="I313" s="2" t="s">
        <v>1829</v>
      </c>
      <c r="J313" s="2">
        <v>2699.0963999999999</v>
      </c>
    </row>
    <row r="314" spans="1:10">
      <c r="A314" s="2" t="s">
        <v>2138</v>
      </c>
      <c r="B314" s="25">
        <v>45611</v>
      </c>
      <c r="C314" s="2" t="s">
        <v>100</v>
      </c>
      <c r="D314" s="2" t="s">
        <v>1708</v>
      </c>
      <c r="E314" s="2" t="s">
        <v>1807</v>
      </c>
      <c r="F314" s="33">
        <v>2</v>
      </c>
      <c r="G314" s="33">
        <v>588.9</v>
      </c>
      <c r="H314" s="2">
        <v>0.19</v>
      </c>
      <c r="I314" s="2" t="s">
        <v>1826</v>
      </c>
      <c r="J314" s="2">
        <v>954.01800000000003</v>
      </c>
    </row>
    <row r="315" spans="1:10">
      <c r="A315" s="2" t="s">
        <v>2139</v>
      </c>
      <c r="B315" s="25">
        <v>45389</v>
      </c>
      <c r="C315" s="2" t="s">
        <v>960</v>
      </c>
      <c r="D315" s="2" t="s">
        <v>1648</v>
      </c>
      <c r="E315" s="2" t="s">
        <v>1761</v>
      </c>
      <c r="F315" s="34">
        <v>1</v>
      </c>
      <c r="G315" s="34">
        <v>88.92</v>
      </c>
      <c r="H315" s="2">
        <v>0.19</v>
      </c>
      <c r="I315" s="2" t="s">
        <v>1826</v>
      </c>
      <c r="J315" s="2">
        <v>72.025200000000012</v>
      </c>
    </row>
    <row r="316" spans="1:10">
      <c r="A316" s="2" t="s">
        <v>2140</v>
      </c>
      <c r="B316" s="25">
        <v>45339</v>
      </c>
      <c r="C316" s="2" t="s">
        <v>411</v>
      </c>
      <c r="D316" s="2" t="s">
        <v>1670</v>
      </c>
      <c r="E316" s="2" t="s">
        <v>1804</v>
      </c>
      <c r="F316" s="33">
        <v>1</v>
      </c>
      <c r="G316" s="33">
        <v>299.13</v>
      </c>
      <c r="H316" s="2">
        <v>0.1</v>
      </c>
      <c r="I316" s="2" t="s">
        <v>1829</v>
      </c>
      <c r="J316" s="2">
        <v>269.21699999999998</v>
      </c>
    </row>
    <row r="317" spans="1:10">
      <c r="A317" s="2" t="s">
        <v>2141</v>
      </c>
      <c r="B317" s="25">
        <v>45433</v>
      </c>
      <c r="C317" s="2" t="s">
        <v>405</v>
      </c>
      <c r="D317" s="2" t="s">
        <v>1702</v>
      </c>
      <c r="E317" s="2" t="s">
        <v>1766</v>
      </c>
      <c r="F317" s="34">
        <v>2</v>
      </c>
      <c r="G317" s="34">
        <v>548.29999999999995</v>
      </c>
      <c r="H317" s="2">
        <v>0.23</v>
      </c>
      <c r="I317" s="2" t="s">
        <v>1824</v>
      </c>
      <c r="J317" s="2">
        <v>844.38199999999995</v>
      </c>
    </row>
    <row r="318" spans="1:10">
      <c r="A318" s="2" t="s">
        <v>2142</v>
      </c>
      <c r="B318" s="25">
        <v>45435</v>
      </c>
      <c r="C318" s="2" t="s">
        <v>836</v>
      </c>
      <c r="D318" s="2" t="s">
        <v>1656</v>
      </c>
      <c r="E318" s="2" t="s">
        <v>1789</v>
      </c>
      <c r="F318" s="33">
        <v>3</v>
      </c>
      <c r="G318" s="33">
        <v>977.55</v>
      </c>
      <c r="H318" s="2">
        <v>0.02</v>
      </c>
      <c r="I318" s="2" t="s">
        <v>1826</v>
      </c>
      <c r="J318" s="2">
        <v>2873.9969999999989</v>
      </c>
    </row>
    <row r="319" spans="1:10">
      <c r="A319" s="2" t="s">
        <v>2143</v>
      </c>
      <c r="B319" s="25">
        <v>45823</v>
      </c>
      <c r="C319" s="2" t="s">
        <v>1086</v>
      </c>
      <c r="D319" s="2" t="s">
        <v>1636</v>
      </c>
      <c r="E319" s="2" t="s">
        <v>1810</v>
      </c>
      <c r="F319" s="34">
        <v>1</v>
      </c>
      <c r="G319" s="34">
        <v>459.42</v>
      </c>
      <c r="H319" s="2">
        <v>0.28000000000000003</v>
      </c>
      <c r="I319" s="2" t="s">
        <v>1829</v>
      </c>
      <c r="J319" s="2">
        <v>330.7824</v>
      </c>
    </row>
    <row r="320" spans="1:10">
      <c r="A320" s="2" t="s">
        <v>2144</v>
      </c>
      <c r="B320" s="25">
        <v>45663</v>
      </c>
      <c r="C320" s="2" t="s">
        <v>318</v>
      </c>
      <c r="D320" s="2" t="s">
        <v>1549</v>
      </c>
      <c r="E320" s="2" t="s">
        <v>1769</v>
      </c>
      <c r="F320" s="33">
        <v>2</v>
      </c>
      <c r="G320" s="33">
        <v>123.19</v>
      </c>
      <c r="H320" s="2">
        <v>0.19</v>
      </c>
      <c r="I320" s="2" t="s">
        <v>1824</v>
      </c>
      <c r="J320" s="2">
        <v>199.56780000000001</v>
      </c>
    </row>
    <row r="321" spans="1:10">
      <c r="A321" s="2" t="s">
        <v>2145</v>
      </c>
      <c r="B321" s="25">
        <v>45879</v>
      </c>
      <c r="C321" s="2" t="s">
        <v>1121</v>
      </c>
      <c r="D321" s="2" t="s">
        <v>1658</v>
      </c>
      <c r="E321" s="2" t="s">
        <v>1813</v>
      </c>
      <c r="F321" s="34">
        <v>1</v>
      </c>
      <c r="G321" s="34">
        <v>222.95</v>
      </c>
      <c r="H321" s="2">
        <v>0.02</v>
      </c>
      <c r="I321" s="2" t="s">
        <v>1826</v>
      </c>
      <c r="J321" s="2">
        <v>218.49100000000001</v>
      </c>
    </row>
    <row r="322" spans="1:10">
      <c r="A322" s="2" t="s">
        <v>2146</v>
      </c>
      <c r="B322" s="25">
        <v>45840</v>
      </c>
      <c r="C322" s="2" t="s">
        <v>1044</v>
      </c>
      <c r="D322" s="2" t="s">
        <v>1612</v>
      </c>
      <c r="E322" s="2" t="s">
        <v>1769</v>
      </c>
      <c r="F322" s="33">
        <v>3</v>
      </c>
      <c r="G322" s="33">
        <v>601.92999999999995</v>
      </c>
      <c r="H322" s="2">
        <v>0.14000000000000001</v>
      </c>
      <c r="I322" s="2" t="s">
        <v>1824</v>
      </c>
      <c r="J322" s="2">
        <v>1552.9793999999999</v>
      </c>
    </row>
    <row r="323" spans="1:10">
      <c r="A323" s="2" t="s">
        <v>2147</v>
      </c>
      <c r="B323" s="25">
        <v>45380</v>
      </c>
      <c r="C323" s="2" t="s">
        <v>939</v>
      </c>
      <c r="D323" s="2" t="s">
        <v>1686</v>
      </c>
      <c r="E323" s="2" t="s">
        <v>1761</v>
      </c>
      <c r="F323" s="34">
        <v>1</v>
      </c>
      <c r="G323" s="34">
        <v>564.1</v>
      </c>
      <c r="H323" s="2">
        <v>0.03</v>
      </c>
      <c r="I323" s="2" t="s">
        <v>1824</v>
      </c>
      <c r="J323" s="2">
        <v>547.17700000000002</v>
      </c>
    </row>
    <row r="324" spans="1:10">
      <c r="A324" s="2" t="s">
        <v>2148</v>
      </c>
      <c r="B324" s="25">
        <v>45672</v>
      </c>
      <c r="C324" s="2" t="s">
        <v>341</v>
      </c>
      <c r="D324" s="2" t="s">
        <v>1708</v>
      </c>
      <c r="E324" s="2" t="s">
        <v>1773</v>
      </c>
      <c r="F324" s="33">
        <v>1</v>
      </c>
      <c r="G324" s="33">
        <v>516.62</v>
      </c>
      <c r="H324" s="2">
        <v>0.18</v>
      </c>
      <c r="I324" s="2" t="s">
        <v>1824</v>
      </c>
      <c r="J324" s="2">
        <v>423.62840000000011</v>
      </c>
    </row>
    <row r="325" spans="1:10">
      <c r="A325" s="2" t="s">
        <v>2149</v>
      </c>
      <c r="B325" s="25">
        <v>45497</v>
      </c>
      <c r="C325" s="2" t="s">
        <v>1357</v>
      </c>
      <c r="D325" s="2" t="s">
        <v>1674</v>
      </c>
      <c r="E325" s="2" t="s">
        <v>1794</v>
      </c>
      <c r="F325" s="34">
        <v>1</v>
      </c>
      <c r="G325" s="34">
        <v>934.75</v>
      </c>
      <c r="H325" s="2">
        <v>0.11</v>
      </c>
      <c r="I325" s="2" t="s">
        <v>1826</v>
      </c>
      <c r="J325" s="2">
        <v>831.92750000000001</v>
      </c>
    </row>
    <row r="326" spans="1:10">
      <c r="A326" s="2" t="s">
        <v>2150</v>
      </c>
      <c r="B326" s="25">
        <v>45407</v>
      </c>
      <c r="C326" s="2" t="s">
        <v>752</v>
      </c>
      <c r="D326" s="2" t="s">
        <v>1744</v>
      </c>
      <c r="E326" s="2" t="s">
        <v>1779</v>
      </c>
      <c r="F326" s="33">
        <v>4</v>
      </c>
      <c r="G326" s="33">
        <v>548.44000000000005</v>
      </c>
      <c r="H326" s="2">
        <v>0.05</v>
      </c>
      <c r="I326" s="2" t="s">
        <v>1826</v>
      </c>
      <c r="J326" s="2">
        <v>2084.0720000000001</v>
      </c>
    </row>
    <row r="327" spans="1:10">
      <c r="A327" s="2" t="s">
        <v>2151</v>
      </c>
      <c r="B327" s="25">
        <v>45764</v>
      </c>
      <c r="C327" s="2" t="s">
        <v>63</v>
      </c>
      <c r="D327" s="2" t="s">
        <v>1622</v>
      </c>
      <c r="E327" s="2" t="s">
        <v>1766</v>
      </c>
      <c r="F327" s="34">
        <v>3</v>
      </c>
      <c r="G327" s="34">
        <v>361.11</v>
      </c>
      <c r="H327" s="2">
        <v>0.06</v>
      </c>
      <c r="I327" s="2" t="s">
        <v>1824</v>
      </c>
      <c r="J327" s="2">
        <v>1018.3302</v>
      </c>
    </row>
    <row r="328" spans="1:10">
      <c r="A328" s="2" t="s">
        <v>2152</v>
      </c>
      <c r="B328" s="25">
        <v>45924</v>
      </c>
      <c r="C328" s="2" t="s">
        <v>616</v>
      </c>
      <c r="D328" s="2" t="s">
        <v>1574</v>
      </c>
      <c r="E328" s="2" t="s">
        <v>1757</v>
      </c>
      <c r="F328" s="33">
        <v>2</v>
      </c>
      <c r="G328" s="33">
        <v>610.37</v>
      </c>
      <c r="H328" s="2">
        <v>0.1</v>
      </c>
      <c r="I328" s="2" t="s">
        <v>1826</v>
      </c>
      <c r="J328" s="2">
        <v>1098.6659999999999</v>
      </c>
    </row>
    <row r="329" spans="1:10">
      <c r="A329" s="2" t="s">
        <v>2153</v>
      </c>
      <c r="B329" s="25">
        <v>45240</v>
      </c>
      <c r="C329" s="2" t="s">
        <v>1050</v>
      </c>
      <c r="D329" s="2" t="s">
        <v>1650</v>
      </c>
      <c r="E329" s="2" t="s">
        <v>1804</v>
      </c>
      <c r="F329" s="34">
        <v>1</v>
      </c>
      <c r="G329" s="34">
        <v>272.2</v>
      </c>
      <c r="H329" s="2">
        <v>0.3</v>
      </c>
      <c r="I329" s="2" t="s">
        <v>1824</v>
      </c>
      <c r="J329" s="2">
        <v>190.54</v>
      </c>
    </row>
    <row r="330" spans="1:10">
      <c r="A330" s="2" t="s">
        <v>2154</v>
      </c>
      <c r="B330" s="25">
        <v>45349</v>
      </c>
      <c r="C330" s="2" t="s">
        <v>1357</v>
      </c>
      <c r="D330" s="2" t="s">
        <v>1702</v>
      </c>
      <c r="E330" s="2" t="s">
        <v>1776</v>
      </c>
      <c r="F330" s="33">
        <v>3</v>
      </c>
      <c r="G330" s="33">
        <v>573.1</v>
      </c>
      <c r="H330" s="2">
        <v>0.16</v>
      </c>
      <c r="I330" s="2" t="s">
        <v>1829</v>
      </c>
      <c r="J330" s="2">
        <v>1444.212</v>
      </c>
    </row>
    <row r="331" spans="1:10">
      <c r="A331" s="2" t="s">
        <v>2155</v>
      </c>
      <c r="B331" s="25">
        <v>45756</v>
      </c>
      <c r="C331" s="2" t="s">
        <v>1014</v>
      </c>
      <c r="D331" s="2" t="s">
        <v>1557</v>
      </c>
      <c r="E331" s="2" t="s">
        <v>1752</v>
      </c>
      <c r="F331" s="34">
        <v>4</v>
      </c>
      <c r="G331" s="34">
        <v>24.72</v>
      </c>
      <c r="H331" s="2">
        <v>0.28000000000000003</v>
      </c>
      <c r="I331" s="2" t="s">
        <v>1824</v>
      </c>
      <c r="J331" s="2">
        <v>71.193599999999989</v>
      </c>
    </row>
    <row r="332" spans="1:10">
      <c r="A332" s="2" t="s">
        <v>2156</v>
      </c>
      <c r="B332" s="25">
        <v>45478</v>
      </c>
      <c r="C332" s="2" t="s">
        <v>803</v>
      </c>
      <c r="D332" s="2" t="s">
        <v>1565</v>
      </c>
      <c r="E332" s="2" t="s">
        <v>1786</v>
      </c>
      <c r="F332" s="33">
        <v>3</v>
      </c>
      <c r="G332" s="33">
        <v>268.89</v>
      </c>
      <c r="H332" s="2">
        <v>7.0000000000000007E-2</v>
      </c>
      <c r="I332" s="2" t="s">
        <v>1829</v>
      </c>
      <c r="J332" s="2">
        <v>750.20309999999995</v>
      </c>
    </row>
    <row r="333" spans="1:10">
      <c r="A333" s="2" t="s">
        <v>2157</v>
      </c>
      <c r="B333" s="25">
        <v>45890</v>
      </c>
      <c r="C333" s="2" t="s">
        <v>821</v>
      </c>
      <c r="D333" s="2" t="s">
        <v>1684</v>
      </c>
      <c r="E333" s="2" t="s">
        <v>1786</v>
      </c>
      <c r="F333" s="34">
        <v>1</v>
      </c>
      <c r="G333" s="34">
        <v>78.5</v>
      </c>
      <c r="H333" s="2">
        <v>0.17</v>
      </c>
      <c r="I333" s="2" t="s">
        <v>1829</v>
      </c>
      <c r="J333" s="2">
        <v>65.155000000000001</v>
      </c>
    </row>
    <row r="334" spans="1:10">
      <c r="A334" s="2" t="s">
        <v>2158</v>
      </c>
      <c r="B334" s="25">
        <v>45815</v>
      </c>
      <c r="C334" s="2" t="s">
        <v>455</v>
      </c>
      <c r="D334" s="2" t="s">
        <v>1620</v>
      </c>
      <c r="E334" s="2" t="s">
        <v>1769</v>
      </c>
      <c r="F334" s="33">
        <v>3</v>
      </c>
      <c r="G334" s="33">
        <v>399.42</v>
      </c>
      <c r="H334" s="2">
        <v>0.02</v>
      </c>
      <c r="I334" s="2" t="s">
        <v>1824</v>
      </c>
      <c r="J334" s="2">
        <v>1174.2947999999999</v>
      </c>
    </row>
    <row r="335" spans="1:10">
      <c r="A335" s="2" t="s">
        <v>2159</v>
      </c>
      <c r="B335" s="25">
        <v>45891</v>
      </c>
      <c r="C335" s="2" t="s">
        <v>307</v>
      </c>
      <c r="D335" s="2" t="s">
        <v>1610</v>
      </c>
      <c r="E335" s="2" t="s">
        <v>1813</v>
      </c>
      <c r="F335" s="34">
        <v>3</v>
      </c>
      <c r="G335" s="34">
        <v>455.82</v>
      </c>
      <c r="H335" s="2">
        <v>0.01</v>
      </c>
      <c r="I335" s="2" t="s">
        <v>1826</v>
      </c>
      <c r="J335" s="2">
        <v>1353.7854</v>
      </c>
    </row>
    <row r="336" spans="1:10">
      <c r="A336" s="2" t="s">
        <v>2160</v>
      </c>
      <c r="B336" s="25">
        <v>45609</v>
      </c>
      <c r="C336" s="2" t="s">
        <v>1095</v>
      </c>
      <c r="D336" s="2" t="s">
        <v>1648</v>
      </c>
      <c r="E336" s="2" t="s">
        <v>1773</v>
      </c>
      <c r="F336" s="33">
        <v>2</v>
      </c>
      <c r="G336" s="33">
        <v>613.23</v>
      </c>
      <c r="H336" s="2">
        <v>0.15</v>
      </c>
      <c r="I336" s="2" t="s">
        <v>1826</v>
      </c>
      <c r="J336" s="2">
        <v>1042.491</v>
      </c>
    </row>
    <row r="337" spans="1:10">
      <c r="A337" s="2" t="s">
        <v>2161</v>
      </c>
      <c r="B337" s="25">
        <v>45309</v>
      </c>
      <c r="C337" s="2" t="s">
        <v>1414</v>
      </c>
      <c r="D337" s="2" t="s">
        <v>1549</v>
      </c>
      <c r="E337" s="2" t="s">
        <v>1799</v>
      </c>
      <c r="F337" s="34">
        <v>4</v>
      </c>
      <c r="G337" s="34">
        <v>971.9</v>
      </c>
      <c r="H337" s="2">
        <v>0.28000000000000003</v>
      </c>
      <c r="I337" s="2" t="s">
        <v>1826</v>
      </c>
      <c r="J337" s="2">
        <v>2799.0720000000001</v>
      </c>
    </row>
    <row r="338" spans="1:10">
      <c r="A338" s="2" t="s">
        <v>2162</v>
      </c>
      <c r="B338" s="25">
        <v>45519</v>
      </c>
      <c r="C338" s="2" t="s">
        <v>137</v>
      </c>
      <c r="D338" s="2" t="s">
        <v>1604</v>
      </c>
      <c r="E338" s="2" t="s">
        <v>1779</v>
      </c>
      <c r="F338" s="33">
        <v>3</v>
      </c>
      <c r="G338" s="33">
        <v>884.92</v>
      </c>
      <c r="H338" s="2">
        <v>0.06</v>
      </c>
      <c r="I338" s="2" t="s">
        <v>1826</v>
      </c>
      <c r="J338" s="2">
        <v>2495.4744000000001</v>
      </c>
    </row>
    <row r="339" spans="1:10">
      <c r="A339" s="2" t="s">
        <v>2163</v>
      </c>
      <c r="B339" s="25">
        <v>45921</v>
      </c>
      <c r="C339" s="2" t="s">
        <v>314</v>
      </c>
      <c r="D339" s="2" t="s">
        <v>1562</v>
      </c>
      <c r="E339" s="2" t="s">
        <v>1786</v>
      </c>
      <c r="F339" s="34">
        <v>1</v>
      </c>
      <c r="G339" s="34">
        <v>125</v>
      </c>
      <c r="H339" s="2">
        <v>0.23</v>
      </c>
      <c r="I339" s="2" t="s">
        <v>1824</v>
      </c>
      <c r="J339" s="2">
        <v>96.25</v>
      </c>
    </row>
    <row r="340" spans="1:10">
      <c r="A340" s="2" t="s">
        <v>2164</v>
      </c>
      <c r="B340" s="25">
        <v>45465</v>
      </c>
      <c r="C340" s="2" t="s">
        <v>441</v>
      </c>
      <c r="D340" s="2" t="s">
        <v>1568</v>
      </c>
      <c r="E340" s="2" t="s">
        <v>1801</v>
      </c>
      <c r="F340" s="33">
        <v>2</v>
      </c>
      <c r="G340" s="33">
        <v>188.25</v>
      </c>
      <c r="H340" s="2">
        <v>0.08</v>
      </c>
      <c r="I340" s="2" t="s">
        <v>1826</v>
      </c>
      <c r="J340" s="2">
        <v>346.38</v>
      </c>
    </row>
    <row r="341" spans="1:10">
      <c r="A341" s="2" t="s">
        <v>2165</v>
      </c>
      <c r="B341" s="25">
        <v>45303</v>
      </c>
      <c r="C341" s="2" t="s">
        <v>719</v>
      </c>
      <c r="D341" s="2" t="s">
        <v>1640</v>
      </c>
      <c r="E341" s="2" t="s">
        <v>1776</v>
      </c>
      <c r="F341" s="34">
        <v>4</v>
      </c>
      <c r="G341" s="34">
        <v>344.12</v>
      </c>
      <c r="H341" s="2">
        <v>0.25</v>
      </c>
      <c r="I341" s="2" t="s">
        <v>1826</v>
      </c>
      <c r="J341" s="2">
        <v>1032.3599999999999</v>
      </c>
    </row>
    <row r="342" spans="1:10">
      <c r="A342" s="2" t="s">
        <v>2166</v>
      </c>
      <c r="B342" s="25">
        <v>45218</v>
      </c>
      <c r="C342" s="2" t="s">
        <v>181</v>
      </c>
      <c r="D342" s="2" t="s">
        <v>1582</v>
      </c>
      <c r="E342" s="2" t="s">
        <v>1813</v>
      </c>
      <c r="F342" s="33">
        <v>3</v>
      </c>
      <c r="G342" s="33">
        <v>997.95</v>
      </c>
      <c r="H342" s="2">
        <v>0.09</v>
      </c>
      <c r="I342" s="2" t="s">
        <v>1829</v>
      </c>
      <c r="J342" s="2">
        <v>2724.4034999999999</v>
      </c>
    </row>
    <row r="343" spans="1:10">
      <c r="A343" s="2" t="s">
        <v>2167</v>
      </c>
      <c r="B343" s="25">
        <v>45727</v>
      </c>
      <c r="C343" s="2" t="s">
        <v>505</v>
      </c>
      <c r="D343" s="2" t="s">
        <v>1570</v>
      </c>
      <c r="E343" s="2" t="s">
        <v>1801</v>
      </c>
      <c r="F343" s="34">
        <v>3</v>
      </c>
      <c r="G343" s="34">
        <v>121.64</v>
      </c>
      <c r="H343" s="2">
        <v>7.0000000000000007E-2</v>
      </c>
      <c r="I343" s="2" t="s">
        <v>1826</v>
      </c>
      <c r="J343" s="2">
        <v>339.37560000000002</v>
      </c>
    </row>
    <row r="344" spans="1:10">
      <c r="A344" s="2" t="s">
        <v>2168</v>
      </c>
      <c r="B344" s="25">
        <v>45557</v>
      </c>
      <c r="C344" s="2" t="s">
        <v>716</v>
      </c>
      <c r="D344" s="2" t="s">
        <v>1684</v>
      </c>
      <c r="E344" s="2" t="s">
        <v>1789</v>
      </c>
      <c r="F344" s="33">
        <v>2</v>
      </c>
      <c r="G344" s="33">
        <v>692.72</v>
      </c>
      <c r="H344" s="2">
        <v>0.13</v>
      </c>
      <c r="I344" s="2" t="s">
        <v>1826</v>
      </c>
      <c r="J344" s="2">
        <v>1205.3327999999999</v>
      </c>
    </row>
    <row r="345" spans="1:10">
      <c r="A345" s="2" t="s">
        <v>2169</v>
      </c>
      <c r="B345" s="25">
        <v>45623</v>
      </c>
      <c r="C345" s="2" t="s">
        <v>114</v>
      </c>
      <c r="D345" s="2" t="s">
        <v>1596</v>
      </c>
      <c r="E345" s="2" t="s">
        <v>1813</v>
      </c>
      <c r="F345" s="34">
        <v>3</v>
      </c>
      <c r="G345" s="34">
        <v>794.59</v>
      </c>
      <c r="H345" s="2">
        <v>0.03</v>
      </c>
      <c r="I345" s="2" t="s">
        <v>1826</v>
      </c>
      <c r="J345" s="2">
        <v>2312.2568999999999</v>
      </c>
    </row>
    <row r="346" spans="1:10">
      <c r="A346" s="2" t="s">
        <v>2170</v>
      </c>
      <c r="B346" s="25">
        <v>45224</v>
      </c>
      <c r="C346" s="2" t="s">
        <v>67</v>
      </c>
      <c r="D346" s="2" t="s">
        <v>1600</v>
      </c>
      <c r="E346" s="2" t="s">
        <v>1786</v>
      </c>
      <c r="F346" s="33">
        <v>1</v>
      </c>
      <c r="G346" s="33">
        <v>907.95</v>
      </c>
      <c r="H346" s="2">
        <v>0.1</v>
      </c>
      <c r="I346" s="2" t="s">
        <v>1826</v>
      </c>
      <c r="J346" s="2">
        <v>817.15500000000009</v>
      </c>
    </row>
    <row r="347" spans="1:10">
      <c r="A347" s="2" t="s">
        <v>2171</v>
      </c>
      <c r="B347" s="25">
        <v>45940</v>
      </c>
      <c r="C347" s="2" t="s">
        <v>911</v>
      </c>
      <c r="D347" s="2" t="s">
        <v>1648</v>
      </c>
      <c r="E347" s="2" t="s">
        <v>1752</v>
      </c>
      <c r="F347" s="34">
        <v>2</v>
      </c>
      <c r="G347" s="34">
        <v>660.81</v>
      </c>
      <c r="H347" s="2">
        <v>0.18</v>
      </c>
      <c r="I347" s="2" t="s">
        <v>1824</v>
      </c>
      <c r="J347" s="2">
        <v>1083.7284</v>
      </c>
    </row>
    <row r="348" spans="1:10">
      <c r="A348" s="2" t="s">
        <v>2172</v>
      </c>
      <c r="B348" s="25">
        <v>45915</v>
      </c>
      <c r="C348" s="2" t="s">
        <v>227</v>
      </c>
      <c r="D348" s="2" t="s">
        <v>1650</v>
      </c>
      <c r="E348" s="2" t="s">
        <v>1782</v>
      </c>
      <c r="F348" s="33">
        <v>3</v>
      </c>
      <c r="G348" s="33">
        <v>564.94000000000005</v>
      </c>
      <c r="H348" s="2">
        <v>0.22</v>
      </c>
      <c r="I348" s="2" t="s">
        <v>1829</v>
      </c>
      <c r="J348" s="2">
        <v>1321.9595999999999</v>
      </c>
    </row>
    <row r="349" spans="1:10">
      <c r="A349" s="2" t="s">
        <v>2173</v>
      </c>
      <c r="B349" s="25">
        <v>45541</v>
      </c>
      <c r="C349" s="2" t="s">
        <v>205</v>
      </c>
      <c r="D349" s="2" t="s">
        <v>1578</v>
      </c>
      <c r="E349" s="2" t="s">
        <v>1801</v>
      </c>
      <c r="F349" s="34">
        <v>2</v>
      </c>
      <c r="G349" s="34">
        <v>280.37</v>
      </c>
      <c r="H349" s="2">
        <v>0.22</v>
      </c>
      <c r="I349" s="2" t="s">
        <v>1829</v>
      </c>
      <c r="J349" s="2">
        <v>437.37720000000002</v>
      </c>
    </row>
    <row r="350" spans="1:10">
      <c r="A350" s="2" t="s">
        <v>2174</v>
      </c>
      <c r="B350" s="25">
        <v>45489</v>
      </c>
      <c r="C350" s="2" t="s">
        <v>1163</v>
      </c>
      <c r="D350" s="2" t="s">
        <v>1648</v>
      </c>
      <c r="E350" s="2" t="s">
        <v>1766</v>
      </c>
      <c r="F350" s="33">
        <v>2</v>
      </c>
      <c r="G350" s="33">
        <v>85.23</v>
      </c>
      <c r="H350" s="2">
        <v>0.13</v>
      </c>
      <c r="I350" s="2" t="s">
        <v>1824</v>
      </c>
      <c r="J350" s="2">
        <v>148.30019999999999</v>
      </c>
    </row>
    <row r="351" spans="1:10">
      <c r="A351" s="2" t="s">
        <v>2175</v>
      </c>
      <c r="B351" s="25">
        <v>45748</v>
      </c>
      <c r="C351" s="2" t="s">
        <v>984</v>
      </c>
      <c r="D351" s="2" t="s">
        <v>1602</v>
      </c>
      <c r="E351" s="2" t="s">
        <v>1797</v>
      </c>
      <c r="F351" s="34">
        <v>2</v>
      </c>
      <c r="G351" s="34">
        <v>563.29999999999995</v>
      </c>
      <c r="H351" s="2">
        <v>0.26</v>
      </c>
      <c r="I351" s="2" t="s">
        <v>1824</v>
      </c>
      <c r="J351" s="2">
        <v>833.68399999999997</v>
      </c>
    </row>
    <row r="352" spans="1:10">
      <c r="A352" s="2" t="s">
        <v>2176</v>
      </c>
      <c r="B352" s="25">
        <v>45309</v>
      </c>
      <c r="C352" s="2" t="s">
        <v>134</v>
      </c>
      <c r="D352" s="2" t="s">
        <v>1708</v>
      </c>
      <c r="E352" s="2" t="s">
        <v>1810</v>
      </c>
      <c r="F352" s="33">
        <v>2</v>
      </c>
      <c r="G352" s="33">
        <v>827.81</v>
      </c>
      <c r="H352" s="2">
        <v>0.04</v>
      </c>
      <c r="I352" s="2" t="s">
        <v>1826</v>
      </c>
      <c r="J352" s="2">
        <v>1589.3951999999999</v>
      </c>
    </row>
    <row r="353" spans="1:10">
      <c r="A353" s="2" t="s">
        <v>2177</v>
      </c>
      <c r="B353" s="25">
        <v>45621</v>
      </c>
      <c r="C353" s="2" t="s">
        <v>696</v>
      </c>
      <c r="D353" s="2" t="s">
        <v>1572</v>
      </c>
      <c r="E353" s="2" t="s">
        <v>1810</v>
      </c>
      <c r="F353" s="34">
        <v>3</v>
      </c>
      <c r="G353" s="34">
        <v>877.71</v>
      </c>
      <c r="H353" s="2">
        <v>0.12</v>
      </c>
      <c r="I353" s="2" t="s">
        <v>1826</v>
      </c>
      <c r="J353" s="2">
        <v>2317.1543999999999</v>
      </c>
    </row>
    <row r="354" spans="1:10">
      <c r="A354" s="2" t="s">
        <v>2178</v>
      </c>
      <c r="B354" s="25">
        <v>45603</v>
      </c>
      <c r="C354" s="2" t="s">
        <v>821</v>
      </c>
      <c r="D354" s="2" t="s">
        <v>1662</v>
      </c>
      <c r="E354" s="2" t="s">
        <v>1786</v>
      </c>
      <c r="F354" s="33">
        <v>4</v>
      </c>
      <c r="G354" s="33">
        <v>488.56</v>
      </c>
      <c r="H354" s="2">
        <v>0.26</v>
      </c>
      <c r="I354" s="2" t="s">
        <v>1829</v>
      </c>
      <c r="J354" s="2">
        <v>1446.1376</v>
      </c>
    </row>
    <row r="355" spans="1:10">
      <c r="A355" s="2" t="s">
        <v>2179</v>
      </c>
      <c r="B355" s="25">
        <v>45501</v>
      </c>
      <c r="C355" s="2" t="s">
        <v>369</v>
      </c>
      <c r="D355" s="2" t="s">
        <v>1598</v>
      </c>
      <c r="E355" s="2" t="s">
        <v>1794</v>
      </c>
      <c r="F355" s="34">
        <v>4</v>
      </c>
      <c r="G355" s="34">
        <v>175.91</v>
      </c>
      <c r="H355" s="2">
        <v>0.13</v>
      </c>
      <c r="I355" s="2" t="s">
        <v>1826</v>
      </c>
      <c r="J355" s="2">
        <v>612.16679999999997</v>
      </c>
    </row>
    <row r="356" spans="1:10">
      <c r="A356" s="2" t="s">
        <v>2180</v>
      </c>
      <c r="B356" s="25">
        <v>45398</v>
      </c>
      <c r="C356" s="2" t="s">
        <v>794</v>
      </c>
      <c r="D356" s="2" t="s">
        <v>1722</v>
      </c>
      <c r="E356" s="2" t="s">
        <v>1782</v>
      </c>
      <c r="F356" s="33">
        <v>4</v>
      </c>
      <c r="G356" s="33">
        <v>289.66000000000003</v>
      </c>
      <c r="H356" s="2">
        <v>0.25</v>
      </c>
      <c r="I356" s="2" t="s">
        <v>1829</v>
      </c>
      <c r="J356" s="2">
        <v>868.98</v>
      </c>
    </row>
    <row r="357" spans="1:10">
      <c r="A357" s="2" t="s">
        <v>2181</v>
      </c>
      <c r="B357" s="25">
        <v>45304</v>
      </c>
      <c r="C357" s="2" t="s">
        <v>773</v>
      </c>
      <c r="D357" s="2" t="s">
        <v>1578</v>
      </c>
      <c r="E357" s="2" t="s">
        <v>1801</v>
      </c>
      <c r="F357" s="34">
        <v>2</v>
      </c>
      <c r="G357" s="34">
        <v>899.27</v>
      </c>
      <c r="H357" s="2">
        <v>0.17</v>
      </c>
      <c r="I357" s="2" t="s">
        <v>1824</v>
      </c>
      <c r="J357" s="2">
        <v>1492.7882</v>
      </c>
    </row>
    <row r="358" spans="1:10">
      <c r="A358" s="2" t="s">
        <v>2182</v>
      </c>
      <c r="B358" s="25">
        <v>45299</v>
      </c>
      <c r="C358" s="2" t="s">
        <v>241</v>
      </c>
      <c r="D358" s="2" t="s">
        <v>1584</v>
      </c>
      <c r="E358" s="2" t="s">
        <v>1757</v>
      </c>
      <c r="F358" s="33">
        <v>1</v>
      </c>
      <c r="G358" s="33">
        <v>691.38</v>
      </c>
      <c r="H358" s="2">
        <v>0.11</v>
      </c>
      <c r="I358" s="2" t="s">
        <v>1829</v>
      </c>
      <c r="J358" s="2">
        <v>615.32820000000004</v>
      </c>
    </row>
    <row r="359" spans="1:10">
      <c r="A359" s="2" t="s">
        <v>2183</v>
      </c>
      <c r="B359" s="25">
        <v>45564</v>
      </c>
      <c r="C359" s="2" t="s">
        <v>550</v>
      </c>
      <c r="D359" s="2" t="s">
        <v>1602</v>
      </c>
      <c r="E359" s="2" t="s">
        <v>1752</v>
      </c>
      <c r="F359" s="34">
        <v>3</v>
      </c>
      <c r="G359" s="34">
        <v>158.72</v>
      </c>
      <c r="H359" s="2">
        <v>0.13</v>
      </c>
      <c r="I359" s="2" t="s">
        <v>1824</v>
      </c>
      <c r="J359" s="2">
        <v>414.25920000000002</v>
      </c>
    </row>
    <row r="360" spans="1:10">
      <c r="A360" s="2" t="s">
        <v>2184</v>
      </c>
      <c r="B360" s="25">
        <v>45413</v>
      </c>
      <c r="C360" s="2" t="s">
        <v>684</v>
      </c>
      <c r="D360" s="2" t="s">
        <v>1668</v>
      </c>
      <c r="E360" s="2" t="s">
        <v>1804</v>
      </c>
      <c r="F360" s="33">
        <v>4</v>
      </c>
      <c r="G360" s="33">
        <v>537.15</v>
      </c>
      <c r="H360" s="2">
        <v>0.06</v>
      </c>
      <c r="I360" s="2" t="s">
        <v>1829</v>
      </c>
      <c r="J360" s="2">
        <v>2019.684</v>
      </c>
    </row>
    <row r="361" spans="1:10">
      <c r="A361" s="2" t="s">
        <v>2185</v>
      </c>
      <c r="B361" s="25">
        <v>45480</v>
      </c>
      <c r="C361" s="2" t="s">
        <v>1295</v>
      </c>
      <c r="D361" s="2" t="s">
        <v>1630</v>
      </c>
      <c r="E361" s="2" t="s">
        <v>1786</v>
      </c>
      <c r="F361" s="34">
        <v>3</v>
      </c>
      <c r="G361" s="34">
        <v>771.7</v>
      </c>
      <c r="H361" s="2">
        <v>0.05</v>
      </c>
      <c r="I361" s="2" t="s">
        <v>1829</v>
      </c>
      <c r="J361" s="2">
        <v>2199.3449999999998</v>
      </c>
    </row>
    <row r="362" spans="1:10">
      <c r="A362" s="2" t="s">
        <v>2186</v>
      </c>
      <c r="B362" s="25">
        <v>45610</v>
      </c>
      <c r="C362" s="2" t="s">
        <v>381</v>
      </c>
      <c r="D362" s="2" t="s">
        <v>1724</v>
      </c>
      <c r="E362" s="2" t="s">
        <v>1757</v>
      </c>
      <c r="F362" s="33">
        <v>4</v>
      </c>
      <c r="G362" s="33">
        <v>677.25</v>
      </c>
      <c r="H362" s="2">
        <v>0.14000000000000001</v>
      </c>
      <c r="I362" s="2" t="s">
        <v>1826</v>
      </c>
      <c r="J362" s="2">
        <v>2329.7399999999998</v>
      </c>
    </row>
    <row r="363" spans="1:10">
      <c r="A363" s="2" t="s">
        <v>2187</v>
      </c>
      <c r="B363" s="25">
        <v>45763</v>
      </c>
      <c r="C363" s="2" t="s">
        <v>363</v>
      </c>
      <c r="D363" s="2" t="s">
        <v>1744</v>
      </c>
      <c r="E363" s="2" t="s">
        <v>1792</v>
      </c>
      <c r="F363" s="34">
        <v>1</v>
      </c>
      <c r="G363" s="34">
        <v>645.48</v>
      </c>
      <c r="H363" s="2">
        <v>0.26</v>
      </c>
      <c r="I363" s="2" t="s">
        <v>1829</v>
      </c>
      <c r="J363" s="2">
        <v>477.65519999999998</v>
      </c>
    </row>
    <row r="364" spans="1:10">
      <c r="A364" s="2" t="s">
        <v>2188</v>
      </c>
      <c r="B364" s="25">
        <v>45856</v>
      </c>
      <c r="C364" s="2" t="s">
        <v>1127</v>
      </c>
      <c r="D364" s="2" t="s">
        <v>1694</v>
      </c>
      <c r="E364" s="2" t="s">
        <v>1761</v>
      </c>
      <c r="F364" s="33">
        <v>2</v>
      </c>
      <c r="G364" s="33">
        <v>934</v>
      </c>
      <c r="H364" s="2">
        <v>0.3</v>
      </c>
      <c r="I364" s="2" t="s">
        <v>1829</v>
      </c>
      <c r="J364" s="2">
        <v>1307.5999999999999</v>
      </c>
    </row>
    <row r="365" spans="1:10">
      <c r="A365" s="2" t="s">
        <v>2189</v>
      </c>
      <c r="B365" s="25">
        <v>45712</v>
      </c>
      <c r="C365" s="2" t="s">
        <v>1050</v>
      </c>
      <c r="D365" s="2" t="s">
        <v>1640</v>
      </c>
      <c r="E365" s="2" t="s">
        <v>1761</v>
      </c>
      <c r="F365" s="34">
        <v>1</v>
      </c>
      <c r="G365" s="34">
        <v>669.53</v>
      </c>
      <c r="H365" s="2">
        <v>0.2</v>
      </c>
      <c r="I365" s="2" t="s">
        <v>1824</v>
      </c>
      <c r="J365" s="2">
        <v>535.62400000000002</v>
      </c>
    </row>
    <row r="366" spans="1:10">
      <c r="A366" s="2" t="s">
        <v>2190</v>
      </c>
      <c r="B366" s="25">
        <v>45723</v>
      </c>
      <c r="C366" s="2" t="s">
        <v>702</v>
      </c>
      <c r="D366" s="2" t="s">
        <v>1618</v>
      </c>
      <c r="E366" s="2" t="s">
        <v>1810</v>
      </c>
      <c r="F366" s="33">
        <v>1</v>
      </c>
      <c r="G366" s="33">
        <v>213.69</v>
      </c>
      <c r="H366" s="2">
        <v>0.28000000000000003</v>
      </c>
      <c r="I366" s="2" t="s">
        <v>1829</v>
      </c>
      <c r="J366" s="2">
        <v>153.85679999999999</v>
      </c>
    </row>
    <row r="367" spans="1:10">
      <c r="A367" s="2" t="s">
        <v>2191</v>
      </c>
      <c r="B367" s="25">
        <v>45706</v>
      </c>
      <c r="C367" s="2" t="s">
        <v>281</v>
      </c>
      <c r="D367" s="2" t="s">
        <v>1590</v>
      </c>
      <c r="E367" s="2" t="s">
        <v>1813</v>
      </c>
      <c r="F367" s="34">
        <v>2</v>
      </c>
      <c r="G367" s="34">
        <v>99.1</v>
      </c>
      <c r="H367" s="2">
        <v>0.2</v>
      </c>
      <c r="I367" s="2" t="s">
        <v>1826</v>
      </c>
      <c r="J367" s="2">
        <v>158.56</v>
      </c>
    </row>
    <row r="368" spans="1:10">
      <c r="A368" s="2" t="s">
        <v>2192</v>
      </c>
      <c r="B368" s="25">
        <v>45469</v>
      </c>
      <c r="C368" s="2" t="s">
        <v>1157</v>
      </c>
      <c r="D368" s="2" t="s">
        <v>1622</v>
      </c>
      <c r="E368" s="2" t="s">
        <v>1804</v>
      </c>
      <c r="F368" s="33">
        <v>1</v>
      </c>
      <c r="G368" s="33">
        <v>628.98</v>
      </c>
      <c r="H368" s="2">
        <v>0.03</v>
      </c>
      <c r="I368" s="2" t="s">
        <v>1829</v>
      </c>
      <c r="J368" s="2">
        <v>610.11059999999998</v>
      </c>
    </row>
    <row r="369" spans="1:10">
      <c r="A369" s="2" t="s">
        <v>2193</v>
      </c>
      <c r="B369" s="25">
        <v>45711</v>
      </c>
      <c r="C369" s="2" t="s">
        <v>307</v>
      </c>
      <c r="D369" s="2" t="s">
        <v>1716</v>
      </c>
      <c r="E369" s="2" t="s">
        <v>1769</v>
      </c>
      <c r="F369" s="34">
        <v>3</v>
      </c>
      <c r="G369" s="34">
        <v>944.64</v>
      </c>
      <c r="H369" s="2">
        <v>0.26</v>
      </c>
      <c r="I369" s="2" t="s">
        <v>1824</v>
      </c>
      <c r="J369" s="2">
        <v>2097.1008000000002</v>
      </c>
    </row>
    <row r="370" spans="1:10">
      <c r="A370" s="2" t="s">
        <v>2194</v>
      </c>
      <c r="B370" s="25">
        <v>45823</v>
      </c>
      <c r="C370" s="2" t="s">
        <v>1452</v>
      </c>
      <c r="D370" s="2" t="s">
        <v>1734</v>
      </c>
      <c r="E370" s="2" t="s">
        <v>1794</v>
      </c>
      <c r="F370" s="33">
        <v>2</v>
      </c>
      <c r="G370" s="33">
        <v>121.7</v>
      </c>
      <c r="H370" s="2">
        <v>0.06</v>
      </c>
      <c r="I370" s="2" t="s">
        <v>1829</v>
      </c>
      <c r="J370" s="2">
        <v>228.79599999999999</v>
      </c>
    </row>
    <row r="371" spans="1:10">
      <c r="A371" s="2" t="s">
        <v>2195</v>
      </c>
      <c r="B371" s="25">
        <v>45217</v>
      </c>
      <c r="C371" s="2" t="s">
        <v>1386</v>
      </c>
      <c r="D371" s="2" t="s">
        <v>1678</v>
      </c>
      <c r="E371" s="2" t="s">
        <v>1766</v>
      </c>
      <c r="F371" s="34">
        <v>4</v>
      </c>
      <c r="G371" s="34">
        <v>269.49</v>
      </c>
      <c r="H371" s="2">
        <v>7.0000000000000007E-2</v>
      </c>
      <c r="I371" s="2" t="s">
        <v>1826</v>
      </c>
      <c r="J371" s="2">
        <v>1002.5028</v>
      </c>
    </row>
    <row r="372" spans="1:10">
      <c r="A372" s="2" t="s">
        <v>2196</v>
      </c>
      <c r="B372" s="25">
        <v>45733</v>
      </c>
      <c r="C372" s="2" t="s">
        <v>353</v>
      </c>
      <c r="D372" s="2" t="s">
        <v>1592</v>
      </c>
      <c r="E372" s="2" t="s">
        <v>1810</v>
      </c>
      <c r="F372" s="33">
        <v>1</v>
      </c>
      <c r="G372" s="33">
        <v>678.2</v>
      </c>
      <c r="H372" s="2">
        <v>0.14000000000000001</v>
      </c>
      <c r="I372" s="2" t="s">
        <v>1824</v>
      </c>
      <c r="J372" s="2">
        <v>583.25200000000007</v>
      </c>
    </row>
    <row r="373" spans="1:10">
      <c r="A373" s="2" t="s">
        <v>2197</v>
      </c>
      <c r="B373" s="25">
        <v>45520</v>
      </c>
      <c r="C373" s="2" t="s">
        <v>743</v>
      </c>
      <c r="D373" s="2" t="s">
        <v>1728</v>
      </c>
      <c r="E373" s="2" t="s">
        <v>1797</v>
      </c>
      <c r="F373" s="34">
        <v>1</v>
      </c>
      <c r="G373" s="34">
        <v>752.45</v>
      </c>
      <c r="H373" s="2">
        <v>0.21</v>
      </c>
      <c r="I373" s="2" t="s">
        <v>1829</v>
      </c>
      <c r="J373" s="2">
        <v>594.43550000000005</v>
      </c>
    </row>
    <row r="374" spans="1:10">
      <c r="A374" s="2" t="s">
        <v>2198</v>
      </c>
      <c r="B374" s="25">
        <v>45373</v>
      </c>
      <c r="C374" s="2" t="s">
        <v>147</v>
      </c>
      <c r="D374" s="2" t="s">
        <v>1736</v>
      </c>
      <c r="E374" s="2" t="s">
        <v>1797</v>
      </c>
      <c r="F374" s="33">
        <v>2</v>
      </c>
      <c r="G374" s="33">
        <v>209.66</v>
      </c>
      <c r="H374" s="2">
        <v>0.21</v>
      </c>
      <c r="I374" s="2" t="s">
        <v>1824</v>
      </c>
      <c r="J374" s="2">
        <v>331.26280000000003</v>
      </c>
    </row>
    <row r="375" spans="1:10">
      <c r="A375" s="2" t="s">
        <v>2199</v>
      </c>
      <c r="B375" s="25">
        <v>45688</v>
      </c>
      <c r="C375" s="2" t="s">
        <v>538</v>
      </c>
      <c r="D375" s="2" t="s">
        <v>1742</v>
      </c>
      <c r="E375" s="2" t="s">
        <v>1813</v>
      </c>
      <c r="F375" s="34">
        <v>2</v>
      </c>
      <c r="G375" s="34">
        <v>739.95</v>
      </c>
      <c r="H375" s="2">
        <v>0.1</v>
      </c>
      <c r="I375" s="2" t="s">
        <v>1829</v>
      </c>
      <c r="J375" s="2">
        <v>1331.91</v>
      </c>
    </row>
    <row r="376" spans="1:10">
      <c r="A376" s="2" t="s">
        <v>2200</v>
      </c>
      <c r="B376" s="25">
        <v>45276</v>
      </c>
      <c r="C376" s="2" t="s">
        <v>1446</v>
      </c>
      <c r="D376" s="2" t="s">
        <v>1638</v>
      </c>
      <c r="E376" s="2" t="s">
        <v>1801</v>
      </c>
      <c r="F376" s="33">
        <v>1</v>
      </c>
      <c r="G376" s="33">
        <v>496.19</v>
      </c>
      <c r="H376" s="2">
        <v>0.08</v>
      </c>
      <c r="I376" s="2" t="s">
        <v>1829</v>
      </c>
      <c r="J376" s="2">
        <v>456.4948</v>
      </c>
    </row>
    <row r="377" spans="1:10">
      <c r="A377" s="2" t="s">
        <v>2201</v>
      </c>
      <c r="B377" s="25">
        <v>45756</v>
      </c>
      <c r="C377" s="2" t="s">
        <v>172</v>
      </c>
      <c r="D377" s="2" t="s">
        <v>1565</v>
      </c>
      <c r="E377" s="2" t="s">
        <v>1794</v>
      </c>
      <c r="F377" s="34">
        <v>1</v>
      </c>
      <c r="G377" s="34">
        <v>306.36</v>
      </c>
      <c r="H377" s="2">
        <v>0.01</v>
      </c>
      <c r="I377" s="2" t="s">
        <v>1826</v>
      </c>
      <c r="J377" s="2">
        <v>303.29640000000001</v>
      </c>
    </row>
    <row r="378" spans="1:10">
      <c r="A378" s="2" t="s">
        <v>2202</v>
      </c>
      <c r="B378" s="25">
        <v>45309</v>
      </c>
      <c r="C378" s="2" t="s">
        <v>417</v>
      </c>
      <c r="D378" s="2" t="s">
        <v>1694</v>
      </c>
      <c r="E378" s="2" t="s">
        <v>1769</v>
      </c>
      <c r="F378" s="33">
        <v>4</v>
      </c>
      <c r="G378" s="33">
        <v>693.16</v>
      </c>
      <c r="H378" s="2">
        <v>0.05</v>
      </c>
      <c r="I378" s="2" t="s">
        <v>1826</v>
      </c>
      <c r="J378" s="2">
        <v>2634.0079999999998</v>
      </c>
    </row>
    <row r="379" spans="1:10">
      <c r="A379" s="2" t="s">
        <v>2203</v>
      </c>
      <c r="B379" s="25">
        <v>45744</v>
      </c>
      <c r="C379" s="2" t="s">
        <v>1405</v>
      </c>
      <c r="D379" s="2" t="s">
        <v>1714</v>
      </c>
      <c r="E379" s="2" t="s">
        <v>1789</v>
      </c>
      <c r="F379" s="34">
        <v>1</v>
      </c>
      <c r="G379" s="34">
        <v>995.52</v>
      </c>
      <c r="H379" s="2">
        <v>0.22</v>
      </c>
      <c r="I379" s="2" t="s">
        <v>1826</v>
      </c>
      <c r="J379" s="2">
        <v>776.50559999999996</v>
      </c>
    </row>
    <row r="380" spans="1:10">
      <c r="A380" s="2" t="s">
        <v>2204</v>
      </c>
      <c r="B380" s="25">
        <v>45535</v>
      </c>
      <c r="C380" s="2" t="s">
        <v>431</v>
      </c>
      <c r="D380" s="2" t="s">
        <v>1560</v>
      </c>
      <c r="E380" s="2" t="s">
        <v>1810</v>
      </c>
      <c r="F380" s="33">
        <v>4</v>
      </c>
      <c r="G380" s="33">
        <v>241.32</v>
      </c>
      <c r="H380" s="2">
        <v>0.28999999999999998</v>
      </c>
      <c r="I380" s="2" t="s">
        <v>1829</v>
      </c>
      <c r="J380" s="2">
        <v>685.34879999999998</v>
      </c>
    </row>
    <row r="381" spans="1:10">
      <c r="A381" s="2" t="s">
        <v>2205</v>
      </c>
      <c r="B381" s="25">
        <v>45240</v>
      </c>
      <c r="C381" s="2" t="s">
        <v>767</v>
      </c>
      <c r="D381" s="2" t="s">
        <v>1704</v>
      </c>
      <c r="E381" s="2" t="s">
        <v>1757</v>
      </c>
      <c r="F381" s="34">
        <v>3</v>
      </c>
      <c r="G381" s="34">
        <v>636.03</v>
      </c>
      <c r="H381" s="2">
        <v>0.06</v>
      </c>
      <c r="I381" s="2" t="s">
        <v>1829</v>
      </c>
      <c r="J381" s="2">
        <v>1793.6045999999999</v>
      </c>
    </row>
    <row r="382" spans="1:10">
      <c r="A382" s="2" t="s">
        <v>2206</v>
      </c>
      <c r="B382" s="25">
        <v>45275</v>
      </c>
      <c r="C382" s="2" t="s">
        <v>344</v>
      </c>
      <c r="D382" s="2" t="s">
        <v>1553</v>
      </c>
      <c r="E382" s="2" t="s">
        <v>1813</v>
      </c>
      <c r="F382" s="33">
        <v>4</v>
      </c>
      <c r="G382" s="33">
        <v>603.30999999999995</v>
      </c>
      <c r="H382" s="2">
        <v>0.15</v>
      </c>
      <c r="I382" s="2" t="s">
        <v>1824</v>
      </c>
      <c r="J382" s="2">
        <v>2051.2539999999999</v>
      </c>
    </row>
    <row r="383" spans="1:10">
      <c r="A383" s="2" t="s">
        <v>2207</v>
      </c>
      <c r="B383" s="25">
        <v>45427</v>
      </c>
      <c r="C383" s="2" t="s">
        <v>275</v>
      </c>
      <c r="D383" s="2" t="s">
        <v>1726</v>
      </c>
      <c r="E383" s="2" t="s">
        <v>1789</v>
      </c>
      <c r="F383" s="34">
        <v>3</v>
      </c>
      <c r="G383" s="34">
        <v>437.96</v>
      </c>
      <c r="H383" s="2">
        <v>0.27</v>
      </c>
      <c r="I383" s="2" t="s">
        <v>1829</v>
      </c>
      <c r="J383" s="2">
        <v>959.13239999999985</v>
      </c>
    </row>
    <row r="384" spans="1:10">
      <c r="A384" s="2" t="s">
        <v>2208</v>
      </c>
      <c r="B384" s="25">
        <v>45322</v>
      </c>
      <c r="C384" s="2" t="s">
        <v>678</v>
      </c>
      <c r="D384" s="2" t="s">
        <v>1616</v>
      </c>
      <c r="E384" s="2" t="s">
        <v>1769</v>
      </c>
      <c r="F384" s="33">
        <v>2</v>
      </c>
      <c r="G384" s="33">
        <v>56.91</v>
      </c>
      <c r="H384" s="2">
        <v>0.08</v>
      </c>
      <c r="I384" s="2" t="s">
        <v>1829</v>
      </c>
      <c r="J384" s="2">
        <v>104.7144</v>
      </c>
    </row>
    <row r="385" spans="1:10">
      <c r="A385" s="2" t="s">
        <v>2209</v>
      </c>
      <c r="B385" s="25">
        <v>45266</v>
      </c>
      <c r="C385" s="2" t="s">
        <v>1050</v>
      </c>
      <c r="D385" s="2" t="s">
        <v>1700</v>
      </c>
      <c r="E385" s="2" t="s">
        <v>1776</v>
      </c>
      <c r="F385" s="34">
        <v>1</v>
      </c>
      <c r="G385" s="34">
        <v>141.79</v>
      </c>
      <c r="H385" s="2">
        <v>0.1</v>
      </c>
      <c r="I385" s="2" t="s">
        <v>1824</v>
      </c>
      <c r="J385" s="2">
        <v>127.611</v>
      </c>
    </row>
    <row r="386" spans="1:10">
      <c r="A386" s="2" t="s">
        <v>2210</v>
      </c>
      <c r="B386" s="25">
        <v>45302</v>
      </c>
      <c r="C386" s="2" t="s">
        <v>1487</v>
      </c>
      <c r="D386" s="2" t="s">
        <v>1565</v>
      </c>
      <c r="E386" s="2" t="s">
        <v>1801</v>
      </c>
      <c r="F386" s="33">
        <v>4</v>
      </c>
      <c r="G386" s="33">
        <v>355.14</v>
      </c>
      <c r="H386" s="2">
        <v>0.16</v>
      </c>
      <c r="I386" s="2" t="s">
        <v>1829</v>
      </c>
      <c r="J386" s="2">
        <v>1193.2704000000001</v>
      </c>
    </row>
    <row r="387" spans="1:10">
      <c r="A387" s="2" t="s">
        <v>2211</v>
      </c>
      <c r="B387" s="25">
        <v>45907</v>
      </c>
      <c r="C387" s="2" t="s">
        <v>687</v>
      </c>
      <c r="D387" s="2" t="s">
        <v>1624</v>
      </c>
      <c r="E387" s="2" t="s">
        <v>1776</v>
      </c>
      <c r="F387" s="34">
        <v>4</v>
      </c>
      <c r="G387" s="34">
        <v>960.38</v>
      </c>
      <c r="H387" s="2">
        <v>0.15</v>
      </c>
      <c r="I387" s="2" t="s">
        <v>1829</v>
      </c>
      <c r="J387" s="2">
        <v>3265.2919999999999</v>
      </c>
    </row>
    <row r="388" spans="1:10">
      <c r="A388" s="2" t="s">
        <v>2212</v>
      </c>
      <c r="B388" s="25">
        <v>45433</v>
      </c>
      <c r="C388" s="2" t="s">
        <v>1304</v>
      </c>
      <c r="D388" s="2" t="s">
        <v>1686</v>
      </c>
      <c r="E388" s="2" t="s">
        <v>1804</v>
      </c>
      <c r="F388" s="33">
        <v>3</v>
      </c>
      <c r="G388" s="33">
        <v>847.21</v>
      </c>
      <c r="H388" s="2">
        <v>0.06</v>
      </c>
      <c r="I388" s="2" t="s">
        <v>1826</v>
      </c>
      <c r="J388" s="2">
        <v>2389.1322</v>
      </c>
    </row>
    <row r="389" spans="1:10">
      <c r="A389" s="2" t="s">
        <v>2213</v>
      </c>
      <c r="B389" s="25">
        <v>45892</v>
      </c>
      <c r="C389" s="2" t="s">
        <v>244</v>
      </c>
      <c r="D389" s="2" t="s">
        <v>1708</v>
      </c>
      <c r="E389" s="2" t="s">
        <v>1789</v>
      </c>
      <c r="F389" s="34">
        <v>4</v>
      </c>
      <c r="G389" s="34">
        <v>773.81</v>
      </c>
      <c r="H389" s="2">
        <v>0.08</v>
      </c>
      <c r="I389" s="2" t="s">
        <v>1829</v>
      </c>
      <c r="J389" s="2">
        <v>2847.6208000000001</v>
      </c>
    </row>
    <row r="390" spans="1:10">
      <c r="A390" s="2" t="s">
        <v>2214</v>
      </c>
      <c r="B390" s="25">
        <v>45780</v>
      </c>
      <c r="C390" s="2" t="s">
        <v>8</v>
      </c>
      <c r="D390" s="2" t="s">
        <v>1674</v>
      </c>
      <c r="E390" s="2" t="s">
        <v>1804</v>
      </c>
      <c r="F390" s="33">
        <v>1</v>
      </c>
      <c r="G390" s="33">
        <v>664.71</v>
      </c>
      <c r="H390" s="2">
        <v>0.1</v>
      </c>
      <c r="I390" s="2" t="s">
        <v>1826</v>
      </c>
      <c r="J390" s="2">
        <v>598.23900000000003</v>
      </c>
    </row>
    <row r="391" spans="1:10">
      <c r="A391" s="2" t="s">
        <v>2215</v>
      </c>
      <c r="B391" s="25">
        <v>45233</v>
      </c>
      <c r="C391" s="2" t="s">
        <v>1089</v>
      </c>
      <c r="D391" s="2" t="s">
        <v>1622</v>
      </c>
      <c r="E391" s="2" t="s">
        <v>1779</v>
      </c>
      <c r="F391" s="34">
        <v>4</v>
      </c>
      <c r="G391" s="34">
        <v>482.06</v>
      </c>
      <c r="H391" s="2">
        <v>7.0000000000000007E-2</v>
      </c>
      <c r="I391" s="2" t="s">
        <v>1826</v>
      </c>
      <c r="J391" s="2">
        <v>1793.2632000000001</v>
      </c>
    </row>
    <row r="392" spans="1:10">
      <c r="A392" s="2" t="s">
        <v>2216</v>
      </c>
      <c r="B392" s="25">
        <v>45742</v>
      </c>
      <c r="C392" s="2" t="s">
        <v>321</v>
      </c>
      <c r="D392" s="2" t="s">
        <v>1662</v>
      </c>
      <c r="E392" s="2" t="s">
        <v>1766</v>
      </c>
      <c r="F392" s="33">
        <v>4</v>
      </c>
      <c r="G392" s="33">
        <v>995.55</v>
      </c>
      <c r="H392" s="2">
        <v>0.19</v>
      </c>
      <c r="I392" s="2" t="s">
        <v>1826</v>
      </c>
      <c r="J392" s="2">
        <v>3225.5819999999999</v>
      </c>
    </row>
    <row r="393" spans="1:10">
      <c r="A393" s="2" t="s">
        <v>2217</v>
      </c>
      <c r="B393" s="25">
        <v>45478</v>
      </c>
      <c r="C393" s="2" t="s">
        <v>478</v>
      </c>
      <c r="D393" s="2" t="s">
        <v>1734</v>
      </c>
      <c r="E393" s="2" t="s">
        <v>1797</v>
      </c>
      <c r="F393" s="34">
        <v>2</v>
      </c>
      <c r="G393" s="34">
        <v>153.84</v>
      </c>
      <c r="H393" s="2">
        <v>0.27</v>
      </c>
      <c r="I393" s="2" t="s">
        <v>1826</v>
      </c>
      <c r="J393" s="2">
        <v>224.60640000000001</v>
      </c>
    </row>
    <row r="394" spans="1:10">
      <c r="A394" s="2" t="s">
        <v>2218</v>
      </c>
      <c r="B394" s="25">
        <v>45789</v>
      </c>
      <c r="C394" s="2" t="s">
        <v>514</v>
      </c>
      <c r="D394" s="2" t="s">
        <v>1704</v>
      </c>
      <c r="E394" s="2" t="s">
        <v>1776</v>
      </c>
      <c r="F394" s="33">
        <v>3</v>
      </c>
      <c r="G394" s="33">
        <v>362.11</v>
      </c>
      <c r="H394" s="2">
        <v>0.23</v>
      </c>
      <c r="I394" s="2" t="s">
        <v>1829</v>
      </c>
      <c r="J394" s="2">
        <v>836.47409999999991</v>
      </c>
    </row>
    <row r="395" spans="1:10">
      <c r="A395" s="2" t="s">
        <v>2219</v>
      </c>
      <c r="B395" s="25">
        <v>45561</v>
      </c>
      <c r="C395" s="2" t="s">
        <v>1455</v>
      </c>
      <c r="D395" s="2" t="s">
        <v>1634</v>
      </c>
      <c r="E395" s="2" t="s">
        <v>1782</v>
      </c>
      <c r="F395" s="34">
        <v>3</v>
      </c>
      <c r="G395" s="34">
        <v>112.26</v>
      </c>
      <c r="H395" s="2">
        <v>0.11</v>
      </c>
      <c r="I395" s="2" t="s">
        <v>1824</v>
      </c>
      <c r="J395" s="2">
        <v>299.73419999999999</v>
      </c>
    </row>
    <row r="396" spans="1:10">
      <c r="A396" s="2" t="s">
        <v>2220</v>
      </c>
      <c r="B396" s="25">
        <v>45378</v>
      </c>
      <c r="C396" s="2" t="s">
        <v>663</v>
      </c>
      <c r="D396" s="2" t="s">
        <v>1736</v>
      </c>
      <c r="E396" s="2" t="s">
        <v>1813</v>
      </c>
      <c r="F396" s="33">
        <v>2</v>
      </c>
      <c r="G396" s="33">
        <v>962.81</v>
      </c>
      <c r="H396" s="2">
        <v>0.06</v>
      </c>
      <c r="I396" s="2" t="s">
        <v>1829</v>
      </c>
      <c r="J396" s="2">
        <v>1810.0827999999999</v>
      </c>
    </row>
    <row r="397" spans="1:10">
      <c r="A397" s="2" t="s">
        <v>2221</v>
      </c>
      <c r="B397" s="25">
        <v>45308</v>
      </c>
      <c r="C397" s="2" t="s">
        <v>693</v>
      </c>
      <c r="D397" s="2" t="s">
        <v>1590</v>
      </c>
      <c r="E397" s="2" t="s">
        <v>1752</v>
      </c>
      <c r="F397" s="34">
        <v>4</v>
      </c>
      <c r="G397" s="34">
        <v>276.23</v>
      </c>
      <c r="H397" s="2">
        <v>0.12</v>
      </c>
      <c r="I397" s="2" t="s">
        <v>1824</v>
      </c>
      <c r="J397" s="2">
        <v>972.32960000000003</v>
      </c>
    </row>
    <row r="398" spans="1:10">
      <c r="A398" s="2" t="s">
        <v>2222</v>
      </c>
      <c r="B398" s="25">
        <v>45407</v>
      </c>
      <c r="C398" s="2" t="s">
        <v>71</v>
      </c>
      <c r="D398" s="2" t="s">
        <v>1584</v>
      </c>
      <c r="E398" s="2" t="s">
        <v>1799</v>
      </c>
      <c r="F398" s="33">
        <v>3</v>
      </c>
      <c r="G398" s="33">
        <v>991.37</v>
      </c>
      <c r="H398" s="2">
        <v>0.1</v>
      </c>
      <c r="I398" s="2" t="s">
        <v>1826</v>
      </c>
      <c r="J398" s="2">
        <v>2676.6990000000001</v>
      </c>
    </row>
    <row r="399" spans="1:10">
      <c r="A399" s="2" t="s">
        <v>2223</v>
      </c>
      <c r="B399" s="25">
        <v>45929</v>
      </c>
      <c r="C399" s="2" t="s">
        <v>559</v>
      </c>
      <c r="D399" s="2" t="s">
        <v>1590</v>
      </c>
      <c r="E399" s="2" t="s">
        <v>1797</v>
      </c>
      <c r="F399" s="34">
        <v>3</v>
      </c>
      <c r="G399" s="34">
        <v>977.47</v>
      </c>
      <c r="H399" s="2">
        <v>0.05</v>
      </c>
      <c r="I399" s="2" t="s">
        <v>1824</v>
      </c>
      <c r="J399" s="2">
        <v>2785.7894999999999</v>
      </c>
    </row>
    <row r="400" spans="1:10">
      <c r="A400" s="2" t="s">
        <v>2224</v>
      </c>
      <c r="B400" s="25">
        <v>45844</v>
      </c>
      <c r="C400" s="2" t="s">
        <v>672</v>
      </c>
      <c r="D400" s="2" t="s">
        <v>1736</v>
      </c>
      <c r="E400" s="2" t="s">
        <v>1794</v>
      </c>
      <c r="F400" s="33">
        <v>2</v>
      </c>
      <c r="G400" s="33">
        <v>308.7</v>
      </c>
      <c r="H400" s="2">
        <v>0.2</v>
      </c>
      <c r="I400" s="2" t="s">
        <v>1826</v>
      </c>
      <c r="J400" s="2">
        <v>493.92</v>
      </c>
    </row>
    <row r="401" spans="1:10">
      <c r="A401" s="2" t="s">
        <v>2225</v>
      </c>
      <c r="B401" s="25">
        <v>45579</v>
      </c>
      <c r="C401" s="2" t="s">
        <v>147</v>
      </c>
      <c r="D401" s="2" t="s">
        <v>1557</v>
      </c>
      <c r="E401" s="2" t="s">
        <v>1804</v>
      </c>
      <c r="F401" s="34">
        <v>2</v>
      </c>
      <c r="G401" s="34">
        <v>733.87</v>
      </c>
      <c r="H401" s="2">
        <v>0.1</v>
      </c>
      <c r="I401" s="2" t="s">
        <v>1826</v>
      </c>
      <c r="J401" s="2">
        <v>1320.9659999999999</v>
      </c>
    </row>
    <row r="402" spans="1:10">
      <c r="A402" s="2" t="s">
        <v>2226</v>
      </c>
      <c r="B402" s="25">
        <v>45227</v>
      </c>
      <c r="C402" s="2" t="s">
        <v>341</v>
      </c>
      <c r="D402" s="2" t="s">
        <v>1586</v>
      </c>
      <c r="E402" s="2" t="s">
        <v>1804</v>
      </c>
      <c r="F402" s="33">
        <v>2</v>
      </c>
      <c r="G402" s="33">
        <v>22.47</v>
      </c>
      <c r="H402" s="2">
        <v>0.22</v>
      </c>
      <c r="I402" s="2" t="s">
        <v>1826</v>
      </c>
      <c r="J402" s="2">
        <v>35.053199999999997</v>
      </c>
    </row>
    <row r="403" spans="1:10">
      <c r="A403" s="2" t="s">
        <v>2227</v>
      </c>
      <c r="B403" s="25">
        <v>45380</v>
      </c>
      <c r="C403" s="2" t="s">
        <v>1092</v>
      </c>
      <c r="D403" s="2" t="s">
        <v>1662</v>
      </c>
      <c r="E403" s="2" t="s">
        <v>1797</v>
      </c>
      <c r="F403" s="34">
        <v>4</v>
      </c>
      <c r="G403" s="34">
        <v>651.36</v>
      </c>
      <c r="H403" s="2">
        <v>0.13</v>
      </c>
      <c r="I403" s="2" t="s">
        <v>1824</v>
      </c>
      <c r="J403" s="2">
        <v>2266.7328000000002</v>
      </c>
    </row>
    <row r="404" spans="1:10">
      <c r="A404" s="2" t="s">
        <v>2228</v>
      </c>
      <c r="B404" s="25">
        <v>45817</v>
      </c>
      <c r="C404" s="2" t="s">
        <v>937</v>
      </c>
      <c r="D404" s="2" t="s">
        <v>1576</v>
      </c>
      <c r="E404" s="2" t="s">
        <v>1789</v>
      </c>
      <c r="F404" s="33">
        <v>1</v>
      </c>
      <c r="G404" s="33">
        <v>753.39</v>
      </c>
      <c r="H404" s="2">
        <v>0.04</v>
      </c>
      <c r="I404" s="2" t="s">
        <v>1829</v>
      </c>
      <c r="J404" s="2">
        <v>723.25439999999992</v>
      </c>
    </row>
    <row r="405" spans="1:10">
      <c r="A405" s="2" t="s">
        <v>2229</v>
      </c>
      <c r="B405" s="25">
        <v>45576</v>
      </c>
      <c r="C405" s="2" t="s">
        <v>657</v>
      </c>
      <c r="D405" s="2" t="s">
        <v>1690</v>
      </c>
      <c r="E405" s="2" t="s">
        <v>1794</v>
      </c>
      <c r="F405" s="34">
        <v>4</v>
      </c>
      <c r="G405" s="34">
        <v>849.17</v>
      </c>
      <c r="H405" s="2">
        <v>0.12</v>
      </c>
      <c r="I405" s="2" t="s">
        <v>1829</v>
      </c>
      <c r="J405" s="2">
        <v>2989.0783999999999</v>
      </c>
    </row>
    <row r="406" spans="1:10">
      <c r="A406" s="2" t="s">
        <v>2230</v>
      </c>
      <c r="B406" s="25">
        <v>45495</v>
      </c>
      <c r="C406" s="2" t="s">
        <v>1184</v>
      </c>
      <c r="D406" s="2" t="s">
        <v>1588</v>
      </c>
      <c r="E406" s="2" t="s">
        <v>1752</v>
      </c>
      <c r="F406" s="33">
        <v>4</v>
      </c>
      <c r="G406" s="33">
        <v>585.45000000000005</v>
      </c>
      <c r="H406" s="2">
        <v>0.25</v>
      </c>
      <c r="I406" s="2" t="s">
        <v>1829</v>
      </c>
      <c r="J406" s="2">
        <v>1756.35</v>
      </c>
    </row>
    <row r="407" spans="1:10">
      <c r="A407" s="2" t="s">
        <v>2231</v>
      </c>
      <c r="B407" s="25">
        <v>45628</v>
      </c>
      <c r="C407" s="2" t="s">
        <v>1466</v>
      </c>
      <c r="D407" s="2" t="s">
        <v>1698</v>
      </c>
      <c r="E407" s="2" t="s">
        <v>1804</v>
      </c>
      <c r="F407" s="34">
        <v>1</v>
      </c>
      <c r="G407" s="34">
        <v>745.15</v>
      </c>
      <c r="H407" s="2">
        <v>0.25</v>
      </c>
      <c r="I407" s="2" t="s">
        <v>1829</v>
      </c>
      <c r="J407" s="2">
        <v>558.86249999999995</v>
      </c>
    </row>
    <row r="408" spans="1:10">
      <c r="A408" s="2" t="s">
        <v>2232</v>
      </c>
      <c r="B408" s="25">
        <v>45244</v>
      </c>
      <c r="C408" s="2" t="s">
        <v>191</v>
      </c>
      <c r="D408" s="2" t="s">
        <v>1746</v>
      </c>
      <c r="E408" s="2" t="s">
        <v>1761</v>
      </c>
      <c r="F408" s="33">
        <v>1</v>
      </c>
      <c r="G408" s="33">
        <v>848.69</v>
      </c>
      <c r="H408" s="2">
        <v>0.04</v>
      </c>
      <c r="I408" s="2" t="s">
        <v>1829</v>
      </c>
      <c r="J408" s="2">
        <v>814.74239999999998</v>
      </c>
    </row>
    <row r="409" spans="1:10">
      <c r="A409" s="2" t="s">
        <v>2233</v>
      </c>
      <c r="B409" s="25">
        <v>45336</v>
      </c>
      <c r="C409" s="2" t="s">
        <v>1283</v>
      </c>
      <c r="D409" s="2" t="s">
        <v>1688</v>
      </c>
      <c r="E409" s="2" t="s">
        <v>1799</v>
      </c>
      <c r="F409" s="34">
        <v>2</v>
      </c>
      <c r="G409" s="34">
        <v>247.67</v>
      </c>
      <c r="H409" s="2">
        <v>0.1</v>
      </c>
      <c r="I409" s="2" t="s">
        <v>1826</v>
      </c>
      <c r="J409" s="2">
        <v>445.80599999999998</v>
      </c>
    </row>
    <row r="410" spans="1:10">
      <c r="A410" s="2" t="s">
        <v>2234</v>
      </c>
      <c r="B410" s="25">
        <v>45465</v>
      </c>
      <c r="C410" s="2" t="s">
        <v>153</v>
      </c>
      <c r="D410" s="2" t="s">
        <v>1696</v>
      </c>
      <c r="E410" s="2" t="s">
        <v>1766</v>
      </c>
      <c r="F410" s="33">
        <v>3</v>
      </c>
      <c r="G410" s="33">
        <v>220.51</v>
      </c>
      <c r="H410" s="2">
        <v>0.02</v>
      </c>
      <c r="I410" s="2" t="s">
        <v>1826</v>
      </c>
      <c r="J410" s="2">
        <v>648.29939999999999</v>
      </c>
    </row>
    <row r="411" spans="1:10">
      <c r="A411" s="2" t="s">
        <v>2235</v>
      </c>
      <c r="B411" s="25">
        <v>45837</v>
      </c>
      <c r="C411" s="2" t="s">
        <v>1029</v>
      </c>
      <c r="D411" s="2" t="s">
        <v>1578</v>
      </c>
      <c r="E411" s="2" t="s">
        <v>1804</v>
      </c>
      <c r="F411" s="34">
        <v>4</v>
      </c>
      <c r="G411" s="34">
        <v>370.63</v>
      </c>
      <c r="H411" s="2">
        <v>0.08</v>
      </c>
      <c r="I411" s="2" t="s">
        <v>1824</v>
      </c>
      <c r="J411" s="2">
        <v>1363.9184</v>
      </c>
    </row>
    <row r="412" spans="1:10">
      <c r="A412" s="2" t="s">
        <v>2236</v>
      </c>
      <c r="B412" s="25">
        <v>45706</v>
      </c>
      <c r="C412" s="2" t="s">
        <v>1220</v>
      </c>
      <c r="D412" s="2" t="s">
        <v>1606</v>
      </c>
      <c r="E412" s="2" t="s">
        <v>1813</v>
      </c>
      <c r="F412" s="33">
        <v>4</v>
      </c>
      <c r="G412" s="33">
        <v>349.84</v>
      </c>
      <c r="H412" s="2">
        <v>0.11</v>
      </c>
      <c r="I412" s="2" t="s">
        <v>1824</v>
      </c>
      <c r="J412" s="2">
        <v>1245.4304</v>
      </c>
    </row>
    <row r="413" spans="1:10">
      <c r="A413" s="2" t="s">
        <v>2237</v>
      </c>
      <c r="B413" s="25">
        <v>45823</v>
      </c>
      <c r="C413" s="2" t="s">
        <v>168</v>
      </c>
      <c r="D413" s="2" t="s">
        <v>1626</v>
      </c>
      <c r="E413" s="2" t="s">
        <v>1794</v>
      </c>
      <c r="F413" s="34">
        <v>1</v>
      </c>
      <c r="G413" s="34">
        <v>770.87</v>
      </c>
      <c r="H413" s="2">
        <v>0.1</v>
      </c>
      <c r="I413" s="2" t="s">
        <v>1829</v>
      </c>
      <c r="J413" s="2">
        <v>693.78300000000002</v>
      </c>
    </row>
    <row r="414" spans="1:10">
      <c r="A414" s="2" t="s">
        <v>2238</v>
      </c>
      <c r="B414" s="25">
        <v>45518</v>
      </c>
      <c r="C414" s="2" t="s">
        <v>1475</v>
      </c>
      <c r="D414" s="2" t="s">
        <v>1746</v>
      </c>
      <c r="E414" s="2" t="s">
        <v>1807</v>
      </c>
      <c r="F414" s="33">
        <v>3</v>
      </c>
      <c r="G414" s="33">
        <v>507.33</v>
      </c>
      <c r="H414" s="2">
        <v>0.06</v>
      </c>
      <c r="I414" s="2" t="s">
        <v>1826</v>
      </c>
      <c r="J414" s="2">
        <v>1430.6705999999999</v>
      </c>
    </row>
    <row r="415" spans="1:10">
      <c r="A415" s="2" t="s">
        <v>2239</v>
      </c>
      <c r="B415" s="25">
        <v>45863</v>
      </c>
      <c r="C415" s="2" t="s">
        <v>610</v>
      </c>
      <c r="D415" s="2" t="s">
        <v>1680</v>
      </c>
      <c r="E415" s="2" t="s">
        <v>1786</v>
      </c>
      <c r="F415" s="34">
        <v>1</v>
      </c>
      <c r="G415" s="34">
        <v>87.78</v>
      </c>
      <c r="H415" s="2">
        <v>0.06</v>
      </c>
      <c r="I415" s="2" t="s">
        <v>1824</v>
      </c>
      <c r="J415" s="2">
        <v>82.513199999999998</v>
      </c>
    </row>
    <row r="416" spans="1:10">
      <c r="A416" s="2" t="s">
        <v>2240</v>
      </c>
      <c r="B416" s="25">
        <v>45666</v>
      </c>
      <c r="C416" s="2" t="s">
        <v>36</v>
      </c>
      <c r="D416" s="2" t="s">
        <v>1734</v>
      </c>
      <c r="E416" s="2" t="s">
        <v>1769</v>
      </c>
      <c r="F416" s="33">
        <v>2</v>
      </c>
      <c r="G416" s="33">
        <v>772.24</v>
      </c>
      <c r="H416" s="2">
        <v>0.22</v>
      </c>
      <c r="I416" s="2" t="s">
        <v>1824</v>
      </c>
      <c r="J416" s="2">
        <v>1204.6944000000001</v>
      </c>
    </row>
    <row r="417" spans="1:10">
      <c r="A417" s="2" t="s">
        <v>2241</v>
      </c>
      <c r="B417" s="25">
        <v>45813</v>
      </c>
      <c r="C417" s="2" t="s">
        <v>181</v>
      </c>
      <c r="D417" s="2" t="s">
        <v>1688</v>
      </c>
      <c r="E417" s="2" t="s">
        <v>1799</v>
      </c>
      <c r="F417" s="34">
        <v>1</v>
      </c>
      <c r="G417" s="34">
        <v>108.27</v>
      </c>
      <c r="H417" s="2">
        <v>0.1</v>
      </c>
      <c r="I417" s="2" t="s">
        <v>1829</v>
      </c>
      <c r="J417" s="2">
        <v>97.442999999999998</v>
      </c>
    </row>
    <row r="418" spans="1:10">
      <c r="A418" s="2" t="s">
        <v>2242</v>
      </c>
      <c r="B418" s="25">
        <v>45633</v>
      </c>
      <c r="C418" s="2" t="s">
        <v>1089</v>
      </c>
      <c r="D418" s="2" t="s">
        <v>1624</v>
      </c>
      <c r="E418" s="2" t="s">
        <v>1807</v>
      </c>
      <c r="F418" s="33">
        <v>2</v>
      </c>
      <c r="G418" s="33">
        <v>839.24</v>
      </c>
      <c r="H418" s="2">
        <v>0.21</v>
      </c>
      <c r="I418" s="2" t="s">
        <v>1826</v>
      </c>
      <c r="J418" s="2">
        <v>1325.9992</v>
      </c>
    </row>
    <row r="419" spans="1:10">
      <c r="A419" s="2" t="s">
        <v>2243</v>
      </c>
      <c r="B419" s="25">
        <v>45331</v>
      </c>
      <c r="C419" s="2" t="s">
        <v>1196</v>
      </c>
      <c r="D419" s="2" t="s">
        <v>1664</v>
      </c>
      <c r="E419" s="2" t="s">
        <v>1789</v>
      </c>
      <c r="F419" s="34">
        <v>2</v>
      </c>
      <c r="G419" s="34">
        <v>466.27</v>
      </c>
      <c r="H419" s="2">
        <v>0.11</v>
      </c>
      <c r="I419" s="2" t="s">
        <v>1826</v>
      </c>
      <c r="J419" s="2">
        <v>829.9606</v>
      </c>
    </row>
    <row r="420" spans="1:10">
      <c r="A420" s="2" t="s">
        <v>2244</v>
      </c>
      <c r="B420" s="25">
        <v>45942</v>
      </c>
      <c r="C420" s="2" t="s">
        <v>1240</v>
      </c>
      <c r="D420" s="2" t="s">
        <v>1672</v>
      </c>
      <c r="E420" s="2" t="s">
        <v>1799</v>
      </c>
      <c r="F420" s="33">
        <v>3</v>
      </c>
      <c r="G420" s="33">
        <v>969.83</v>
      </c>
      <c r="H420" s="2">
        <v>0.02</v>
      </c>
      <c r="I420" s="2" t="s">
        <v>1824</v>
      </c>
      <c r="J420" s="2">
        <v>2851.3002000000001</v>
      </c>
    </row>
    <row r="421" spans="1:10">
      <c r="A421" s="2" t="s">
        <v>2245</v>
      </c>
      <c r="B421" s="25">
        <v>45824</v>
      </c>
      <c r="C421" s="2" t="s">
        <v>1295</v>
      </c>
      <c r="D421" s="2" t="s">
        <v>1730</v>
      </c>
      <c r="E421" s="2" t="s">
        <v>1813</v>
      </c>
      <c r="F421" s="34">
        <v>2</v>
      </c>
      <c r="G421" s="34">
        <v>782.11</v>
      </c>
      <c r="H421" s="2">
        <v>0.17</v>
      </c>
      <c r="I421" s="2" t="s">
        <v>1826</v>
      </c>
      <c r="J421" s="2">
        <v>1298.3026</v>
      </c>
    </row>
    <row r="422" spans="1:10">
      <c r="A422" s="2" t="s">
        <v>2246</v>
      </c>
      <c r="B422" s="25">
        <v>45921</v>
      </c>
      <c r="C422" s="2" t="s">
        <v>1395</v>
      </c>
      <c r="D422" s="2" t="s">
        <v>1628</v>
      </c>
      <c r="E422" s="2" t="s">
        <v>1792</v>
      </c>
      <c r="F422" s="33">
        <v>2</v>
      </c>
      <c r="G422" s="33">
        <v>74.63</v>
      </c>
      <c r="H422" s="2">
        <v>0.01</v>
      </c>
      <c r="I422" s="2" t="s">
        <v>1826</v>
      </c>
      <c r="J422" s="2">
        <v>147.76740000000001</v>
      </c>
    </row>
    <row r="423" spans="1:10">
      <c r="A423" s="2" t="s">
        <v>2247</v>
      </c>
      <c r="B423" s="25">
        <v>45909</v>
      </c>
      <c r="C423" s="2" t="s">
        <v>160</v>
      </c>
      <c r="D423" s="2" t="s">
        <v>1718</v>
      </c>
      <c r="E423" s="2" t="s">
        <v>1776</v>
      </c>
      <c r="F423" s="34">
        <v>3</v>
      </c>
      <c r="G423" s="34">
        <v>522.78</v>
      </c>
      <c r="H423" s="2">
        <v>0.25</v>
      </c>
      <c r="I423" s="2" t="s">
        <v>1826</v>
      </c>
      <c r="J423" s="2">
        <v>1176.2550000000001</v>
      </c>
    </row>
    <row r="424" spans="1:10">
      <c r="A424" s="2" t="s">
        <v>2248</v>
      </c>
      <c r="B424" s="25">
        <v>45853</v>
      </c>
      <c r="C424" s="2" t="s">
        <v>1062</v>
      </c>
      <c r="D424" s="2" t="s">
        <v>1574</v>
      </c>
      <c r="E424" s="2" t="s">
        <v>1801</v>
      </c>
      <c r="F424" s="33">
        <v>1</v>
      </c>
      <c r="G424" s="33">
        <v>206.45</v>
      </c>
      <c r="H424" s="2">
        <v>0.15</v>
      </c>
      <c r="I424" s="2" t="s">
        <v>1826</v>
      </c>
      <c r="J424" s="2">
        <v>175.48249999999999</v>
      </c>
    </row>
    <row r="425" spans="1:10">
      <c r="A425" s="2" t="s">
        <v>2249</v>
      </c>
      <c r="B425" s="25">
        <v>45580</v>
      </c>
      <c r="C425" s="2" t="s">
        <v>490</v>
      </c>
      <c r="D425" s="2" t="s">
        <v>1686</v>
      </c>
      <c r="E425" s="2" t="s">
        <v>1773</v>
      </c>
      <c r="F425" s="34">
        <v>1</v>
      </c>
      <c r="G425" s="34">
        <v>815.53</v>
      </c>
      <c r="H425" s="2">
        <v>0.3</v>
      </c>
      <c r="I425" s="2" t="s">
        <v>1826</v>
      </c>
      <c r="J425" s="2">
        <v>570.87099999999998</v>
      </c>
    </row>
    <row r="426" spans="1:10">
      <c r="A426" s="2" t="s">
        <v>2250</v>
      </c>
      <c r="B426" s="25">
        <v>45220</v>
      </c>
      <c r="C426" s="2" t="s">
        <v>147</v>
      </c>
      <c r="D426" s="2" t="s">
        <v>1706</v>
      </c>
      <c r="E426" s="2" t="s">
        <v>1797</v>
      </c>
      <c r="F426" s="33">
        <v>1</v>
      </c>
      <c r="G426" s="33">
        <v>823.61</v>
      </c>
      <c r="H426" s="2">
        <v>0.28000000000000003</v>
      </c>
      <c r="I426" s="2" t="s">
        <v>1829</v>
      </c>
      <c r="J426" s="2">
        <v>592.99919999999997</v>
      </c>
    </row>
    <row r="427" spans="1:10">
      <c r="A427" s="2" t="s">
        <v>2251</v>
      </c>
      <c r="B427" s="25">
        <v>45807</v>
      </c>
      <c r="C427" s="2" t="s">
        <v>1472</v>
      </c>
      <c r="D427" s="2" t="s">
        <v>1722</v>
      </c>
      <c r="E427" s="2" t="s">
        <v>1786</v>
      </c>
      <c r="F427" s="34">
        <v>2</v>
      </c>
      <c r="G427" s="34">
        <v>209.96</v>
      </c>
      <c r="H427" s="2">
        <v>0</v>
      </c>
      <c r="I427" s="2" t="s">
        <v>1824</v>
      </c>
      <c r="J427" s="2">
        <v>419.92</v>
      </c>
    </row>
    <row r="428" spans="1:10">
      <c r="A428" s="2" t="s">
        <v>2252</v>
      </c>
      <c r="B428" s="25">
        <v>45462</v>
      </c>
      <c r="C428" s="2" t="s">
        <v>579</v>
      </c>
      <c r="D428" s="2" t="s">
        <v>1543</v>
      </c>
      <c r="E428" s="2" t="s">
        <v>1804</v>
      </c>
      <c r="F428" s="33">
        <v>4</v>
      </c>
      <c r="G428" s="33">
        <v>897.93</v>
      </c>
      <c r="H428" s="2">
        <v>0.05</v>
      </c>
      <c r="I428" s="2" t="s">
        <v>1829</v>
      </c>
      <c r="J428" s="2">
        <v>3412.134</v>
      </c>
    </row>
    <row r="429" spans="1:10">
      <c r="A429" s="2" t="s">
        <v>2253</v>
      </c>
      <c r="B429" s="25">
        <v>45646</v>
      </c>
      <c r="C429" s="2" t="s">
        <v>598</v>
      </c>
      <c r="D429" s="2" t="s">
        <v>1674</v>
      </c>
      <c r="E429" s="2" t="s">
        <v>1752</v>
      </c>
      <c r="F429" s="34">
        <v>4</v>
      </c>
      <c r="G429" s="34">
        <v>925.95</v>
      </c>
      <c r="H429" s="2">
        <v>0.16</v>
      </c>
      <c r="I429" s="2" t="s">
        <v>1829</v>
      </c>
      <c r="J429" s="2">
        <v>3111.192</v>
      </c>
    </row>
    <row r="430" spans="1:10">
      <c r="A430" s="2" t="s">
        <v>2254</v>
      </c>
      <c r="B430" s="25">
        <v>45520</v>
      </c>
      <c r="C430" s="2" t="s">
        <v>304</v>
      </c>
      <c r="D430" s="2" t="s">
        <v>1650</v>
      </c>
      <c r="E430" s="2" t="s">
        <v>1776</v>
      </c>
      <c r="F430" s="33">
        <v>2</v>
      </c>
      <c r="G430" s="33">
        <v>573.09</v>
      </c>
      <c r="H430" s="2">
        <v>0.03</v>
      </c>
      <c r="I430" s="2" t="s">
        <v>1829</v>
      </c>
      <c r="J430" s="2">
        <v>1111.7945999999999</v>
      </c>
    </row>
    <row r="431" spans="1:10">
      <c r="A431" s="2" t="s">
        <v>2255</v>
      </c>
      <c r="B431" s="25">
        <v>45731</v>
      </c>
      <c r="C431" s="2" t="s">
        <v>604</v>
      </c>
      <c r="D431" s="2" t="s">
        <v>1560</v>
      </c>
      <c r="E431" s="2" t="s">
        <v>1769</v>
      </c>
      <c r="F431" s="34">
        <v>4</v>
      </c>
      <c r="G431" s="34">
        <v>149.83000000000001</v>
      </c>
      <c r="H431" s="2">
        <v>0.02</v>
      </c>
      <c r="I431" s="2" t="s">
        <v>1824</v>
      </c>
      <c r="J431" s="2">
        <v>587.33360000000005</v>
      </c>
    </row>
    <row r="432" spans="1:10">
      <c r="A432" s="2" t="s">
        <v>2256</v>
      </c>
      <c r="B432" s="25">
        <v>45445</v>
      </c>
      <c r="C432" s="2" t="s">
        <v>14</v>
      </c>
      <c r="D432" s="2" t="s">
        <v>1650</v>
      </c>
      <c r="E432" s="2" t="s">
        <v>1799</v>
      </c>
      <c r="F432" s="33">
        <v>3</v>
      </c>
      <c r="G432" s="33">
        <v>287.70999999999998</v>
      </c>
      <c r="H432" s="2">
        <v>0.03</v>
      </c>
      <c r="I432" s="2" t="s">
        <v>1829</v>
      </c>
      <c r="J432" s="2">
        <v>837.23609999999985</v>
      </c>
    </row>
    <row r="433" spans="1:10">
      <c r="A433" s="2" t="s">
        <v>2257</v>
      </c>
      <c r="B433" s="25">
        <v>45860</v>
      </c>
      <c r="C433" s="2" t="s">
        <v>338</v>
      </c>
      <c r="D433" s="2" t="s">
        <v>1682</v>
      </c>
      <c r="E433" s="2" t="s">
        <v>1776</v>
      </c>
      <c r="F433" s="34">
        <v>2</v>
      </c>
      <c r="G433" s="34">
        <v>849.8</v>
      </c>
      <c r="H433" s="2">
        <v>0.06</v>
      </c>
      <c r="I433" s="2" t="s">
        <v>1829</v>
      </c>
      <c r="J433" s="2">
        <v>1597.624</v>
      </c>
    </row>
    <row r="434" spans="1:10">
      <c r="A434" s="2" t="s">
        <v>2258</v>
      </c>
      <c r="B434" s="25">
        <v>45725</v>
      </c>
      <c r="C434" s="2" t="s">
        <v>75</v>
      </c>
      <c r="D434" s="2" t="s">
        <v>1630</v>
      </c>
      <c r="E434" s="2" t="s">
        <v>1766</v>
      </c>
      <c r="F434" s="33">
        <v>3</v>
      </c>
      <c r="G434" s="33">
        <v>482.58</v>
      </c>
      <c r="H434" s="2">
        <v>0.28000000000000003</v>
      </c>
      <c r="I434" s="2" t="s">
        <v>1826</v>
      </c>
      <c r="J434" s="2">
        <v>1042.3728000000001</v>
      </c>
    </row>
    <row r="435" spans="1:10">
      <c r="A435" s="2" t="s">
        <v>2259</v>
      </c>
      <c r="B435" s="25">
        <v>45699</v>
      </c>
      <c r="C435" s="2" t="s">
        <v>399</v>
      </c>
      <c r="D435" s="2" t="s">
        <v>1666</v>
      </c>
      <c r="E435" s="2" t="s">
        <v>1761</v>
      </c>
      <c r="F435" s="34">
        <v>2</v>
      </c>
      <c r="G435" s="34">
        <v>64.7</v>
      </c>
      <c r="H435" s="2">
        <v>0</v>
      </c>
      <c r="I435" s="2" t="s">
        <v>1824</v>
      </c>
      <c r="J435" s="2">
        <v>129.4</v>
      </c>
    </row>
    <row r="436" spans="1:10">
      <c r="A436" s="2" t="s">
        <v>2260</v>
      </c>
      <c r="B436" s="25">
        <v>45266</v>
      </c>
      <c r="C436" s="2" t="s">
        <v>499</v>
      </c>
      <c r="D436" s="2" t="s">
        <v>1555</v>
      </c>
      <c r="E436" s="2" t="s">
        <v>1773</v>
      </c>
      <c r="F436" s="33">
        <v>3</v>
      </c>
      <c r="G436" s="33">
        <v>589.83000000000004</v>
      </c>
      <c r="H436" s="2">
        <v>0.26</v>
      </c>
      <c r="I436" s="2" t="s">
        <v>1824</v>
      </c>
      <c r="J436" s="2">
        <v>1309.4226000000001</v>
      </c>
    </row>
    <row r="437" spans="1:10">
      <c r="A437" s="2" t="s">
        <v>2261</v>
      </c>
      <c r="B437" s="25">
        <v>45889</v>
      </c>
      <c r="C437" s="2" t="s">
        <v>914</v>
      </c>
      <c r="D437" s="2" t="s">
        <v>1551</v>
      </c>
      <c r="E437" s="2" t="s">
        <v>1786</v>
      </c>
      <c r="F437" s="34">
        <v>4</v>
      </c>
      <c r="G437" s="34">
        <v>758.49</v>
      </c>
      <c r="H437" s="2">
        <v>0.16</v>
      </c>
      <c r="I437" s="2" t="s">
        <v>1829</v>
      </c>
      <c r="J437" s="2">
        <v>2548.5264000000002</v>
      </c>
    </row>
    <row r="438" spans="1:10">
      <c r="A438" s="2" t="s">
        <v>2262</v>
      </c>
      <c r="B438" s="25">
        <v>45555</v>
      </c>
      <c r="C438" s="2" t="s">
        <v>202</v>
      </c>
      <c r="D438" s="2" t="s">
        <v>1622</v>
      </c>
      <c r="E438" s="2" t="s">
        <v>1794</v>
      </c>
      <c r="F438" s="33">
        <v>4</v>
      </c>
      <c r="G438" s="33">
        <v>747.56</v>
      </c>
      <c r="H438" s="2">
        <v>0.09</v>
      </c>
      <c r="I438" s="2" t="s">
        <v>1829</v>
      </c>
      <c r="J438" s="2">
        <v>2721.1183999999998</v>
      </c>
    </row>
    <row r="439" spans="1:10">
      <c r="A439" s="2" t="s">
        <v>2263</v>
      </c>
      <c r="B439" s="25">
        <v>45813</v>
      </c>
      <c r="C439" s="2" t="s">
        <v>809</v>
      </c>
      <c r="D439" s="2" t="s">
        <v>1628</v>
      </c>
      <c r="E439" s="2" t="s">
        <v>1807</v>
      </c>
      <c r="F439" s="34">
        <v>3</v>
      </c>
      <c r="G439" s="34">
        <v>551.22</v>
      </c>
      <c r="H439" s="2">
        <v>0.12</v>
      </c>
      <c r="I439" s="2" t="s">
        <v>1826</v>
      </c>
      <c r="J439" s="2">
        <v>1455.2208000000001</v>
      </c>
    </row>
    <row r="440" spans="1:10">
      <c r="A440" s="2" t="s">
        <v>2264</v>
      </c>
      <c r="B440" s="25">
        <v>45811</v>
      </c>
      <c r="C440" s="2" t="s">
        <v>532</v>
      </c>
      <c r="D440" s="2" t="s">
        <v>1686</v>
      </c>
      <c r="E440" s="2" t="s">
        <v>1799</v>
      </c>
      <c r="F440" s="33">
        <v>2</v>
      </c>
      <c r="G440" s="33">
        <v>527.05999999999995</v>
      </c>
      <c r="H440" s="2">
        <v>0.17</v>
      </c>
      <c r="I440" s="2" t="s">
        <v>1826</v>
      </c>
      <c r="J440" s="2">
        <v>874.91959999999983</v>
      </c>
    </row>
    <row r="441" spans="1:10">
      <c r="A441" s="2" t="s">
        <v>2265</v>
      </c>
      <c r="B441" s="25">
        <v>45670</v>
      </c>
      <c r="C441" s="2" t="s">
        <v>350</v>
      </c>
      <c r="D441" s="2" t="s">
        <v>1672</v>
      </c>
      <c r="E441" s="2" t="s">
        <v>1773</v>
      </c>
      <c r="F441" s="34">
        <v>4</v>
      </c>
      <c r="G441" s="34">
        <v>875.41</v>
      </c>
      <c r="H441" s="2">
        <v>0.27</v>
      </c>
      <c r="I441" s="2" t="s">
        <v>1824</v>
      </c>
      <c r="J441" s="2">
        <v>2556.1972000000001</v>
      </c>
    </row>
    <row r="442" spans="1:10">
      <c r="A442" s="2" t="s">
        <v>2266</v>
      </c>
      <c r="B442" s="25">
        <v>45736</v>
      </c>
      <c r="C442" s="2" t="s">
        <v>40</v>
      </c>
      <c r="D442" s="2" t="s">
        <v>1718</v>
      </c>
      <c r="E442" s="2" t="s">
        <v>1752</v>
      </c>
      <c r="F442" s="33">
        <v>2</v>
      </c>
      <c r="G442" s="33">
        <v>226.43</v>
      </c>
      <c r="H442" s="2">
        <v>0.03</v>
      </c>
      <c r="I442" s="2" t="s">
        <v>1824</v>
      </c>
      <c r="J442" s="2">
        <v>439.27420000000001</v>
      </c>
    </row>
    <row r="443" spans="1:10">
      <c r="A443" s="2" t="s">
        <v>2267</v>
      </c>
      <c r="B443" s="25">
        <v>45480</v>
      </c>
      <c r="C443" s="2" t="s">
        <v>141</v>
      </c>
      <c r="D443" s="2" t="s">
        <v>1706</v>
      </c>
      <c r="E443" s="2" t="s">
        <v>1773</v>
      </c>
      <c r="F443" s="34">
        <v>2</v>
      </c>
      <c r="G443" s="34">
        <v>285.39</v>
      </c>
      <c r="H443" s="2">
        <v>0.1</v>
      </c>
      <c r="I443" s="2" t="s">
        <v>1824</v>
      </c>
      <c r="J443" s="2">
        <v>513.702</v>
      </c>
    </row>
    <row r="444" spans="1:10">
      <c r="A444" s="2" t="s">
        <v>2268</v>
      </c>
      <c r="B444" s="25">
        <v>45929</v>
      </c>
      <c r="C444" s="2" t="s">
        <v>1050</v>
      </c>
      <c r="D444" s="2" t="s">
        <v>1570</v>
      </c>
      <c r="E444" s="2" t="s">
        <v>1801</v>
      </c>
      <c r="F444" s="33">
        <v>2</v>
      </c>
      <c r="G444" s="33">
        <v>298.01</v>
      </c>
      <c r="H444" s="2">
        <v>0.05</v>
      </c>
      <c r="I444" s="2" t="s">
        <v>1824</v>
      </c>
      <c r="J444" s="2">
        <v>566.21899999999994</v>
      </c>
    </row>
    <row r="445" spans="1:10">
      <c r="A445" s="2" t="s">
        <v>2269</v>
      </c>
      <c r="B445" s="25">
        <v>45626</v>
      </c>
      <c r="C445" s="2" t="s">
        <v>532</v>
      </c>
      <c r="D445" s="2" t="s">
        <v>1628</v>
      </c>
      <c r="E445" s="2" t="s">
        <v>1769</v>
      </c>
      <c r="F445" s="34">
        <v>4</v>
      </c>
      <c r="G445" s="34">
        <v>753.49</v>
      </c>
      <c r="H445" s="2">
        <v>0.26</v>
      </c>
      <c r="I445" s="2" t="s">
        <v>1829</v>
      </c>
      <c r="J445" s="2">
        <v>2230.3303999999998</v>
      </c>
    </row>
    <row r="446" spans="1:10">
      <c r="A446" s="2" t="s">
        <v>2270</v>
      </c>
      <c r="B446" s="25">
        <v>45460</v>
      </c>
      <c r="C446" s="2" t="s">
        <v>1501</v>
      </c>
      <c r="D446" s="2" t="s">
        <v>1704</v>
      </c>
      <c r="E446" s="2" t="s">
        <v>1794</v>
      </c>
      <c r="F446" s="33">
        <v>2</v>
      </c>
      <c r="G446" s="33">
        <v>130.38999999999999</v>
      </c>
      <c r="H446" s="2">
        <v>0.17</v>
      </c>
      <c r="I446" s="2" t="s">
        <v>1826</v>
      </c>
      <c r="J446" s="2">
        <v>216.44739999999999</v>
      </c>
    </row>
    <row r="447" spans="1:10">
      <c r="A447" s="2" t="s">
        <v>2271</v>
      </c>
      <c r="B447" s="25">
        <v>45709</v>
      </c>
      <c r="C447" s="2" t="s">
        <v>1083</v>
      </c>
      <c r="D447" s="2" t="s">
        <v>1592</v>
      </c>
      <c r="E447" s="2" t="s">
        <v>1786</v>
      </c>
      <c r="F447" s="34">
        <v>4</v>
      </c>
      <c r="G447" s="34">
        <v>164.02</v>
      </c>
      <c r="H447" s="2">
        <v>0.01</v>
      </c>
      <c r="I447" s="2" t="s">
        <v>1826</v>
      </c>
      <c r="J447" s="2">
        <v>649.51920000000007</v>
      </c>
    </row>
    <row r="448" spans="1:10">
      <c r="A448" s="2" t="s">
        <v>2272</v>
      </c>
      <c r="B448" s="25">
        <v>45551</v>
      </c>
      <c r="C448" s="2" t="s">
        <v>547</v>
      </c>
      <c r="D448" s="2" t="s">
        <v>1606</v>
      </c>
      <c r="E448" s="2" t="s">
        <v>1769</v>
      </c>
      <c r="F448" s="33">
        <v>2</v>
      </c>
      <c r="G448" s="33">
        <v>527.51</v>
      </c>
      <c r="H448" s="2">
        <v>0.18</v>
      </c>
      <c r="I448" s="2" t="s">
        <v>1826</v>
      </c>
      <c r="J448" s="2">
        <v>865.1164</v>
      </c>
    </row>
    <row r="449" spans="1:10">
      <c r="A449" s="2" t="s">
        <v>2273</v>
      </c>
      <c r="B449" s="25">
        <v>45939</v>
      </c>
      <c r="C449" s="2" t="s">
        <v>809</v>
      </c>
      <c r="D449" s="2" t="s">
        <v>1662</v>
      </c>
      <c r="E449" s="2" t="s">
        <v>1797</v>
      </c>
      <c r="F449" s="34">
        <v>3</v>
      </c>
      <c r="G449" s="34">
        <v>628.17999999999995</v>
      </c>
      <c r="H449" s="2">
        <v>0.26</v>
      </c>
      <c r="I449" s="2" t="s">
        <v>1824</v>
      </c>
      <c r="J449" s="2">
        <v>1394.5596</v>
      </c>
    </row>
    <row r="450" spans="1:10">
      <c r="A450" s="2" t="s">
        <v>2274</v>
      </c>
      <c r="B450" s="25">
        <v>45553</v>
      </c>
      <c r="C450" s="2" t="s">
        <v>857</v>
      </c>
      <c r="D450" s="2" t="s">
        <v>1660</v>
      </c>
      <c r="E450" s="2" t="s">
        <v>1766</v>
      </c>
      <c r="F450" s="33">
        <v>1</v>
      </c>
      <c r="G450" s="33">
        <v>862.31</v>
      </c>
      <c r="H450" s="2">
        <v>0.06</v>
      </c>
      <c r="I450" s="2" t="s">
        <v>1824</v>
      </c>
      <c r="J450" s="2">
        <v>810.57139999999993</v>
      </c>
    </row>
    <row r="451" spans="1:10">
      <c r="A451" s="2" t="s">
        <v>2275</v>
      </c>
      <c r="B451" s="25">
        <v>45806</v>
      </c>
      <c r="C451" s="2" t="s">
        <v>261</v>
      </c>
      <c r="D451" s="2" t="s">
        <v>1714</v>
      </c>
      <c r="E451" s="2" t="s">
        <v>1799</v>
      </c>
      <c r="F451" s="34">
        <v>2</v>
      </c>
      <c r="G451" s="34">
        <v>541.39</v>
      </c>
      <c r="H451" s="2">
        <v>0.03</v>
      </c>
      <c r="I451" s="2" t="s">
        <v>1829</v>
      </c>
      <c r="J451" s="2">
        <v>1050.2965999999999</v>
      </c>
    </row>
    <row r="452" spans="1:10">
      <c r="A452" s="2" t="s">
        <v>2276</v>
      </c>
      <c r="B452" s="25">
        <v>45811</v>
      </c>
      <c r="C452" s="2" t="s">
        <v>1469</v>
      </c>
      <c r="D452" s="2" t="s">
        <v>1700</v>
      </c>
      <c r="E452" s="2" t="s">
        <v>1804</v>
      </c>
      <c r="F452" s="33">
        <v>3</v>
      </c>
      <c r="G452" s="33">
        <v>761.8</v>
      </c>
      <c r="H452" s="2">
        <v>0.06</v>
      </c>
      <c r="I452" s="2" t="s">
        <v>1829</v>
      </c>
      <c r="J452" s="2">
        <v>2148.2759999999989</v>
      </c>
    </row>
    <row r="453" spans="1:10">
      <c r="A453" s="2" t="s">
        <v>2277</v>
      </c>
      <c r="B453" s="25">
        <v>45508</v>
      </c>
      <c r="C453" s="2" t="s">
        <v>1310</v>
      </c>
      <c r="D453" s="2" t="s">
        <v>1646</v>
      </c>
      <c r="E453" s="2" t="s">
        <v>1761</v>
      </c>
      <c r="F453" s="34">
        <v>4</v>
      </c>
      <c r="G453" s="34">
        <v>829.36</v>
      </c>
      <c r="H453" s="2">
        <v>0.11</v>
      </c>
      <c r="I453" s="2" t="s">
        <v>1826</v>
      </c>
      <c r="J453" s="2">
        <v>2952.5216</v>
      </c>
    </row>
    <row r="454" spans="1:10">
      <c r="A454" s="2" t="s">
        <v>2278</v>
      </c>
      <c r="B454" s="25">
        <v>45460</v>
      </c>
      <c r="C454" s="2" t="s">
        <v>1257</v>
      </c>
      <c r="D454" s="2" t="s">
        <v>1594</v>
      </c>
      <c r="E454" s="2" t="s">
        <v>1804</v>
      </c>
      <c r="F454" s="33">
        <v>2</v>
      </c>
      <c r="G454" s="33">
        <v>425.06</v>
      </c>
      <c r="H454" s="2">
        <v>0.09</v>
      </c>
      <c r="I454" s="2" t="s">
        <v>1826</v>
      </c>
      <c r="J454" s="2">
        <v>773.60919999999999</v>
      </c>
    </row>
    <row r="455" spans="1:10">
      <c r="A455" s="2" t="s">
        <v>2279</v>
      </c>
      <c r="B455" s="25">
        <v>45311</v>
      </c>
      <c r="C455" s="2" t="s">
        <v>438</v>
      </c>
      <c r="D455" s="2" t="s">
        <v>1658</v>
      </c>
      <c r="E455" s="2" t="s">
        <v>1752</v>
      </c>
      <c r="F455" s="34">
        <v>2</v>
      </c>
      <c r="G455" s="34">
        <v>911.14</v>
      </c>
      <c r="H455" s="2">
        <v>0.1</v>
      </c>
      <c r="I455" s="2" t="s">
        <v>1824</v>
      </c>
      <c r="J455" s="2">
        <v>1640.0519999999999</v>
      </c>
    </row>
    <row r="456" spans="1:10">
      <c r="A456" s="2" t="s">
        <v>2280</v>
      </c>
      <c r="B456" s="25">
        <v>45906</v>
      </c>
      <c r="C456" s="2" t="s">
        <v>304</v>
      </c>
      <c r="D456" s="2" t="s">
        <v>1684</v>
      </c>
      <c r="E456" s="2" t="s">
        <v>1782</v>
      </c>
      <c r="F456" s="33">
        <v>3</v>
      </c>
      <c r="G456" s="33">
        <v>811.96</v>
      </c>
      <c r="H456" s="2">
        <v>0.28999999999999998</v>
      </c>
      <c r="I456" s="2" t="s">
        <v>1824</v>
      </c>
      <c r="J456" s="2">
        <v>1729.4748</v>
      </c>
    </row>
    <row r="457" spans="1:10">
      <c r="A457" s="2" t="s">
        <v>2281</v>
      </c>
      <c r="B457" s="25">
        <v>45380</v>
      </c>
      <c r="C457" s="2" t="s">
        <v>869</v>
      </c>
      <c r="D457" s="2" t="s">
        <v>1610</v>
      </c>
      <c r="E457" s="2" t="s">
        <v>1789</v>
      </c>
      <c r="F457" s="34">
        <v>2</v>
      </c>
      <c r="G457" s="34">
        <v>780.05</v>
      </c>
      <c r="H457" s="2">
        <v>0.12</v>
      </c>
      <c r="I457" s="2" t="s">
        <v>1829</v>
      </c>
      <c r="J457" s="2">
        <v>1372.8879999999999</v>
      </c>
    </row>
    <row r="458" spans="1:10">
      <c r="A458" s="2" t="s">
        <v>2282</v>
      </c>
      <c r="B458" s="25">
        <v>45527</v>
      </c>
      <c r="C458" s="2" t="s">
        <v>699</v>
      </c>
      <c r="D458" s="2" t="s">
        <v>1612</v>
      </c>
      <c r="E458" s="2" t="s">
        <v>1786</v>
      </c>
      <c r="F458" s="33">
        <v>4</v>
      </c>
      <c r="G458" s="33">
        <v>315.95</v>
      </c>
      <c r="H458" s="2">
        <v>0.19</v>
      </c>
      <c r="I458" s="2" t="s">
        <v>1829</v>
      </c>
      <c r="J458" s="2">
        <v>1023.678</v>
      </c>
    </row>
    <row r="459" spans="1:10">
      <c r="A459" s="2" t="s">
        <v>2283</v>
      </c>
      <c r="B459" s="25">
        <v>45796</v>
      </c>
      <c r="C459" s="2" t="s">
        <v>737</v>
      </c>
      <c r="D459" s="2" t="s">
        <v>1652</v>
      </c>
      <c r="E459" s="2" t="s">
        <v>1786</v>
      </c>
      <c r="F459" s="34">
        <v>2</v>
      </c>
      <c r="G459" s="34">
        <v>810.17</v>
      </c>
      <c r="H459" s="2">
        <v>0.27</v>
      </c>
      <c r="I459" s="2" t="s">
        <v>1824</v>
      </c>
      <c r="J459" s="2">
        <v>1182.8481999999999</v>
      </c>
    </row>
    <row r="460" spans="1:10">
      <c r="A460" s="2" t="s">
        <v>2284</v>
      </c>
      <c r="B460" s="25">
        <v>45389</v>
      </c>
      <c r="C460" s="2" t="s">
        <v>669</v>
      </c>
      <c r="D460" s="2" t="s">
        <v>1716</v>
      </c>
      <c r="E460" s="2" t="s">
        <v>1769</v>
      </c>
      <c r="F460" s="33">
        <v>3</v>
      </c>
      <c r="G460" s="33">
        <v>505.01</v>
      </c>
      <c r="H460" s="2">
        <v>0.02</v>
      </c>
      <c r="I460" s="2" t="s">
        <v>1826</v>
      </c>
      <c r="J460" s="2">
        <v>1484.7293999999999</v>
      </c>
    </row>
    <row r="461" spans="1:10">
      <c r="A461" s="2" t="s">
        <v>2285</v>
      </c>
      <c r="B461" s="25">
        <v>45315</v>
      </c>
      <c r="C461" s="2" t="s">
        <v>1440</v>
      </c>
      <c r="D461" s="2" t="s">
        <v>1692</v>
      </c>
      <c r="E461" s="2" t="s">
        <v>1807</v>
      </c>
      <c r="F461" s="34">
        <v>2</v>
      </c>
      <c r="G461" s="34">
        <v>736.75</v>
      </c>
      <c r="H461" s="2">
        <v>0.18</v>
      </c>
      <c r="I461" s="2" t="s">
        <v>1824</v>
      </c>
      <c r="J461" s="2">
        <v>1208.27</v>
      </c>
    </row>
    <row r="462" spans="1:10">
      <c r="A462" s="2" t="s">
        <v>2286</v>
      </c>
      <c r="B462" s="25">
        <v>45311</v>
      </c>
      <c r="C462" s="2" t="s">
        <v>114</v>
      </c>
      <c r="D462" s="2" t="s">
        <v>1702</v>
      </c>
      <c r="E462" s="2" t="s">
        <v>1786</v>
      </c>
      <c r="F462" s="33">
        <v>4</v>
      </c>
      <c r="G462" s="33">
        <v>700.31</v>
      </c>
      <c r="H462" s="2">
        <v>0.2</v>
      </c>
      <c r="I462" s="2" t="s">
        <v>1826</v>
      </c>
      <c r="J462" s="2">
        <v>2240.9920000000002</v>
      </c>
    </row>
    <row r="463" spans="1:10">
      <c r="A463" s="2" t="s">
        <v>2287</v>
      </c>
      <c r="B463" s="25">
        <v>45270</v>
      </c>
      <c r="C463" s="2" t="s">
        <v>444</v>
      </c>
      <c r="D463" s="2" t="s">
        <v>1730</v>
      </c>
      <c r="E463" s="2" t="s">
        <v>1792</v>
      </c>
      <c r="F463" s="34">
        <v>4</v>
      </c>
      <c r="G463" s="34">
        <v>202.46</v>
      </c>
      <c r="H463" s="2">
        <v>0.24</v>
      </c>
      <c r="I463" s="2" t="s">
        <v>1824</v>
      </c>
      <c r="J463" s="2">
        <v>615.47840000000008</v>
      </c>
    </row>
    <row r="464" spans="1:10">
      <c r="A464" s="2" t="s">
        <v>2288</v>
      </c>
      <c r="B464" s="25">
        <v>45279</v>
      </c>
      <c r="C464" s="2" t="s">
        <v>846</v>
      </c>
      <c r="D464" s="2" t="s">
        <v>1722</v>
      </c>
      <c r="E464" s="2" t="s">
        <v>1757</v>
      </c>
      <c r="F464" s="33">
        <v>2</v>
      </c>
      <c r="G464" s="33">
        <v>291.83999999999997</v>
      </c>
      <c r="H464" s="2">
        <v>0.25</v>
      </c>
      <c r="I464" s="2" t="s">
        <v>1826</v>
      </c>
      <c r="J464" s="2">
        <v>437.76</v>
      </c>
    </row>
    <row r="465" spans="1:10">
      <c r="A465" s="2" t="s">
        <v>2289</v>
      </c>
      <c r="B465" s="25">
        <v>45252</v>
      </c>
      <c r="C465" s="2" t="s">
        <v>544</v>
      </c>
      <c r="D465" s="2" t="s">
        <v>1742</v>
      </c>
      <c r="E465" s="2" t="s">
        <v>1773</v>
      </c>
      <c r="F465" s="34">
        <v>2</v>
      </c>
      <c r="G465" s="34">
        <v>261.48</v>
      </c>
      <c r="H465" s="2">
        <v>0.17</v>
      </c>
      <c r="I465" s="2" t="s">
        <v>1824</v>
      </c>
      <c r="J465" s="2">
        <v>434.05680000000001</v>
      </c>
    </row>
    <row r="466" spans="1:10">
      <c r="A466" s="2" t="s">
        <v>2290</v>
      </c>
      <c r="B466" s="25">
        <v>45938</v>
      </c>
      <c r="C466" s="2" t="s">
        <v>948</v>
      </c>
      <c r="D466" s="2" t="s">
        <v>1620</v>
      </c>
      <c r="E466" s="2" t="s">
        <v>1799</v>
      </c>
      <c r="F466" s="33">
        <v>1</v>
      </c>
      <c r="G466" s="33">
        <v>850.83</v>
      </c>
      <c r="H466" s="2">
        <v>0.28000000000000003</v>
      </c>
      <c r="I466" s="2" t="s">
        <v>1826</v>
      </c>
      <c r="J466" s="2">
        <v>612.59760000000006</v>
      </c>
    </row>
    <row r="467" spans="1:10">
      <c r="A467" s="2" t="s">
        <v>2291</v>
      </c>
      <c r="B467" s="25">
        <v>45711</v>
      </c>
      <c r="C467" s="2" t="s">
        <v>1260</v>
      </c>
      <c r="D467" s="2" t="s">
        <v>1640</v>
      </c>
      <c r="E467" s="2" t="s">
        <v>1786</v>
      </c>
      <c r="F467" s="34">
        <v>1</v>
      </c>
      <c r="G467" s="34">
        <v>83.83</v>
      </c>
      <c r="H467" s="2">
        <v>0.05</v>
      </c>
      <c r="I467" s="2" t="s">
        <v>1824</v>
      </c>
      <c r="J467" s="2">
        <v>79.638499999999993</v>
      </c>
    </row>
    <row r="468" spans="1:10">
      <c r="A468" s="2" t="s">
        <v>2292</v>
      </c>
      <c r="B468" s="25">
        <v>45713</v>
      </c>
      <c r="C468" s="2" t="s">
        <v>36</v>
      </c>
      <c r="D468" s="2" t="s">
        <v>1724</v>
      </c>
      <c r="E468" s="2" t="s">
        <v>1804</v>
      </c>
      <c r="F468" s="33">
        <v>3</v>
      </c>
      <c r="G468" s="33">
        <v>649.95000000000005</v>
      </c>
      <c r="H468" s="2">
        <v>0.28000000000000003</v>
      </c>
      <c r="I468" s="2" t="s">
        <v>1829</v>
      </c>
      <c r="J468" s="2">
        <v>1403.8920000000001</v>
      </c>
    </row>
    <row r="469" spans="1:10">
      <c r="A469" s="2" t="s">
        <v>2293</v>
      </c>
      <c r="B469" s="25">
        <v>45565</v>
      </c>
      <c r="C469" s="2" t="s">
        <v>1145</v>
      </c>
      <c r="D469" s="2" t="s">
        <v>1694</v>
      </c>
      <c r="E469" s="2" t="s">
        <v>1776</v>
      </c>
      <c r="F469" s="34">
        <v>4</v>
      </c>
      <c r="G469" s="34">
        <v>934.96</v>
      </c>
      <c r="H469" s="2">
        <v>0.18</v>
      </c>
      <c r="I469" s="2" t="s">
        <v>1826</v>
      </c>
      <c r="J469" s="2">
        <v>3066.6687999999999</v>
      </c>
    </row>
    <row r="470" spans="1:10">
      <c r="A470" s="2" t="s">
        <v>2294</v>
      </c>
      <c r="B470" s="25">
        <v>45279</v>
      </c>
      <c r="C470" s="2" t="s">
        <v>672</v>
      </c>
      <c r="D470" s="2" t="s">
        <v>1582</v>
      </c>
      <c r="E470" s="2" t="s">
        <v>1799</v>
      </c>
      <c r="F470" s="33">
        <v>1</v>
      </c>
      <c r="G470" s="33">
        <v>880.89</v>
      </c>
      <c r="H470" s="2">
        <v>0.13</v>
      </c>
      <c r="I470" s="2" t="s">
        <v>1829</v>
      </c>
      <c r="J470" s="2">
        <v>766.37429999999995</v>
      </c>
    </row>
    <row r="471" spans="1:10">
      <c r="A471" s="2" t="s">
        <v>2295</v>
      </c>
      <c r="B471" s="25">
        <v>45614</v>
      </c>
      <c r="C471" s="2" t="s">
        <v>1469</v>
      </c>
      <c r="D471" s="2" t="s">
        <v>1744</v>
      </c>
      <c r="E471" s="2" t="s">
        <v>1782</v>
      </c>
      <c r="F471" s="34">
        <v>4</v>
      </c>
      <c r="G471" s="34">
        <v>610.6</v>
      </c>
      <c r="H471" s="2">
        <v>0.1</v>
      </c>
      <c r="I471" s="2" t="s">
        <v>1826</v>
      </c>
      <c r="J471" s="2">
        <v>2198.16</v>
      </c>
    </row>
    <row r="472" spans="1:10">
      <c r="A472" s="2" t="s">
        <v>2296</v>
      </c>
      <c r="B472" s="25">
        <v>45912</v>
      </c>
      <c r="C472" s="2" t="s">
        <v>275</v>
      </c>
      <c r="D472" s="2" t="s">
        <v>1604</v>
      </c>
      <c r="E472" s="2" t="s">
        <v>1810</v>
      </c>
      <c r="F472" s="33">
        <v>1</v>
      </c>
      <c r="G472" s="33">
        <v>514.19000000000005</v>
      </c>
      <c r="H472" s="2">
        <v>0.2</v>
      </c>
      <c r="I472" s="2" t="s">
        <v>1824</v>
      </c>
      <c r="J472" s="2">
        <v>411.35200000000009</v>
      </c>
    </row>
    <row r="473" spans="1:10">
      <c r="A473" s="2" t="s">
        <v>2297</v>
      </c>
      <c r="B473" s="25">
        <v>45688</v>
      </c>
      <c r="C473" s="2" t="s">
        <v>1243</v>
      </c>
      <c r="D473" s="2" t="s">
        <v>1622</v>
      </c>
      <c r="E473" s="2" t="s">
        <v>1797</v>
      </c>
      <c r="F473" s="34">
        <v>1</v>
      </c>
      <c r="G473" s="34">
        <v>546.20000000000005</v>
      </c>
      <c r="H473" s="2">
        <v>0.22</v>
      </c>
      <c r="I473" s="2" t="s">
        <v>1826</v>
      </c>
      <c r="J473" s="2">
        <v>426.03600000000012</v>
      </c>
    </row>
    <row r="474" spans="1:10">
      <c r="A474" s="2" t="s">
        <v>2298</v>
      </c>
      <c r="B474" s="25">
        <v>45591</v>
      </c>
      <c r="C474" s="2" t="s">
        <v>646</v>
      </c>
      <c r="D474" s="2" t="s">
        <v>1622</v>
      </c>
      <c r="E474" s="2" t="s">
        <v>1752</v>
      </c>
      <c r="F474" s="33">
        <v>3</v>
      </c>
      <c r="G474" s="33">
        <v>416.01</v>
      </c>
      <c r="H474" s="2">
        <v>0.02</v>
      </c>
      <c r="I474" s="2" t="s">
        <v>1824</v>
      </c>
      <c r="J474" s="2">
        <v>1223.0694000000001</v>
      </c>
    </row>
    <row r="475" spans="1:10">
      <c r="A475" s="2" t="s">
        <v>2299</v>
      </c>
      <c r="B475" s="25">
        <v>45864</v>
      </c>
      <c r="C475" s="2" t="s">
        <v>1199</v>
      </c>
      <c r="D475" s="2" t="s">
        <v>1696</v>
      </c>
      <c r="E475" s="2" t="s">
        <v>1789</v>
      </c>
      <c r="F475" s="34">
        <v>1</v>
      </c>
      <c r="G475" s="34">
        <v>30.94</v>
      </c>
      <c r="H475" s="2">
        <v>0.21</v>
      </c>
      <c r="I475" s="2" t="s">
        <v>1829</v>
      </c>
      <c r="J475" s="2">
        <v>24.442599999999999</v>
      </c>
    </row>
    <row r="476" spans="1:10">
      <c r="A476" s="2" t="s">
        <v>2300</v>
      </c>
      <c r="B476" s="25">
        <v>45875</v>
      </c>
      <c r="C476" s="2" t="s">
        <v>654</v>
      </c>
      <c r="D476" s="2" t="s">
        <v>1664</v>
      </c>
      <c r="E476" s="2" t="s">
        <v>1804</v>
      </c>
      <c r="F476" s="33">
        <v>3</v>
      </c>
      <c r="G476" s="33">
        <v>666.39</v>
      </c>
      <c r="H476" s="2">
        <v>0.21</v>
      </c>
      <c r="I476" s="2" t="s">
        <v>1829</v>
      </c>
      <c r="J476" s="2">
        <v>1579.3443</v>
      </c>
    </row>
    <row r="477" spans="1:10">
      <c r="A477" s="2" t="s">
        <v>2301</v>
      </c>
      <c r="B477" s="25">
        <v>45797</v>
      </c>
      <c r="C477" s="2" t="s">
        <v>553</v>
      </c>
      <c r="D477" s="2" t="s">
        <v>1710</v>
      </c>
      <c r="E477" s="2" t="s">
        <v>1789</v>
      </c>
      <c r="F477" s="34">
        <v>2</v>
      </c>
      <c r="G477" s="34">
        <v>145.26</v>
      </c>
      <c r="H477" s="2">
        <v>0.19</v>
      </c>
      <c r="I477" s="2" t="s">
        <v>1826</v>
      </c>
      <c r="J477" s="2">
        <v>235.3212</v>
      </c>
    </row>
    <row r="478" spans="1:10">
      <c r="A478" s="2" t="s">
        <v>2302</v>
      </c>
      <c r="B478" s="25">
        <v>45364</v>
      </c>
      <c r="C478" s="2" t="s">
        <v>411</v>
      </c>
      <c r="D478" s="2" t="s">
        <v>1730</v>
      </c>
      <c r="E478" s="2" t="s">
        <v>1773</v>
      </c>
      <c r="F478" s="33">
        <v>4</v>
      </c>
      <c r="G478" s="33">
        <v>940.77</v>
      </c>
      <c r="H478" s="2">
        <v>0.24</v>
      </c>
      <c r="I478" s="2" t="s">
        <v>1829</v>
      </c>
      <c r="J478" s="2">
        <v>2859.9407999999999</v>
      </c>
    </row>
    <row r="479" spans="1:10">
      <c r="A479" s="2" t="s">
        <v>2303</v>
      </c>
      <c r="B479" s="25">
        <v>45700</v>
      </c>
      <c r="C479" s="2" t="s">
        <v>1446</v>
      </c>
      <c r="D479" s="2" t="s">
        <v>1640</v>
      </c>
      <c r="E479" s="2" t="s">
        <v>1807</v>
      </c>
      <c r="F479" s="34">
        <v>1</v>
      </c>
      <c r="G479" s="34">
        <v>708.88</v>
      </c>
      <c r="H479" s="2">
        <v>0.09</v>
      </c>
      <c r="I479" s="2" t="s">
        <v>1824</v>
      </c>
      <c r="J479" s="2">
        <v>645.08080000000007</v>
      </c>
    </row>
    <row r="480" spans="1:10">
      <c r="A480" s="2" t="s">
        <v>2304</v>
      </c>
      <c r="B480" s="25">
        <v>45924</v>
      </c>
      <c r="C480" s="2" t="s">
        <v>969</v>
      </c>
      <c r="D480" s="2" t="s">
        <v>1608</v>
      </c>
      <c r="E480" s="2" t="s">
        <v>1761</v>
      </c>
      <c r="F480" s="33">
        <v>1</v>
      </c>
      <c r="G480" s="33">
        <v>790.73</v>
      </c>
      <c r="H480" s="2">
        <v>0.24</v>
      </c>
      <c r="I480" s="2" t="s">
        <v>1826</v>
      </c>
      <c r="J480" s="2">
        <v>600.95479999999998</v>
      </c>
    </row>
    <row r="481" spans="1:10">
      <c r="A481" s="2" t="s">
        <v>2305</v>
      </c>
      <c r="B481" s="25">
        <v>45574</v>
      </c>
      <c r="C481" s="2" t="s">
        <v>1389</v>
      </c>
      <c r="D481" s="2" t="s">
        <v>1578</v>
      </c>
      <c r="E481" s="2" t="s">
        <v>1786</v>
      </c>
      <c r="F481" s="34">
        <v>3</v>
      </c>
      <c r="G481" s="34">
        <v>635.13</v>
      </c>
      <c r="H481" s="2">
        <v>0.09</v>
      </c>
      <c r="I481" s="2" t="s">
        <v>1826</v>
      </c>
      <c r="J481" s="2">
        <v>1733.9049</v>
      </c>
    </row>
    <row r="482" spans="1:10">
      <c r="A482" s="2" t="s">
        <v>2306</v>
      </c>
      <c r="B482" s="25">
        <v>45233</v>
      </c>
      <c r="C482" s="2" t="s">
        <v>849</v>
      </c>
      <c r="D482" s="2" t="s">
        <v>1734</v>
      </c>
      <c r="E482" s="2" t="s">
        <v>1799</v>
      </c>
      <c r="F482" s="33">
        <v>1</v>
      </c>
      <c r="G482" s="33">
        <v>744.88</v>
      </c>
      <c r="H482" s="2">
        <v>0.15</v>
      </c>
      <c r="I482" s="2" t="s">
        <v>1829</v>
      </c>
      <c r="J482" s="2">
        <v>633.14800000000002</v>
      </c>
    </row>
    <row r="483" spans="1:10">
      <c r="A483" s="2" t="s">
        <v>2307</v>
      </c>
      <c r="B483" s="25">
        <v>45745</v>
      </c>
      <c r="C483" s="2" t="s">
        <v>604</v>
      </c>
      <c r="D483" s="2" t="s">
        <v>1604</v>
      </c>
      <c r="E483" s="2" t="s">
        <v>1757</v>
      </c>
      <c r="F483" s="34">
        <v>3</v>
      </c>
      <c r="G483" s="34">
        <v>205.34</v>
      </c>
      <c r="H483" s="2">
        <v>0.25</v>
      </c>
      <c r="I483" s="2" t="s">
        <v>1824</v>
      </c>
      <c r="J483" s="2">
        <v>462.01499999999999</v>
      </c>
    </row>
    <row r="484" spans="1:10">
      <c r="A484" s="2" t="s">
        <v>2308</v>
      </c>
      <c r="B484" s="25">
        <v>45851</v>
      </c>
      <c r="C484" s="2" t="s">
        <v>1301</v>
      </c>
      <c r="D484" s="2" t="s">
        <v>1606</v>
      </c>
      <c r="E484" s="2" t="s">
        <v>1782</v>
      </c>
      <c r="F484" s="33">
        <v>2</v>
      </c>
      <c r="G484" s="33">
        <v>756.8</v>
      </c>
      <c r="H484" s="2">
        <v>0.15</v>
      </c>
      <c r="I484" s="2" t="s">
        <v>1824</v>
      </c>
      <c r="J484" s="2">
        <v>1286.56</v>
      </c>
    </row>
    <row r="485" spans="1:10">
      <c r="A485" s="2" t="s">
        <v>2309</v>
      </c>
      <c r="B485" s="25">
        <v>45308</v>
      </c>
      <c r="C485" s="2" t="s">
        <v>172</v>
      </c>
      <c r="D485" s="2" t="s">
        <v>1590</v>
      </c>
      <c r="E485" s="2" t="s">
        <v>1789</v>
      </c>
      <c r="F485" s="34">
        <v>1</v>
      </c>
      <c r="G485" s="34">
        <v>771.73</v>
      </c>
      <c r="H485" s="2">
        <v>0.2</v>
      </c>
      <c r="I485" s="2" t="s">
        <v>1824</v>
      </c>
      <c r="J485" s="2">
        <v>617.38400000000001</v>
      </c>
    </row>
    <row r="486" spans="1:10">
      <c r="A486" s="2" t="s">
        <v>2310</v>
      </c>
      <c r="B486" s="25">
        <v>45639</v>
      </c>
      <c r="C486" s="2" t="s">
        <v>1475</v>
      </c>
      <c r="D486" s="2" t="s">
        <v>1680</v>
      </c>
      <c r="E486" s="2" t="s">
        <v>1807</v>
      </c>
      <c r="F486" s="33">
        <v>1</v>
      </c>
      <c r="G486" s="33">
        <v>440.19</v>
      </c>
      <c r="H486" s="2">
        <v>0.03</v>
      </c>
      <c r="I486" s="2" t="s">
        <v>1826</v>
      </c>
      <c r="J486" s="2">
        <v>426.98430000000002</v>
      </c>
    </row>
    <row r="487" spans="1:10">
      <c r="A487" s="2" t="s">
        <v>2311</v>
      </c>
      <c r="B487" s="25">
        <v>45919</v>
      </c>
      <c r="C487" s="2" t="s">
        <v>181</v>
      </c>
      <c r="D487" s="2" t="s">
        <v>1553</v>
      </c>
      <c r="E487" s="2" t="s">
        <v>1761</v>
      </c>
      <c r="F487" s="34">
        <v>2</v>
      </c>
      <c r="G487" s="34">
        <v>409</v>
      </c>
      <c r="H487" s="2">
        <v>0.17</v>
      </c>
      <c r="I487" s="2" t="s">
        <v>1824</v>
      </c>
      <c r="J487" s="2">
        <v>678.93999999999994</v>
      </c>
    </row>
    <row r="488" spans="1:10">
      <c r="A488" s="2" t="s">
        <v>2312</v>
      </c>
      <c r="B488" s="25">
        <v>45333</v>
      </c>
      <c r="C488" s="2" t="s">
        <v>1077</v>
      </c>
      <c r="D488" s="2" t="s">
        <v>1624</v>
      </c>
      <c r="E488" s="2" t="s">
        <v>1813</v>
      </c>
      <c r="F488" s="33">
        <v>3</v>
      </c>
      <c r="G488" s="33">
        <v>134.58000000000001</v>
      </c>
      <c r="H488" s="2">
        <v>0.04</v>
      </c>
      <c r="I488" s="2" t="s">
        <v>1829</v>
      </c>
      <c r="J488" s="2">
        <v>387.59039999999999</v>
      </c>
    </row>
    <row r="489" spans="1:10">
      <c r="A489" s="2" t="s">
        <v>2313</v>
      </c>
      <c r="B489" s="25">
        <v>45811</v>
      </c>
      <c r="C489" s="2" t="s">
        <v>1092</v>
      </c>
      <c r="D489" s="2" t="s">
        <v>1626</v>
      </c>
      <c r="E489" s="2" t="s">
        <v>1779</v>
      </c>
      <c r="F489" s="34">
        <v>4</v>
      </c>
      <c r="G489" s="34">
        <v>284.44</v>
      </c>
      <c r="H489" s="2">
        <v>0.02</v>
      </c>
      <c r="I489" s="2" t="s">
        <v>1824</v>
      </c>
      <c r="J489" s="2">
        <v>1115.0047999999999</v>
      </c>
    </row>
    <row r="490" spans="1:10">
      <c r="A490" s="2" t="s">
        <v>2314</v>
      </c>
      <c r="B490" s="25">
        <v>45726</v>
      </c>
      <c r="C490" s="2" t="s">
        <v>1260</v>
      </c>
      <c r="D490" s="2" t="s">
        <v>1694</v>
      </c>
      <c r="E490" s="2" t="s">
        <v>1797</v>
      </c>
      <c r="F490" s="33">
        <v>4</v>
      </c>
      <c r="G490" s="33">
        <v>922.69</v>
      </c>
      <c r="H490" s="2">
        <v>0.16</v>
      </c>
      <c r="I490" s="2" t="s">
        <v>1824</v>
      </c>
      <c r="J490" s="2">
        <v>3100.2384000000002</v>
      </c>
    </row>
    <row r="491" spans="1:10">
      <c r="A491" s="2" t="s">
        <v>2315</v>
      </c>
      <c r="B491" s="25">
        <v>45644</v>
      </c>
      <c r="C491" s="2" t="s">
        <v>875</v>
      </c>
      <c r="D491" s="2" t="s">
        <v>1620</v>
      </c>
      <c r="E491" s="2" t="s">
        <v>1776</v>
      </c>
      <c r="F491" s="34">
        <v>2</v>
      </c>
      <c r="G491" s="34">
        <v>992.55</v>
      </c>
      <c r="H491" s="2">
        <v>0.28000000000000003</v>
      </c>
      <c r="I491" s="2" t="s">
        <v>1824</v>
      </c>
      <c r="J491" s="2">
        <v>1429.2719999999999</v>
      </c>
    </row>
    <row r="492" spans="1:10">
      <c r="A492" s="2" t="s">
        <v>2316</v>
      </c>
      <c r="B492" s="25">
        <v>45371</v>
      </c>
      <c r="C492" s="2" t="s">
        <v>1298</v>
      </c>
      <c r="D492" s="2" t="s">
        <v>1726</v>
      </c>
      <c r="E492" s="2" t="s">
        <v>1810</v>
      </c>
      <c r="F492" s="33">
        <v>1</v>
      </c>
      <c r="G492" s="33">
        <v>170.43</v>
      </c>
      <c r="H492" s="2">
        <v>0.03</v>
      </c>
      <c r="I492" s="2" t="s">
        <v>1824</v>
      </c>
      <c r="J492" s="2">
        <v>165.31710000000001</v>
      </c>
    </row>
    <row r="493" spans="1:10">
      <c r="A493" s="2" t="s">
        <v>2317</v>
      </c>
      <c r="B493" s="25">
        <v>45462</v>
      </c>
      <c r="C493" s="2" t="s">
        <v>722</v>
      </c>
      <c r="D493" s="2" t="s">
        <v>1692</v>
      </c>
      <c r="E493" s="2" t="s">
        <v>1761</v>
      </c>
      <c r="F493" s="34">
        <v>3</v>
      </c>
      <c r="G493" s="34">
        <v>480.51</v>
      </c>
      <c r="H493" s="2">
        <v>0.03</v>
      </c>
      <c r="I493" s="2" t="s">
        <v>1824</v>
      </c>
      <c r="J493" s="2">
        <v>1398.2841000000001</v>
      </c>
    </row>
    <row r="494" spans="1:10">
      <c r="A494" s="2" t="s">
        <v>2318</v>
      </c>
      <c r="B494" s="25">
        <v>45632</v>
      </c>
      <c r="C494" s="2" t="s">
        <v>523</v>
      </c>
      <c r="D494" s="2" t="s">
        <v>1646</v>
      </c>
      <c r="E494" s="2" t="s">
        <v>1779</v>
      </c>
      <c r="F494" s="33">
        <v>2</v>
      </c>
      <c r="G494" s="33">
        <v>955.66</v>
      </c>
      <c r="H494" s="2">
        <v>0.28999999999999998</v>
      </c>
      <c r="I494" s="2" t="s">
        <v>1829</v>
      </c>
      <c r="J494" s="2">
        <v>1357.0372</v>
      </c>
    </row>
    <row r="495" spans="1:10">
      <c r="A495" s="2" t="s">
        <v>2319</v>
      </c>
      <c r="B495" s="25">
        <v>45863</v>
      </c>
      <c r="C495" s="2" t="s">
        <v>1395</v>
      </c>
      <c r="D495" s="2" t="s">
        <v>1692</v>
      </c>
      <c r="E495" s="2" t="s">
        <v>1752</v>
      </c>
      <c r="F495" s="34">
        <v>2</v>
      </c>
      <c r="G495" s="34">
        <v>488.02</v>
      </c>
      <c r="H495" s="2">
        <v>0.27</v>
      </c>
      <c r="I495" s="2" t="s">
        <v>1826</v>
      </c>
      <c r="J495" s="2">
        <v>712.50919999999996</v>
      </c>
    </row>
    <row r="496" spans="1:10">
      <c r="A496" s="2" t="s">
        <v>2320</v>
      </c>
      <c r="B496" s="25">
        <v>45501</v>
      </c>
      <c r="C496" s="2" t="s">
        <v>770</v>
      </c>
      <c r="D496" s="2" t="s">
        <v>1584</v>
      </c>
      <c r="E496" s="2" t="s">
        <v>1752</v>
      </c>
      <c r="F496" s="33">
        <v>1</v>
      </c>
      <c r="G496" s="33">
        <v>917.17</v>
      </c>
      <c r="H496" s="2">
        <v>0.13</v>
      </c>
      <c r="I496" s="2" t="s">
        <v>1829</v>
      </c>
      <c r="J496" s="2">
        <v>797.93790000000001</v>
      </c>
    </row>
    <row r="497" spans="1:10">
      <c r="A497" s="2" t="s">
        <v>2321</v>
      </c>
      <c r="B497" s="25">
        <v>45568</v>
      </c>
      <c r="C497" s="2" t="s">
        <v>1020</v>
      </c>
      <c r="D497" s="2" t="s">
        <v>1562</v>
      </c>
      <c r="E497" s="2" t="s">
        <v>1773</v>
      </c>
      <c r="F497" s="34">
        <v>2</v>
      </c>
      <c r="G497" s="34">
        <v>406.46</v>
      </c>
      <c r="H497" s="2">
        <v>0.3</v>
      </c>
      <c r="I497" s="2" t="s">
        <v>1826</v>
      </c>
      <c r="J497" s="2">
        <v>569.04399999999998</v>
      </c>
    </row>
    <row r="498" spans="1:10">
      <c r="A498" s="2" t="s">
        <v>2322</v>
      </c>
      <c r="B498" s="25">
        <v>45238</v>
      </c>
      <c r="C498" s="2" t="s">
        <v>746</v>
      </c>
      <c r="D498" s="2" t="s">
        <v>1738</v>
      </c>
      <c r="E498" s="2" t="s">
        <v>1752</v>
      </c>
      <c r="F498" s="33">
        <v>2</v>
      </c>
      <c r="G498" s="33">
        <v>264.39</v>
      </c>
      <c r="H498" s="2">
        <v>0.11</v>
      </c>
      <c r="I498" s="2" t="s">
        <v>1829</v>
      </c>
      <c r="J498" s="2">
        <v>470.61419999999998</v>
      </c>
    </row>
    <row r="499" spans="1:10">
      <c r="A499" s="2" t="s">
        <v>2323</v>
      </c>
      <c r="B499" s="25">
        <v>45754</v>
      </c>
      <c r="C499" s="2" t="s">
        <v>628</v>
      </c>
      <c r="D499" s="2" t="s">
        <v>1684</v>
      </c>
      <c r="E499" s="2" t="s">
        <v>1804</v>
      </c>
      <c r="F499" s="34">
        <v>1</v>
      </c>
      <c r="G499" s="34">
        <v>414.97</v>
      </c>
      <c r="H499" s="2">
        <v>0.22</v>
      </c>
      <c r="I499" s="2" t="s">
        <v>1826</v>
      </c>
      <c r="J499" s="2">
        <v>323.67660000000001</v>
      </c>
    </row>
    <row r="500" spans="1:10">
      <c r="A500" s="2" t="s">
        <v>2324</v>
      </c>
      <c r="B500" s="25">
        <v>45280</v>
      </c>
      <c r="C500" s="2" t="s">
        <v>493</v>
      </c>
      <c r="D500" s="2" t="s">
        <v>1598</v>
      </c>
      <c r="E500" s="2" t="s">
        <v>1794</v>
      </c>
      <c r="F500" s="33">
        <v>2</v>
      </c>
      <c r="G500" s="33">
        <v>583.51</v>
      </c>
      <c r="H500" s="2">
        <v>0.2</v>
      </c>
      <c r="I500" s="2" t="s">
        <v>1829</v>
      </c>
      <c r="J500" s="2">
        <v>933.61599999999999</v>
      </c>
    </row>
    <row r="501" spans="1:10">
      <c r="A501" s="2" t="s">
        <v>2325</v>
      </c>
      <c r="B501" s="25">
        <v>45911</v>
      </c>
      <c r="C501" s="2" t="s">
        <v>55</v>
      </c>
      <c r="D501" s="2" t="s">
        <v>1610</v>
      </c>
      <c r="E501" s="2" t="s">
        <v>1807</v>
      </c>
      <c r="F501" s="34">
        <v>1</v>
      </c>
      <c r="G501" s="34">
        <v>659.27</v>
      </c>
      <c r="H501" s="2">
        <v>0.15</v>
      </c>
      <c r="I501" s="2" t="s">
        <v>1826</v>
      </c>
      <c r="J501" s="2">
        <v>560.37950000000001</v>
      </c>
    </row>
    <row r="502" spans="1:10">
      <c r="A502" s="2" t="s">
        <v>2326</v>
      </c>
      <c r="B502" s="25">
        <v>45627</v>
      </c>
      <c r="C502" s="2" t="s">
        <v>1377</v>
      </c>
      <c r="D502" s="2" t="s">
        <v>1549</v>
      </c>
      <c r="E502" s="2" t="s">
        <v>1769</v>
      </c>
      <c r="F502" s="33">
        <v>4</v>
      </c>
      <c r="G502" s="33">
        <v>106.66</v>
      </c>
      <c r="H502" s="2">
        <v>0.2</v>
      </c>
      <c r="I502" s="2" t="s">
        <v>1829</v>
      </c>
      <c r="J502" s="2">
        <v>341.31200000000001</v>
      </c>
    </row>
    <row r="503" spans="1:10">
      <c r="A503" s="2" t="s">
        <v>2327</v>
      </c>
      <c r="B503" s="25">
        <v>45617</v>
      </c>
      <c r="C503" s="2" t="s">
        <v>544</v>
      </c>
      <c r="D503" s="2" t="s">
        <v>1568</v>
      </c>
      <c r="E503" s="2" t="s">
        <v>1773</v>
      </c>
      <c r="F503" s="34">
        <v>4</v>
      </c>
      <c r="G503" s="34">
        <v>168.55</v>
      </c>
      <c r="H503" s="2">
        <v>0.15</v>
      </c>
      <c r="I503" s="2" t="s">
        <v>1826</v>
      </c>
      <c r="J503" s="2">
        <v>573.07000000000005</v>
      </c>
    </row>
    <row r="504" spans="1:10">
      <c r="A504" s="2" t="s">
        <v>2328</v>
      </c>
      <c r="B504" s="25">
        <v>45899</v>
      </c>
      <c r="C504" s="2" t="s">
        <v>1501</v>
      </c>
      <c r="D504" s="2" t="s">
        <v>1636</v>
      </c>
      <c r="E504" s="2" t="s">
        <v>1761</v>
      </c>
      <c r="F504" s="33">
        <v>1</v>
      </c>
      <c r="G504" s="33">
        <v>230.53</v>
      </c>
      <c r="H504" s="2">
        <v>0.06</v>
      </c>
      <c r="I504" s="2" t="s">
        <v>1829</v>
      </c>
      <c r="J504" s="2">
        <v>216.69820000000001</v>
      </c>
    </row>
    <row r="505" spans="1:10">
      <c r="A505" s="2" t="s">
        <v>2329</v>
      </c>
      <c r="B505" s="25">
        <v>45889</v>
      </c>
      <c r="C505" s="2" t="s">
        <v>40</v>
      </c>
      <c r="D505" s="2" t="s">
        <v>1656</v>
      </c>
      <c r="E505" s="2" t="s">
        <v>1757</v>
      </c>
      <c r="F505" s="34">
        <v>2</v>
      </c>
      <c r="G505" s="34">
        <v>355.41</v>
      </c>
      <c r="H505" s="2">
        <v>0.13</v>
      </c>
      <c r="I505" s="2" t="s">
        <v>1829</v>
      </c>
      <c r="J505" s="2">
        <v>618.41340000000002</v>
      </c>
    </row>
    <row r="506" spans="1:10">
      <c r="A506" s="2" t="s">
        <v>2330</v>
      </c>
      <c r="B506" s="25">
        <v>45943</v>
      </c>
      <c r="C506" s="2" t="s">
        <v>556</v>
      </c>
      <c r="D506" s="2" t="s">
        <v>1642</v>
      </c>
      <c r="E506" s="2" t="s">
        <v>1761</v>
      </c>
      <c r="F506" s="33">
        <v>3</v>
      </c>
      <c r="G506" s="33">
        <v>843.44</v>
      </c>
      <c r="H506" s="2">
        <v>0.22</v>
      </c>
      <c r="I506" s="2" t="s">
        <v>1824</v>
      </c>
      <c r="J506" s="2">
        <v>1973.6496</v>
      </c>
    </row>
    <row r="507" spans="1:10">
      <c r="A507" s="2" t="s">
        <v>2331</v>
      </c>
      <c r="B507" s="25">
        <v>45306</v>
      </c>
      <c r="C507" s="2" t="s">
        <v>544</v>
      </c>
      <c r="D507" s="2" t="s">
        <v>1738</v>
      </c>
      <c r="E507" s="2" t="s">
        <v>1757</v>
      </c>
      <c r="F507" s="34">
        <v>1</v>
      </c>
      <c r="G507" s="34">
        <v>301.60000000000002</v>
      </c>
      <c r="H507" s="2">
        <v>0.27</v>
      </c>
      <c r="I507" s="2" t="s">
        <v>1824</v>
      </c>
      <c r="J507" s="2">
        <v>220.16800000000001</v>
      </c>
    </row>
    <row r="508" spans="1:10">
      <c r="A508" s="2" t="s">
        <v>2332</v>
      </c>
      <c r="B508" s="25">
        <v>45772</v>
      </c>
      <c r="C508" s="2" t="s">
        <v>164</v>
      </c>
      <c r="D508" s="2" t="s">
        <v>1726</v>
      </c>
      <c r="E508" s="2" t="s">
        <v>1761</v>
      </c>
      <c r="F508" s="33">
        <v>3</v>
      </c>
      <c r="G508" s="33">
        <v>21.59</v>
      </c>
      <c r="H508" s="2">
        <v>0.16</v>
      </c>
      <c r="I508" s="2" t="s">
        <v>1829</v>
      </c>
      <c r="J508" s="2">
        <v>54.406799999999997</v>
      </c>
    </row>
    <row r="509" spans="1:10">
      <c r="A509" s="2" t="s">
        <v>2333</v>
      </c>
      <c r="B509" s="25">
        <v>45346</v>
      </c>
      <c r="C509" s="2" t="s">
        <v>690</v>
      </c>
      <c r="D509" s="2" t="s">
        <v>1574</v>
      </c>
      <c r="E509" s="2" t="s">
        <v>1761</v>
      </c>
      <c r="F509" s="34">
        <v>4</v>
      </c>
      <c r="G509" s="34">
        <v>284.24</v>
      </c>
      <c r="H509" s="2">
        <v>0.09</v>
      </c>
      <c r="I509" s="2" t="s">
        <v>1824</v>
      </c>
      <c r="J509" s="2">
        <v>1034.6335999999999</v>
      </c>
    </row>
    <row r="510" spans="1:10">
      <c r="A510" s="2" t="s">
        <v>2334</v>
      </c>
      <c r="B510" s="25">
        <v>45656</v>
      </c>
      <c r="C510" s="2" t="s">
        <v>1151</v>
      </c>
      <c r="D510" s="2" t="s">
        <v>1555</v>
      </c>
      <c r="E510" s="2" t="s">
        <v>1786</v>
      </c>
      <c r="F510" s="33">
        <v>1</v>
      </c>
      <c r="G510" s="33">
        <v>191.6</v>
      </c>
      <c r="H510" s="2">
        <v>0.27</v>
      </c>
      <c r="I510" s="2" t="s">
        <v>1826</v>
      </c>
      <c r="J510" s="2">
        <v>139.86799999999999</v>
      </c>
    </row>
    <row r="511" spans="1:10">
      <c r="A511" s="2" t="s">
        <v>2335</v>
      </c>
      <c r="B511" s="25">
        <v>45762</v>
      </c>
      <c r="C511" s="2" t="s">
        <v>981</v>
      </c>
      <c r="D511" s="2" t="s">
        <v>1704</v>
      </c>
      <c r="E511" s="2" t="s">
        <v>1794</v>
      </c>
      <c r="F511" s="34">
        <v>2</v>
      </c>
      <c r="G511" s="34">
        <v>616.97</v>
      </c>
      <c r="H511" s="2">
        <v>0.22</v>
      </c>
      <c r="I511" s="2" t="s">
        <v>1824</v>
      </c>
      <c r="J511" s="2">
        <v>962.47320000000002</v>
      </c>
    </row>
    <row r="512" spans="1:10">
      <c r="A512" s="2" t="s">
        <v>2336</v>
      </c>
      <c r="B512" s="25">
        <v>45580</v>
      </c>
      <c r="C512" s="2" t="s">
        <v>559</v>
      </c>
      <c r="D512" s="2" t="s">
        <v>1604</v>
      </c>
      <c r="E512" s="2" t="s">
        <v>1789</v>
      </c>
      <c r="F512" s="33">
        <v>3</v>
      </c>
      <c r="G512" s="33">
        <v>125.68</v>
      </c>
      <c r="H512" s="2">
        <v>0.26</v>
      </c>
      <c r="I512" s="2" t="s">
        <v>1829</v>
      </c>
      <c r="J512" s="2">
        <v>279.00959999999998</v>
      </c>
    </row>
    <row r="513" spans="1:10">
      <c r="A513" s="2" t="s">
        <v>2337</v>
      </c>
      <c r="B513" s="25">
        <v>45676</v>
      </c>
      <c r="C513" s="2" t="s">
        <v>1104</v>
      </c>
      <c r="D513" s="2" t="s">
        <v>1634</v>
      </c>
      <c r="E513" s="2" t="s">
        <v>1769</v>
      </c>
      <c r="F513" s="34">
        <v>3</v>
      </c>
      <c r="G513" s="34">
        <v>307.48</v>
      </c>
      <c r="H513" s="2">
        <v>0.24</v>
      </c>
      <c r="I513" s="2" t="s">
        <v>1824</v>
      </c>
      <c r="J513" s="2">
        <v>701.0544000000001</v>
      </c>
    </row>
    <row r="514" spans="1:10">
      <c r="A514" s="2" t="s">
        <v>2338</v>
      </c>
      <c r="B514" s="25">
        <v>45495</v>
      </c>
      <c r="C514" s="2" t="s">
        <v>942</v>
      </c>
      <c r="D514" s="2" t="s">
        <v>1549</v>
      </c>
      <c r="E514" s="2" t="s">
        <v>1813</v>
      </c>
      <c r="F514" s="33">
        <v>1</v>
      </c>
      <c r="G514" s="33">
        <v>505.23</v>
      </c>
      <c r="H514" s="2">
        <v>0.11</v>
      </c>
      <c r="I514" s="2" t="s">
        <v>1824</v>
      </c>
      <c r="J514" s="2">
        <v>449.65469999999999</v>
      </c>
    </row>
    <row r="515" spans="1:10">
      <c r="A515" s="2" t="s">
        <v>2339</v>
      </c>
      <c r="B515" s="25">
        <v>45735</v>
      </c>
      <c r="C515" s="2" t="s">
        <v>1142</v>
      </c>
      <c r="D515" s="2" t="s">
        <v>1638</v>
      </c>
      <c r="E515" s="2" t="s">
        <v>1804</v>
      </c>
      <c r="F515" s="34">
        <v>1</v>
      </c>
      <c r="G515" s="34">
        <v>853.12</v>
      </c>
      <c r="H515" s="2">
        <v>0.19</v>
      </c>
      <c r="I515" s="2" t="s">
        <v>1829</v>
      </c>
      <c r="J515" s="2">
        <v>691.02719999999999</v>
      </c>
    </row>
    <row r="516" spans="1:10">
      <c r="A516" s="2" t="s">
        <v>2340</v>
      </c>
      <c r="B516" s="25">
        <v>45312</v>
      </c>
      <c r="C516" s="2" t="s">
        <v>444</v>
      </c>
      <c r="D516" s="2" t="s">
        <v>1543</v>
      </c>
      <c r="E516" s="2" t="s">
        <v>1779</v>
      </c>
      <c r="F516" s="33">
        <v>4</v>
      </c>
      <c r="G516" s="33">
        <v>191.65</v>
      </c>
      <c r="H516" s="2">
        <v>0.19</v>
      </c>
      <c r="I516" s="2" t="s">
        <v>1826</v>
      </c>
      <c r="J516" s="2">
        <v>620.94600000000003</v>
      </c>
    </row>
    <row r="517" spans="1:10">
      <c r="A517" s="2" t="s">
        <v>2341</v>
      </c>
      <c r="B517" s="25">
        <v>45286</v>
      </c>
      <c r="C517" s="2" t="s">
        <v>535</v>
      </c>
      <c r="D517" s="2" t="s">
        <v>1642</v>
      </c>
      <c r="E517" s="2" t="s">
        <v>1766</v>
      </c>
      <c r="F517" s="34">
        <v>1</v>
      </c>
      <c r="G517" s="34">
        <v>169.69</v>
      </c>
      <c r="H517" s="2">
        <v>0.22</v>
      </c>
      <c r="I517" s="2" t="s">
        <v>1824</v>
      </c>
      <c r="J517" s="2">
        <v>132.35820000000001</v>
      </c>
    </row>
    <row r="518" spans="1:10">
      <c r="A518" s="2" t="s">
        <v>2342</v>
      </c>
      <c r="B518" s="25">
        <v>45372</v>
      </c>
      <c r="C518" s="2" t="s">
        <v>579</v>
      </c>
      <c r="D518" s="2" t="s">
        <v>1672</v>
      </c>
      <c r="E518" s="2" t="s">
        <v>1799</v>
      </c>
      <c r="F518" s="33">
        <v>1</v>
      </c>
      <c r="G518" s="33">
        <v>145.43</v>
      </c>
      <c r="H518" s="2">
        <v>0.08</v>
      </c>
      <c r="I518" s="2" t="s">
        <v>1824</v>
      </c>
      <c r="J518" s="2">
        <v>133.79560000000001</v>
      </c>
    </row>
    <row r="519" spans="1:10">
      <c r="A519" s="2" t="s">
        <v>2343</v>
      </c>
      <c r="B519" s="25">
        <v>45633</v>
      </c>
      <c r="C519" s="2" t="s">
        <v>304</v>
      </c>
      <c r="D519" s="2" t="s">
        <v>1734</v>
      </c>
      <c r="E519" s="2" t="s">
        <v>1794</v>
      </c>
      <c r="F519" s="34">
        <v>4</v>
      </c>
      <c r="G519" s="34">
        <v>828.35</v>
      </c>
      <c r="H519" s="2">
        <v>0.17</v>
      </c>
      <c r="I519" s="2" t="s">
        <v>1824</v>
      </c>
      <c r="J519" s="2">
        <v>2750.1219999999998</v>
      </c>
    </row>
    <row r="520" spans="1:10">
      <c r="A520" s="2" t="s">
        <v>2344</v>
      </c>
      <c r="B520" s="25">
        <v>45598</v>
      </c>
      <c r="C520" s="2" t="s">
        <v>1133</v>
      </c>
      <c r="D520" s="2" t="s">
        <v>1738</v>
      </c>
      <c r="E520" s="2" t="s">
        <v>1779</v>
      </c>
      <c r="F520" s="33">
        <v>3</v>
      </c>
      <c r="G520" s="33">
        <v>268.76</v>
      </c>
      <c r="H520" s="2">
        <v>0.01</v>
      </c>
      <c r="I520" s="2" t="s">
        <v>1826</v>
      </c>
      <c r="J520" s="2">
        <v>798.21719999999993</v>
      </c>
    </row>
    <row r="521" spans="1:10">
      <c r="A521" s="2" t="s">
        <v>2345</v>
      </c>
      <c r="B521" s="25">
        <v>45495</v>
      </c>
      <c r="C521" s="2" t="s">
        <v>749</v>
      </c>
      <c r="D521" s="2" t="s">
        <v>1724</v>
      </c>
      <c r="E521" s="2" t="s">
        <v>1752</v>
      </c>
      <c r="F521" s="34">
        <v>4</v>
      </c>
      <c r="G521" s="34">
        <v>370.09</v>
      </c>
      <c r="H521" s="2">
        <v>0.22</v>
      </c>
      <c r="I521" s="2" t="s">
        <v>1829</v>
      </c>
      <c r="J521" s="2">
        <v>1154.6808000000001</v>
      </c>
    </row>
    <row r="522" spans="1:10">
      <c r="A522" s="2" t="s">
        <v>2346</v>
      </c>
      <c r="B522" s="25">
        <v>45229</v>
      </c>
      <c r="C522" s="2" t="s">
        <v>809</v>
      </c>
      <c r="D522" s="2" t="s">
        <v>1704</v>
      </c>
      <c r="E522" s="2" t="s">
        <v>1776</v>
      </c>
      <c r="F522" s="33">
        <v>3</v>
      </c>
      <c r="G522" s="33">
        <v>679.22</v>
      </c>
      <c r="H522" s="2">
        <v>0.11</v>
      </c>
      <c r="I522" s="2" t="s">
        <v>1826</v>
      </c>
      <c r="J522" s="2">
        <v>1813.5174</v>
      </c>
    </row>
    <row r="523" spans="1:10">
      <c r="A523" s="2" t="s">
        <v>2347</v>
      </c>
      <c r="B523" s="25">
        <v>45433</v>
      </c>
      <c r="C523" s="2" t="s">
        <v>1166</v>
      </c>
      <c r="D523" s="2" t="s">
        <v>1694</v>
      </c>
      <c r="E523" s="2" t="s">
        <v>1752</v>
      </c>
      <c r="F523" s="34">
        <v>3</v>
      </c>
      <c r="G523" s="34">
        <v>780.69</v>
      </c>
      <c r="H523" s="2">
        <v>0.1</v>
      </c>
      <c r="I523" s="2" t="s">
        <v>1829</v>
      </c>
      <c r="J523" s="2">
        <v>2107.8629999999998</v>
      </c>
    </row>
    <row r="524" spans="1:10">
      <c r="A524" s="2" t="s">
        <v>2348</v>
      </c>
      <c r="B524" s="25">
        <v>45766</v>
      </c>
      <c r="C524" s="2" t="s">
        <v>833</v>
      </c>
      <c r="D524" s="2" t="s">
        <v>1632</v>
      </c>
      <c r="E524" s="2" t="s">
        <v>1761</v>
      </c>
      <c r="F524" s="33">
        <v>2</v>
      </c>
      <c r="G524" s="33">
        <v>42.97</v>
      </c>
      <c r="H524" s="2">
        <v>0.18</v>
      </c>
      <c r="I524" s="2" t="s">
        <v>1826</v>
      </c>
      <c r="J524" s="2">
        <v>70.470799999999997</v>
      </c>
    </row>
    <row r="525" spans="1:10">
      <c r="A525" s="2" t="s">
        <v>2349</v>
      </c>
      <c r="B525" s="25">
        <v>45639</v>
      </c>
      <c r="C525" s="2" t="s">
        <v>908</v>
      </c>
      <c r="D525" s="2" t="s">
        <v>1712</v>
      </c>
      <c r="E525" s="2" t="s">
        <v>1752</v>
      </c>
      <c r="F525" s="34">
        <v>4</v>
      </c>
      <c r="G525" s="34">
        <v>854.37</v>
      </c>
      <c r="H525" s="2">
        <v>7.0000000000000007E-2</v>
      </c>
      <c r="I525" s="2" t="s">
        <v>1826</v>
      </c>
      <c r="J525" s="2">
        <v>3178.2564000000002</v>
      </c>
    </row>
    <row r="526" spans="1:10">
      <c r="A526" s="2" t="s">
        <v>2350</v>
      </c>
      <c r="B526" s="25">
        <v>45774</v>
      </c>
      <c r="C526" s="2" t="s">
        <v>356</v>
      </c>
      <c r="D526" s="2" t="s">
        <v>1596</v>
      </c>
      <c r="E526" s="2" t="s">
        <v>1804</v>
      </c>
      <c r="F526" s="33">
        <v>2</v>
      </c>
      <c r="G526" s="33">
        <v>409.52</v>
      </c>
      <c r="H526" s="2">
        <v>0.06</v>
      </c>
      <c r="I526" s="2" t="s">
        <v>1829</v>
      </c>
      <c r="J526" s="2">
        <v>769.8975999999999</v>
      </c>
    </row>
    <row r="527" spans="1:10">
      <c r="A527" s="2" t="s">
        <v>2351</v>
      </c>
      <c r="B527" s="25">
        <v>45569</v>
      </c>
      <c r="C527" s="2" t="s">
        <v>547</v>
      </c>
      <c r="D527" s="2" t="s">
        <v>1696</v>
      </c>
      <c r="E527" s="2" t="s">
        <v>1789</v>
      </c>
      <c r="F527" s="34">
        <v>2</v>
      </c>
      <c r="G527" s="34">
        <v>407.46</v>
      </c>
      <c r="H527" s="2">
        <v>0.21</v>
      </c>
      <c r="I527" s="2" t="s">
        <v>1824</v>
      </c>
      <c r="J527" s="2">
        <v>643.78679999999997</v>
      </c>
    </row>
    <row r="528" spans="1:10">
      <c r="A528" s="2" t="s">
        <v>2352</v>
      </c>
      <c r="B528" s="25">
        <v>45856</v>
      </c>
      <c r="C528" s="2" t="s">
        <v>735</v>
      </c>
      <c r="D528" s="2" t="s">
        <v>1553</v>
      </c>
      <c r="E528" s="2" t="s">
        <v>1782</v>
      </c>
      <c r="F528" s="33">
        <v>1</v>
      </c>
      <c r="G528" s="33">
        <v>728.84</v>
      </c>
      <c r="H528" s="2">
        <v>0.28000000000000003</v>
      </c>
      <c r="I528" s="2" t="s">
        <v>1826</v>
      </c>
      <c r="J528" s="2">
        <v>524.76480000000004</v>
      </c>
    </row>
    <row r="529" spans="1:10">
      <c r="A529" s="2" t="s">
        <v>2353</v>
      </c>
      <c r="B529" s="25">
        <v>45362</v>
      </c>
      <c r="C529" s="2" t="s">
        <v>1400</v>
      </c>
      <c r="D529" s="2" t="s">
        <v>1704</v>
      </c>
      <c r="E529" s="2" t="s">
        <v>1776</v>
      </c>
      <c r="F529" s="34">
        <v>4</v>
      </c>
      <c r="G529" s="34">
        <v>467.24</v>
      </c>
      <c r="H529" s="2">
        <v>0.08</v>
      </c>
      <c r="I529" s="2" t="s">
        <v>1826</v>
      </c>
      <c r="J529" s="2">
        <v>1719.4431999999999</v>
      </c>
    </row>
    <row r="530" spans="1:10">
      <c r="A530" s="2" t="s">
        <v>2354</v>
      </c>
      <c r="B530" s="25">
        <v>45457</v>
      </c>
      <c r="C530" s="2" t="s">
        <v>332</v>
      </c>
      <c r="D530" s="2" t="s">
        <v>1568</v>
      </c>
      <c r="E530" s="2" t="s">
        <v>1792</v>
      </c>
      <c r="F530" s="33">
        <v>1</v>
      </c>
      <c r="G530" s="33">
        <v>57.94</v>
      </c>
      <c r="H530" s="2">
        <v>0.13</v>
      </c>
      <c r="I530" s="2" t="s">
        <v>1826</v>
      </c>
      <c r="J530" s="2">
        <v>50.407799999999988</v>
      </c>
    </row>
    <row r="531" spans="1:10">
      <c r="A531" s="2" t="s">
        <v>2355</v>
      </c>
      <c r="B531" s="25">
        <v>45338</v>
      </c>
      <c r="C531" s="2" t="s">
        <v>1080</v>
      </c>
      <c r="D531" s="2" t="s">
        <v>1646</v>
      </c>
      <c r="E531" s="2" t="s">
        <v>1807</v>
      </c>
      <c r="F531" s="34">
        <v>1</v>
      </c>
      <c r="G531" s="34">
        <v>540.1</v>
      </c>
      <c r="H531" s="2">
        <v>0.22</v>
      </c>
      <c r="I531" s="2" t="s">
        <v>1824</v>
      </c>
      <c r="J531" s="2">
        <v>421.27800000000002</v>
      </c>
    </row>
    <row r="532" spans="1:10">
      <c r="A532" s="2" t="s">
        <v>2356</v>
      </c>
      <c r="B532" s="25">
        <v>45552</v>
      </c>
      <c r="C532" s="2" t="s">
        <v>281</v>
      </c>
      <c r="D532" s="2" t="s">
        <v>1562</v>
      </c>
      <c r="E532" s="2" t="s">
        <v>1813</v>
      </c>
      <c r="F532" s="33">
        <v>4</v>
      </c>
      <c r="G532" s="33">
        <v>816.28</v>
      </c>
      <c r="H532" s="2">
        <v>0.15</v>
      </c>
      <c r="I532" s="2" t="s">
        <v>1829</v>
      </c>
      <c r="J532" s="2">
        <v>2775.3519999999999</v>
      </c>
    </row>
    <row r="533" spans="1:10">
      <c r="A533" s="2" t="s">
        <v>2357</v>
      </c>
      <c r="B533" s="25">
        <v>45895</v>
      </c>
      <c r="C533" s="2" t="s">
        <v>589</v>
      </c>
      <c r="D533" s="2" t="s">
        <v>1632</v>
      </c>
      <c r="E533" s="2" t="s">
        <v>1782</v>
      </c>
      <c r="F533" s="34">
        <v>4</v>
      </c>
      <c r="G533" s="34">
        <v>727.49</v>
      </c>
      <c r="H533" s="2">
        <v>0.11</v>
      </c>
      <c r="I533" s="2" t="s">
        <v>1824</v>
      </c>
      <c r="J533" s="2">
        <v>2589.8643999999999</v>
      </c>
    </row>
    <row r="534" spans="1:10">
      <c r="A534" s="2" t="s">
        <v>2358</v>
      </c>
      <c r="B534" s="25">
        <v>45447</v>
      </c>
      <c r="C534" s="2" t="s">
        <v>568</v>
      </c>
      <c r="D534" s="2" t="s">
        <v>1720</v>
      </c>
      <c r="E534" s="2" t="s">
        <v>1797</v>
      </c>
      <c r="F534" s="33">
        <v>4</v>
      </c>
      <c r="G534" s="33">
        <v>817.92</v>
      </c>
      <c r="H534" s="2">
        <v>0.21</v>
      </c>
      <c r="I534" s="2" t="s">
        <v>1824</v>
      </c>
      <c r="J534" s="2">
        <v>2584.6271999999999</v>
      </c>
    </row>
    <row r="535" spans="1:10">
      <c r="A535" s="2" t="s">
        <v>2359</v>
      </c>
      <c r="B535" s="25">
        <v>45578</v>
      </c>
      <c r="C535" s="2" t="s">
        <v>1023</v>
      </c>
      <c r="D535" s="2" t="s">
        <v>1624</v>
      </c>
      <c r="E535" s="2" t="s">
        <v>1779</v>
      </c>
      <c r="F535" s="34">
        <v>2</v>
      </c>
      <c r="G535" s="34">
        <v>358.45</v>
      </c>
      <c r="H535" s="2">
        <v>7.0000000000000007E-2</v>
      </c>
      <c r="I535" s="2" t="s">
        <v>1829</v>
      </c>
      <c r="J535" s="2">
        <v>666.71699999999998</v>
      </c>
    </row>
    <row r="536" spans="1:10">
      <c r="A536" s="2" t="s">
        <v>2360</v>
      </c>
      <c r="B536" s="25">
        <v>45697</v>
      </c>
      <c r="C536" s="2" t="s">
        <v>657</v>
      </c>
      <c r="D536" s="2" t="s">
        <v>1722</v>
      </c>
      <c r="E536" s="2" t="s">
        <v>1786</v>
      </c>
      <c r="F536" s="33">
        <v>1</v>
      </c>
      <c r="G536" s="33">
        <v>972.06</v>
      </c>
      <c r="H536" s="2">
        <v>0.3</v>
      </c>
      <c r="I536" s="2" t="s">
        <v>1829</v>
      </c>
      <c r="J536" s="2">
        <v>680.44199999999989</v>
      </c>
    </row>
    <row r="537" spans="1:10">
      <c r="A537" s="2" t="s">
        <v>2361</v>
      </c>
      <c r="B537" s="25">
        <v>45281</v>
      </c>
      <c r="C537" s="2" t="s">
        <v>130</v>
      </c>
      <c r="D537" s="2" t="s">
        <v>1580</v>
      </c>
      <c r="E537" s="2" t="s">
        <v>1752</v>
      </c>
      <c r="F537" s="34">
        <v>1</v>
      </c>
      <c r="G537" s="34">
        <v>791.36</v>
      </c>
      <c r="H537" s="2">
        <v>0.06</v>
      </c>
      <c r="I537" s="2" t="s">
        <v>1826</v>
      </c>
      <c r="J537" s="2">
        <v>743.87839999999994</v>
      </c>
    </row>
    <row r="538" spans="1:10">
      <c r="A538" s="2" t="s">
        <v>2362</v>
      </c>
      <c r="B538" s="25">
        <v>45855</v>
      </c>
      <c r="C538" s="2" t="s">
        <v>990</v>
      </c>
      <c r="D538" s="2" t="s">
        <v>1676</v>
      </c>
      <c r="E538" s="2" t="s">
        <v>1773</v>
      </c>
      <c r="F538" s="33">
        <v>4</v>
      </c>
      <c r="G538" s="33">
        <v>839.65</v>
      </c>
      <c r="H538" s="2">
        <v>0.26</v>
      </c>
      <c r="I538" s="2" t="s">
        <v>1829</v>
      </c>
      <c r="J538" s="2">
        <v>2485.364</v>
      </c>
    </row>
    <row r="539" spans="1:10">
      <c r="A539" s="2" t="s">
        <v>2363</v>
      </c>
      <c r="B539" s="25">
        <v>45793</v>
      </c>
      <c r="C539" s="2" t="s">
        <v>815</v>
      </c>
      <c r="D539" s="2" t="s">
        <v>1692</v>
      </c>
      <c r="E539" s="2" t="s">
        <v>1761</v>
      </c>
      <c r="F539" s="34">
        <v>2</v>
      </c>
      <c r="G539" s="34">
        <v>245.52</v>
      </c>
      <c r="H539" s="2">
        <v>0.11</v>
      </c>
      <c r="I539" s="2" t="s">
        <v>1829</v>
      </c>
      <c r="J539" s="2">
        <v>437.0256</v>
      </c>
    </row>
    <row r="540" spans="1:10">
      <c r="A540" s="2" t="s">
        <v>2364</v>
      </c>
      <c r="B540" s="25">
        <v>45881</v>
      </c>
      <c r="C540" s="2" t="s">
        <v>1211</v>
      </c>
      <c r="D540" s="2" t="s">
        <v>1712</v>
      </c>
      <c r="E540" s="2" t="s">
        <v>1782</v>
      </c>
      <c r="F540" s="33">
        <v>3</v>
      </c>
      <c r="G540" s="33">
        <v>787.91</v>
      </c>
      <c r="H540" s="2">
        <v>0.06</v>
      </c>
      <c r="I540" s="2" t="s">
        <v>1826</v>
      </c>
      <c r="J540" s="2">
        <v>2221.9061999999999</v>
      </c>
    </row>
    <row r="541" spans="1:10">
      <c r="A541" s="2" t="s">
        <v>2365</v>
      </c>
      <c r="B541" s="25">
        <v>45890</v>
      </c>
      <c r="C541" s="2" t="s">
        <v>202</v>
      </c>
      <c r="D541" s="2" t="s">
        <v>1698</v>
      </c>
      <c r="E541" s="2" t="s">
        <v>1769</v>
      </c>
      <c r="F541" s="34">
        <v>2</v>
      </c>
      <c r="G541" s="34">
        <v>709.17</v>
      </c>
      <c r="H541" s="2">
        <v>0.22</v>
      </c>
      <c r="I541" s="2" t="s">
        <v>1824</v>
      </c>
      <c r="J541" s="2">
        <v>1106.3052</v>
      </c>
    </row>
    <row r="542" spans="1:10">
      <c r="A542" s="2" t="s">
        <v>2366</v>
      </c>
      <c r="B542" s="25">
        <v>45251</v>
      </c>
      <c r="C542" s="2" t="s">
        <v>755</v>
      </c>
      <c r="D542" s="2" t="s">
        <v>1730</v>
      </c>
      <c r="E542" s="2" t="s">
        <v>1779</v>
      </c>
      <c r="F542" s="33">
        <v>2</v>
      </c>
      <c r="G542" s="33">
        <v>533.91999999999996</v>
      </c>
      <c r="H542" s="2">
        <v>0.13</v>
      </c>
      <c r="I542" s="2" t="s">
        <v>1824</v>
      </c>
      <c r="J542" s="2">
        <v>929.02079999999989</v>
      </c>
    </row>
    <row r="543" spans="1:10">
      <c r="A543" s="2" t="s">
        <v>2367</v>
      </c>
      <c r="B543" s="25">
        <v>45695</v>
      </c>
      <c r="C543" s="2" t="s">
        <v>1513</v>
      </c>
      <c r="D543" s="2" t="s">
        <v>1632</v>
      </c>
      <c r="E543" s="2" t="s">
        <v>1752</v>
      </c>
      <c r="F543" s="34">
        <v>1</v>
      </c>
      <c r="G543" s="34">
        <v>878.84</v>
      </c>
      <c r="H543" s="2">
        <v>0.28000000000000003</v>
      </c>
      <c r="I543" s="2" t="s">
        <v>1829</v>
      </c>
      <c r="J543" s="2">
        <v>632.76480000000004</v>
      </c>
    </row>
    <row r="544" spans="1:10">
      <c r="A544" s="2" t="s">
        <v>2368</v>
      </c>
      <c r="B544" s="25">
        <v>45287</v>
      </c>
      <c r="C544" s="2" t="s">
        <v>666</v>
      </c>
      <c r="D544" s="2" t="s">
        <v>1636</v>
      </c>
      <c r="E544" s="2" t="s">
        <v>1804</v>
      </c>
      <c r="F544" s="33">
        <v>1</v>
      </c>
      <c r="G544" s="33">
        <v>442.36</v>
      </c>
      <c r="H544" s="2">
        <v>0.14000000000000001</v>
      </c>
      <c r="I544" s="2" t="s">
        <v>1824</v>
      </c>
      <c r="J544" s="2">
        <v>380.42959999999999</v>
      </c>
    </row>
    <row r="545" spans="1:10">
      <c r="A545" s="2" t="s">
        <v>2369</v>
      </c>
      <c r="B545" s="25">
        <v>45711</v>
      </c>
      <c r="C545" s="2" t="s">
        <v>1047</v>
      </c>
      <c r="D545" s="2" t="s">
        <v>1618</v>
      </c>
      <c r="E545" s="2" t="s">
        <v>1776</v>
      </c>
      <c r="F545" s="34">
        <v>1</v>
      </c>
      <c r="G545" s="34">
        <v>763.34</v>
      </c>
      <c r="H545" s="2">
        <v>0.11</v>
      </c>
      <c r="I545" s="2" t="s">
        <v>1829</v>
      </c>
      <c r="J545" s="2">
        <v>679.37260000000003</v>
      </c>
    </row>
    <row r="546" spans="1:10">
      <c r="A546" s="2" t="s">
        <v>2370</v>
      </c>
      <c r="B546" s="25">
        <v>45842</v>
      </c>
      <c r="C546" s="2" t="s">
        <v>553</v>
      </c>
      <c r="D546" s="2" t="s">
        <v>1666</v>
      </c>
      <c r="E546" s="2" t="s">
        <v>1810</v>
      </c>
      <c r="F546" s="33">
        <v>3</v>
      </c>
      <c r="G546" s="33">
        <v>178.22</v>
      </c>
      <c r="H546" s="2">
        <v>0.15</v>
      </c>
      <c r="I546" s="2" t="s">
        <v>1829</v>
      </c>
      <c r="J546" s="2">
        <v>454.46100000000001</v>
      </c>
    </row>
    <row r="547" spans="1:10">
      <c r="A547" s="2" t="s">
        <v>2371</v>
      </c>
      <c r="B547" s="25">
        <v>45255</v>
      </c>
      <c r="C547" s="2" t="s">
        <v>366</v>
      </c>
      <c r="D547" s="2" t="s">
        <v>1600</v>
      </c>
      <c r="E547" s="2" t="s">
        <v>1757</v>
      </c>
      <c r="F547" s="34">
        <v>4</v>
      </c>
      <c r="G547" s="34">
        <v>90.32</v>
      </c>
      <c r="H547" s="2">
        <v>0.08</v>
      </c>
      <c r="I547" s="2" t="s">
        <v>1826</v>
      </c>
      <c r="J547" s="2">
        <v>332.37759999999997</v>
      </c>
    </row>
    <row r="548" spans="1:10">
      <c r="A548" s="2" t="s">
        <v>2372</v>
      </c>
      <c r="B548" s="25">
        <v>45695</v>
      </c>
      <c r="C548" s="2" t="s">
        <v>1181</v>
      </c>
      <c r="D548" s="2" t="s">
        <v>1568</v>
      </c>
      <c r="E548" s="2" t="s">
        <v>1776</v>
      </c>
      <c r="F548" s="33">
        <v>3</v>
      </c>
      <c r="G548" s="33">
        <v>370.93</v>
      </c>
      <c r="H548" s="2">
        <v>0</v>
      </c>
      <c r="I548" s="2" t="s">
        <v>1824</v>
      </c>
      <c r="J548" s="2">
        <v>1112.79</v>
      </c>
    </row>
    <row r="549" spans="1:10">
      <c r="A549" s="2" t="s">
        <v>2373</v>
      </c>
      <c r="B549" s="25">
        <v>45281</v>
      </c>
      <c r="C549" s="2" t="s">
        <v>178</v>
      </c>
      <c r="D549" s="2" t="s">
        <v>1594</v>
      </c>
      <c r="E549" s="2" t="s">
        <v>1801</v>
      </c>
      <c r="F549" s="34">
        <v>1</v>
      </c>
      <c r="G549" s="34">
        <v>352.43</v>
      </c>
      <c r="H549" s="2">
        <v>0.14000000000000001</v>
      </c>
      <c r="I549" s="2" t="s">
        <v>1826</v>
      </c>
      <c r="J549" s="2">
        <v>303.08980000000003</v>
      </c>
    </row>
    <row r="550" spans="1:10">
      <c r="A550" s="2" t="s">
        <v>2374</v>
      </c>
      <c r="B550" s="25">
        <v>45295</v>
      </c>
      <c r="C550" s="2" t="s">
        <v>425</v>
      </c>
      <c r="D550" s="2" t="s">
        <v>1572</v>
      </c>
      <c r="E550" s="2" t="s">
        <v>1801</v>
      </c>
      <c r="F550" s="33">
        <v>2</v>
      </c>
      <c r="G550" s="33">
        <v>562.97</v>
      </c>
      <c r="H550" s="2">
        <v>0.2</v>
      </c>
      <c r="I550" s="2" t="s">
        <v>1824</v>
      </c>
      <c r="J550" s="2">
        <v>900.75200000000007</v>
      </c>
    </row>
    <row r="551" spans="1:10">
      <c r="A551" s="2" t="s">
        <v>2375</v>
      </c>
      <c r="B551" s="25">
        <v>45260</v>
      </c>
      <c r="C551" s="2" t="s">
        <v>526</v>
      </c>
      <c r="D551" s="2" t="s">
        <v>1658</v>
      </c>
      <c r="E551" s="2" t="s">
        <v>1779</v>
      </c>
      <c r="F551" s="34">
        <v>1</v>
      </c>
      <c r="G551" s="34">
        <v>522.85</v>
      </c>
      <c r="H551" s="2">
        <v>0.12</v>
      </c>
      <c r="I551" s="2" t="s">
        <v>1826</v>
      </c>
      <c r="J551" s="2">
        <v>460.108</v>
      </c>
    </row>
    <row r="552" spans="1:10">
      <c r="A552" s="2" t="s">
        <v>2376</v>
      </c>
      <c r="B552" s="25">
        <v>45851</v>
      </c>
      <c r="C552" s="2" t="s">
        <v>1095</v>
      </c>
      <c r="D552" s="2" t="s">
        <v>1590</v>
      </c>
      <c r="E552" s="2" t="s">
        <v>1804</v>
      </c>
      <c r="F552" s="33">
        <v>4</v>
      </c>
      <c r="G552" s="33">
        <v>714.89</v>
      </c>
      <c r="H552" s="2">
        <v>0.15</v>
      </c>
      <c r="I552" s="2" t="s">
        <v>1824</v>
      </c>
      <c r="J552" s="2">
        <v>2430.6260000000002</v>
      </c>
    </row>
    <row r="553" spans="1:10">
      <c r="A553" s="2" t="s">
        <v>2377</v>
      </c>
      <c r="B553" s="25">
        <v>45222</v>
      </c>
      <c r="C553" s="2" t="s">
        <v>616</v>
      </c>
      <c r="D553" s="2" t="s">
        <v>1634</v>
      </c>
      <c r="E553" s="2" t="s">
        <v>1761</v>
      </c>
      <c r="F553" s="34">
        <v>3</v>
      </c>
      <c r="G553" s="34">
        <v>137.77000000000001</v>
      </c>
      <c r="H553" s="2">
        <v>0.26</v>
      </c>
      <c r="I553" s="2" t="s">
        <v>1826</v>
      </c>
      <c r="J553" s="2">
        <v>305.84940000000012</v>
      </c>
    </row>
    <row r="554" spans="1:10">
      <c r="A554" s="2" t="s">
        <v>2378</v>
      </c>
      <c r="B554" s="25">
        <v>45940</v>
      </c>
      <c r="C554" s="2" t="s">
        <v>114</v>
      </c>
      <c r="D554" s="2" t="s">
        <v>1732</v>
      </c>
      <c r="E554" s="2" t="s">
        <v>1792</v>
      </c>
      <c r="F554" s="33">
        <v>3</v>
      </c>
      <c r="G554" s="33">
        <v>862.18</v>
      </c>
      <c r="H554" s="2">
        <v>0.22</v>
      </c>
      <c r="I554" s="2" t="s">
        <v>1826</v>
      </c>
      <c r="J554" s="2">
        <v>2017.5011999999999</v>
      </c>
    </row>
    <row r="555" spans="1:10">
      <c r="A555" s="2" t="s">
        <v>2379</v>
      </c>
      <c r="B555" s="25">
        <v>45822</v>
      </c>
      <c r="C555" s="2" t="s">
        <v>214</v>
      </c>
      <c r="D555" s="2" t="s">
        <v>1624</v>
      </c>
      <c r="E555" s="2" t="s">
        <v>1799</v>
      </c>
      <c r="F555" s="34">
        <v>2</v>
      </c>
      <c r="G555" s="34">
        <v>833.64</v>
      </c>
      <c r="H555" s="2">
        <v>0.24</v>
      </c>
      <c r="I555" s="2" t="s">
        <v>1826</v>
      </c>
      <c r="J555" s="2">
        <v>1267.1328000000001</v>
      </c>
    </row>
    <row r="556" spans="1:10">
      <c r="A556" s="2" t="s">
        <v>2380</v>
      </c>
      <c r="B556" s="25">
        <v>45752</v>
      </c>
      <c r="C556" s="2" t="s">
        <v>860</v>
      </c>
      <c r="D556" s="2" t="s">
        <v>1586</v>
      </c>
      <c r="E556" s="2" t="s">
        <v>1801</v>
      </c>
      <c r="F556" s="33">
        <v>3</v>
      </c>
      <c r="G556" s="33">
        <v>543.22</v>
      </c>
      <c r="H556" s="2">
        <v>0.05</v>
      </c>
      <c r="I556" s="2" t="s">
        <v>1829</v>
      </c>
      <c r="J556" s="2">
        <v>1548.1769999999999</v>
      </c>
    </row>
    <row r="557" spans="1:10">
      <c r="A557" s="2" t="s">
        <v>2381</v>
      </c>
      <c r="B557" s="25">
        <v>45677</v>
      </c>
      <c r="C557" s="2" t="s">
        <v>884</v>
      </c>
      <c r="D557" s="2" t="s">
        <v>1724</v>
      </c>
      <c r="E557" s="2" t="s">
        <v>1761</v>
      </c>
      <c r="F557" s="34">
        <v>3</v>
      </c>
      <c r="G557" s="34">
        <v>691.02</v>
      </c>
      <c r="H557" s="2">
        <v>0.12</v>
      </c>
      <c r="I557" s="2" t="s">
        <v>1829</v>
      </c>
      <c r="J557" s="2">
        <v>1824.2927999999999</v>
      </c>
    </row>
    <row r="558" spans="1:10">
      <c r="A558" s="2" t="s">
        <v>2382</v>
      </c>
      <c r="B558" s="25">
        <v>45253</v>
      </c>
      <c r="C558" s="2" t="s">
        <v>314</v>
      </c>
      <c r="D558" s="2" t="s">
        <v>1720</v>
      </c>
      <c r="E558" s="2" t="s">
        <v>1807</v>
      </c>
      <c r="F558" s="33">
        <v>4</v>
      </c>
      <c r="G558" s="33">
        <v>338.73</v>
      </c>
      <c r="H558" s="2">
        <v>0.18</v>
      </c>
      <c r="I558" s="2" t="s">
        <v>1824</v>
      </c>
      <c r="J558" s="2">
        <v>1111.0344</v>
      </c>
    </row>
    <row r="559" spans="1:10">
      <c r="A559" s="2" t="s">
        <v>2383</v>
      </c>
      <c r="B559" s="25">
        <v>45389</v>
      </c>
      <c r="C559" s="2" t="s">
        <v>230</v>
      </c>
      <c r="D559" s="2" t="s">
        <v>1716</v>
      </c>
      <c r="E559" s="2" t="s">
        <v>1804</v>
      </c>
      <c r="F559" s="34">
        <v>3</v>
      </c>
      <c r="G559" s="34">
        <v>366.08</v>
      </c>
      <c r="H559" s="2">
        <v>0.05</v>
      </c>
      <c r="I559" s="2" t="s">
        <v>1824</v>
      </c>
      <c r="J559" s="2">
        <v>1043.328</v>
      </c>
    </row>
    <row r="560" spans="1:10">
      <c r="A560" s="2" t="s">
        <v>2384</v>
      </c>
      <c r="B560" s="25">
        <v>45840</v>
      </c>
      <c r="C560" s="2" t="s">
        <v>372</v>
      </c>
      <c r="D560" s="2" t="s">
        <v>1574</v>
      </c>
      <c r="E560" s="2" t="s">
        <v>1797</v>
      </c>
      <c r="F560" s="33">
        <v>4</v>
      </c>
      <c r="G560" s="33">
        <v>539.48</v>
      </c>
      <c r="H560" s="2">
        <v>0.28000000000000003</v>
      </c>
      <c r="I560" s="2" t="s">
        <v>1829</v>
      </c>
      <c r="J560" s="2">
        <v>1553.7023999999999</v>
      </c>
    </row>
    <row r="561" spans="1:10">
      <c r="A561" s="2" t="s">
        <v>2385</v>
      </c>
      <c r="B561" s="25">
        <v>45256</v>
      </c>
      <c r="C561" s="2" t="s">
        <v>1214</v>
      </c>
      <c r="D561" s="2" t="s">
        <v>1730</v>
      </c>
      <c r="E561" s="2" t="s">
        <v>1804</v>
      </c>
      <c r="F561" s="34">
        <v>1</v>
      </c>
      <c r="G561" s="34">
        <v>499.59</v>
      </c>
      <c r="H561" s="2">
        <v>0.03</v>
      </c>
      <c r="I561" s="2" t="s">
        <v>1829</v>
      </c>
      <c r="J561" s="2">
        <v>484.60230000000001</v>
      </c>
    </row>
    <row r="562" spans="1:10">
      <c r="A562" s="2" t="s">
        <v>2386</v>
      </c>
      <c r="B562" s="25">
        <v>45326</v>
      </c>
      <c r="C562" s="2" t="s">
        <v>619</v>
      </c>
      <c r="D562" s="2" t="s">
        <v>1608</v>
      </c>
      <c r="E562" s="2" t="s">
        <v>1782</v>
      </c>
      <c r="F562" s="33">
        <v>3</v>
      </c>
      <c r="G562" s="33">
        <v>330.04</v>
      </c>
      <c r="H562" s="2">
        <v>0.2</v>
      </c>
      <c r="I562" s="2" t="s">
        <v>1824</v>
      </c>
      <c r="J562" s="2">
        <v>792.09600000000012</v>
      </c>
    </row>
    <row r="563" spans="1:10">
      <c r="A563" s="2" t="s">
        <v>2387</v>
      </c>
      <c r="B563" s="25">
        <v>45459</v>
      </c>
      <c r="C563" s="2" t="s">
        <v>601</v>
      </c>
      <c r="D563" s="2" t="s">
        <v>1570</v>
      </c>
      <c r="E563" s="2" t="s">
        <v>1807</v>
      </c>
      <c r="F563" s="34">
        <v>2</v>
      </c>
      <c r="G563" s="34">
        <v>813.01</v>
      </c>
      <c r="H563" s="2">
        <v>0.06</v>
      </c>
      <c r="I563" s="2" t="s">
        <v>1826</v>
      </c>
      <c r="J563" s="2">
        <v>1528.4588000000001</v>
      </c>
    </row>
    <row r="564" spans="1:10">
      <c r="A564" s="2" t="s">
        <v>2388</v>
      </c>
      <c r="B564" s="25">
        <v>45715</v>
      </c>
      <c r="C564" s="2" t="s">
        <v>110</v>
      </c>
      <c r="D564" s="2" t="s">
        <v>1546</v>
      </c>
      <c r="E564" s="2" t="s">
        <v>1761</v>
      </c>
      <c r="F564" s="33">
        <v>4</v>
      </c>
      <c r="G564" s="33">
        <v>204.8</v>
      </c>
      <c r="H564" s="2">
        <v>0.03</v>
      </c>
      <c r="I564" s="2" t="s">
        <v>1826</v>
      </c>
      <c r="J564" s="2">
        <v>794.62400000000002</v>
      </c>
    </row>
    <row r="565" spans="1:10">
      <c r="A565" s="2" t="s">
        <v>2389</v>
      </c>
      <c r="B565" s="25">
        <v>45223</v>
      </c>
      <c r="C565" s="2" t="s">
        <v>55</v>
      </c>
      <c r="D565" s="2" t="s">
        <v>1551</v>
      </c>
      <c r="E565" s="2" t="s">
        <v>1766</v>
      </c>
      <c r="F565" s="34">
        <v>3</v>
      </c>
      <c r="G565" s="34">
        <v>728.32</v>
      </c>
      <c r="H565" s="2">
        <v>0.01</v>
      </c>
      <c r="I565" s="2" t="s">
        <v>1824</v>
      </c>
      <c r="J565" s="2">
        <v>2163.1104</v>
      </c>
    </row>
    <row r="566" spans="1:10">
      <c r="A566" s="2" t="s">
        <v>2390</v>
      </c>
      <c r="B566" s="25">
        <v>45507</v>
      </c>
      <c r="C566" s="2" t="s">
        <v>1397</v>
      </c>
      <c r="D566" s="2" t="s">
        <v>1666</v>
      </c>
      <c r="E566" s="2" t="s">
        <v>1779</v>
      </c>
      <c r="F566" s="33">
        <v>3</v>
      </c>
      <c r="G566" s="33">
        <v>836.4</v>
      </c>
      <c r="H566" s="2">
        <v>0</v>
      </c>
      <c r="I566" s="2" t="s">
        <v>1824</v>
      </c>
      <c r="J566" s="2">
        <v>2509.1999999999998</v>
      </c>
    </row>
    <row r="567" spans="1:10">
      <c r="A567" s="2" t="s">
        <v>2391</v>
      </c>
      <c r="B567" s="25">
        <v>45843</v>
      </c>
      <c r="C567" s="2" t="s">
        <v>502</v>
      </c>
      <c r="D567" s="2" t="s">
        <v>1728</v>
      </c>
      <c r="E567" s="2" t="s">
        <v>1794</v>
      </c>
      <c r="F567" s="34">
        <v>1</v>
      </c>
      <c r="G567" s="34">
        <v>780.16</v>
      </c>
      <c r="H567" s="2">
        <v>0.02</v>
      </c>
      <c r="I567" s="2" t="s">
        <v>1829</v>
      </c>
      <c r="J567" s="2">
        <v>764.55679999999995</v>
      </c>
    </row>
    <row r="568" spans="1:10">
      <c r="A568" s="2" t="s">
        <v>2392</v>
      </c>
      <c r="B568" s="25">
        <v>45804</v>
      </c>
      <c r="C568" s="2" t="s">
        <v>1449</v>
      </c>
      <c r="D568" s="2" t="s">
        <v>1640</v>
      </c>
      <c r="E568" s="2" t="s">
        <v>1797</v>
      </c>
      <c r="F568" s="33">
        <v>4</v>
      </c>
      <c r="G568" s="33">
        <v>354.12</v>
      </c>
      <c r="H568" s="2">
        <v>0.06</v>
      </c>
      <c r="I568" s="2" t="s">
        <v>1826</v>
      </c>
      <c r="J568" s="2">
        <v>1331.4911999999999</v>
      </c>
    </row>
    <row r="569" spans="1:10">
      <c r="A569" s="2" t="s">
        <v>2393</v>
      </c>
      <c r="B569" s="25">
        <v>45602</v>
      </c>
      <c r="C569" s="2" t="s">
        <v>1397</v>
      </c>
      <c r="D569" s="2" t="s">
        <v>1674</v>
      </c>
      <c r="E569" s="2" t="s">
        <v>1761</v>
      </c>
      <c r="F569" s="34">
        <v>4</v>
      </c>
      <c r="G569" s="34">
        <v>282.48</v>
      </c>
      <c r="H569" s="2">
        <v>0.11</v>
      </c>
      <c r="I569" s="2" t="s">
        <v>1826</v>
      </c>
      <c r="J569" s="2">
        <v>1005.6288</v>
      </c>
    </row>
    <row r="570" spans="1:10">
      <c r="A570" s="2" t="s">
        <v>2394</v>
      </c>
      <c r="B570" s="25">
        <v>45446</v>
      </c>
      <c r="C570" s="2" t="s">
        <v>1032</v>
      </c>
      <c r="D570" s="2" t="s">
        <v>1588</v>
      </c>
      <c r="E570" s="2" t="s">
        <v>1776</v>
      </c>
      <c r="F570" s="33">
        <v>2</v>
      </c>
      <c r="G570" s="33">
        <v>740.68</v>
      </c>
      <c r="H570" s="2">
        <v>0.02</v>
      </c>
      <c r="I570" s="2" t="s">
        <v>1826</v>
      </c>
      <c r="J570" s="2">
        <v>1451.7328</v>
      </c>
    </row>
    <row r="571" spans="1:10">
      <c r="A571" s="2" t="s">
        <v>2395</v>
      </c>
      <c r="B571" s="25">
        <v>45384</v>
      </c>
      <c r="C571" s="2" t="s">
        <v>372</v>
      </c>
      <c r="D571" s="2" t="s">
        <v>1660</v>
      </c>
      <c r="E571" s="2" t="s">
        <v>1786</v>
      </c>
      <c r="F571" s="34">
        <v>3</v>
      </c>
      <c r="G571" s="34">
        <v>600.58000000000004</v>
      </c>
      <c r="H571" s="2">
        <v>0.28999999999999998</v>
      </c>
      <c r="I571" s="2" t="s">
        <v>1829</v>
      </c>
      <c r="J571" s="2">
        <v>1279.2354</v>
      </c>
    </row>
    <row r="572" spans="1:10">
      <c r="A572" s="2" t="s">
        <v>2396</v>
      </c>
      <c r="B572" s="25">
        <v>45348</v>
      </c>
      <c r="C572" s="2" t="s">
        <v>1422</v>
      </c>
      <c r="D572" s="2" t="s">
        <v>1678</v>
      </c>
      <c r="E572" s="2" t="s">
        <v>1766</v>
      </c>
      <c r="F572" s="33">
        <v>3</v>
      </c>
      <c r="G572" s="33">
        <v>345.58</v>
      </c>
      <c r="H572" s="2">
        <v>0.22</v>
      </c>
      <c r="I572" s="2" t="s">
        <v>1824</v>
      </c>
      <c r="J572" s="2">
        <v>808.65719999999999</v>
      </c>
    </row>
    <row r="573" spans="1:10">
      <c r="A573" s="2" t="s">
        <v>2397</v>
      </c>
      <c r="B573" s="25">
        <v>45688</v>
      </c>
      <c r="C573" s="2" t="s">
        <v>902</v>
      </c>
      <c r="D573" s="2" t="s">
        <v>1584</v>
      </c>
      <c r="E573" s="2" t="s">
        <v>1792</v>
      </c>
      <c r="F573" s="34">
        <v>1</v>
      </c>
      <c r="G573" s="34">
        <v>974.52</v>
      </c>
      <c r="H573" s="2">
        <v>0.01</v>
      </c>
      <c r="I573" s="2" t="s">
        <v>1826</v>
      </c>
      <c r="J573" s="2">
        <v>964.77480000000003</v>
      </c>
    </row>
    <row r="574" spans="1:10">
      <c r="A574" s="2" t="s">
        <v>2398</v>
      </c>
      <c r="B574" s="25">
        <v>45249</v>
      </c>
      <c r="C574" s="2" t="s">
        <v>157</v>
      </c>
      <c r="D574" s="2" t="s">
        <v>1582</v>
      </c>
      <c r="E574" s="2" t="s">
        <v>1757</v>
      </c>
      <c r="F574" s="33">
        <v>3</v>
      </c>
      <c r="G574" s="33">
        <v>282.33</v>
      </c>
      <c r="H574" s="2">
        <v>7.0000000000000007E-2</v>
      </c>
      <c r="I574" s="2" t="s">
        <v>1824</v>
      </c>
      <c r="J574" s="2">
        <v>787.70069999999998</v>
      </c>
    </row>
    <row r="575" spans="1:10">
      <c r="A575" s="2" t="s">
        <v>2399</v>
      </c>
      <c r="B575" s="25">
        <v>45726</v>
      </c>
      <c r="C575" s="2" t="s">
        <v>1193</v>
      </c>
      <c r="D575" s="2" t="s">
        <v>1700</v>
      </c>
      <c r="E575" s="2" t="s">
        <v>1813</v>
      </c>
      <c r="F575" s="34">
        <v>4</v>
      </c>
      <c r="G575" s="34">
        <v>158.46</v>
      </c>
      <c r="H575" s="2">
        <v>0.09</v>
      </c>
      <c r="I575" s="2" t="s">
        <v>1826</v>
      </c>
      <c r="J575" s="2">
        <v>576.7944</v>
      </c>
    </row>
    <row r="576" spans="1:10">
      <c r="A576" s="2" t="s">
        <v>2400</v>
      </c>
      <c r="B576" s="25">
        <v>45283</v>
      </c>
      <c r="C576" s="2" t="s">
        <v>1077</v>
      </c>
      <c r="D576" s="2" t="s">
        <v>1658</v>
      </c>
      <c r="E576" s="2" t="s">
        <v>1779</v>
      </c>
      <c r="F576" s="33">
        <v>2</v>
      </c>
      <c r="G576" s="33">
        <v>778.56</v>
      </c>
      <c r="H576" s="2">
        <v>0.11</v>
      </c>
      <c r="I576" s="2" t="s">
        <v>1829</v>
      </c>
      <c r="J576" s="2">
        <v>1385.8368</v>
      </c>
    </row>
    <row r="577" spans="1:10">
      <c r="A577" s="2" t="s">
        <v>2401</v>
      </c>
      <c r="B577" s="25">
        <v>45353</v>
      </c>
      <c r="C577" s="2" t="s">
        <v>761</v>
      </c>
      <c r="D577" s="2" t="s">
        <v>1648</v>
      </c>
      <c r="E577" s="2" t="s">
        <v>1813</v>
      </c>
      <c r="F577" s="34">
        <v>4</v>
      </c>
      <c r="G577" s="34">
        <v>280.16000000000003</v>
      </c>
      <c r="H577" s="2">
        <v>0.18</v>
      </c>
      <c r="I577" s="2" t="s">
        <v>1829</v>
      </c>
      <c r="J577" s="2">
        <v>918.92480000000012</v>
      </c>
    </row>
    <row r="578" spans="1:10">
      <c r="A578" s="2" t="s">
        <v>2402</v>
      </c>
      <c r="B578" s="25">
        <v>45592</v>
      </c>
      <c r="C578" s="2" t="s">
        <v>911</v>
      </c>
      <c r="D578" s="2" t="s">
        <v>1690</v>
      </c>
      <c r="E578" s="2" t="s">
        <v>1797</v>
      </c>
      <c r="F578" s="33">
        <v>2</v>
      </c>
      <c r="G578" s="33">
        <v>649.54999999999995</v>
      </c>
      <c r="H578" s="2">
        <v>0.28999999999999998</v>
      </c>
      <c r="I578" s="2" t="s">
        <v>1826</v>
      </c>
      <c r="J578" s="2">
        <v>922.36099999999988</v>
      </c>
    </row>
    <row r="579" spans="1:10">
      <c r="A579" s="2" t="s">
        <v>2403</v>
      </c>
      <c r="B579" s="25">
        <v>45360</v>
      </c>
      <c r="C579" s="2" t="s">
        <v>40</v>
      </c>
      <c r="D579" s="2" t="s">
        <v>1724</v>
      </c>
      <c r="E579" s="2" t="s">
        <v>1761</v>
      </c>
      <c r="F579" s="34">
        <v>2</v>
      </c>
      <c r="G579" s="34">
        <v>994.32</v>
      </c>
      <c r="H579" s="2">
        <v>0.27</v>
      </c>
      <c r="I579" s="2" t="s">
        <v>1826</v>
      </c>
      <c r="J579" s="2">
        <v>1451.7072000000001</v>
      </c>
    </row>
    <row r="580" spans="1:10">
      <c r="A580" s="2" t="s">
        <v>2404</v>
      </c>
      <c r="B580" s="25">
        <v>45649</v>
      </c>
      <c r="C580" s="2" t="s">
        <v>722</v>
      </c>
      <c r="D580" s="2" t="s">
        <v>1710</v>
      </c>
      <c r="E580" s="2" t="s">
        <v>1794</v>
      </c>
      <c r="F580" s="33">
        <v>1</v>
      </c>
      <c r="G580" s="33">
        <v>64.94</v>
      </c>
      <c r="H580" s="2">
        <v>0.21</v>
      </c>
      <c r="I580" s="2" t="s">
        <v>1826</v>
      </c>
      <c r="J580" s="2">
        <v>51.302599999999998</v>
      </c>
    </row>
    <row r="581" spans="1:10">
      <c r="A581" s="2" t="s">
        <v>2405</v>
      </c>
      <c r="B581" s="25">
        <v>45709</v>
      </c>
      <c r="C581" s="2" t="s">
        <v>464</v>
      </c>
      <c r="D581" s="2" t="s">
        <v>1626</v>
      </c>
      <c r="E581" s="2" t="s">
        <v>1779</v>
      </c>
      <c r="F581" s="34">
        <v>2</v>
      </c>
      <c r="G581" s="34">
        <v>507.66</v>
      </c>
      <c r="H581" s="2">
        <v>0</v>
      </c>
      <c r="I581" s="2" t="s">
        <v>1829</v>
      </c>
      <c r="J581" s="2">
        <v>1015.32</v>
      </c>
    </row>
    <row r="582" spans="1:10">
      <c r="A582" s="2" t="s">
        <v>2406</v>
      </c>
      <c r="B582" s="25">
        <v>45273</v>
      </c>
      <c r="C582" s="2" t="s">
        <v>776</v>
      </c>
      <c r="D582" s="2" t="s">
        <v>1710</v>
      </c>
      <c r="E582" s="2" t="s">
        <v>1769</v>
      </c>
      <c r="F582" s="33">
        <v>4</v>
      </c>
      <c r="G582" s="33">
        <v>968.27</v>
      </c>
      <c r="H582" s="2">
        <v>0.03</v>
      </c>
      <c r="I582" s="2" t="s">
        <v>1826</v>
      </c>
      <c r="J582" s="2">
        <v>3756.8876</v>
      </c>
    </row>
    <row r="583" spans="1:10">
      <c r="A583" s="2" t="s">
        <v>2407</v>
      </c>
      <c r="B583" s="25">
        <v>45250</v>
      </c>
      <c r="C583" s="2" t="s">
        <v>78</v>
      </c>
      <c r="D583" s="2" t="s">
        <v>1724</v>
      </c>
      <c r="E583" s="2" t="s">
        <v>1773</v>
      </c>
      <c r="F583" s="34">
        <v>4</v>
      </c>
      <c r="G583" s="34">
        <v>510.33</v>
      </c>
      <c r="H583" s="2">
        <v>0.2</v>
      </c>
      <c r="I583" s="2" t="s">
        <v>1826</v>
      </c>
      <c r="J583" s="2">
        <v>1633.056</v>
      </c>
    </row>
    <row r="584" spans="1:10">
      <c r="A584" s="2" t="s">
        <v>2408</v>
      </c>
      <c r="B584" s="25">
        <v>45539</v>
      </c>
      <c r="C584" s="2" t="s">
        <v>55</v>
      </c>
      <c r="D584" s="2" t="s">
        <v>1636</v>
      </c>
      <c r="E584" s="2" t="s">
        <v>1813</v>
      </c>
      <c r="F584" s="33">
        <v>2</v>
      </c>
      <c r="G584" s="33">
        <v>156.72999999999999</v>
      </c>
      <c r="H584" s="2">
        <v>0.18</v>
      </c>
      <c r="I584" s="2" t="s">
        <v>1829</v>
      </c>
      <c r="J584" s="2">
        <v>257.03719999999998</v>
      </c>
    </row>
    <row r="585" spans="1:10">
      <c r="A585" s="2" t="s">
        <v>2409</v>
      </c>
      <c r="B585" s="25">
        <v>45810</v>
      </c>
      <c r="C585" s="2" t="s">
        <v>481</v>
      </c>
      <c r="D585" s="2" t="s">
        <v>1746</v>
      </c>
      <c r="E585" s="2" t="s">
        <v>1789</v>
      </c>
      <c r="F585" s="34">
        <v>3</v>
      </c>
      <c r="G585" s="34">
        <v>53.83</v>
      </c>
      <c r="H585" s="2">
        <v>0.24</v>
      </c>
      <c r="I585" s="2" t="s">
        <v>1824</v>
      </c>
      <c r="J585" s="2">
        <v>122.7324</v>
      </c>
    </row>
    <row r="586" spans="1:10">
      <c r="A586" s="2" t="s">
        <v>2410</v>
      </c>
      <c r="B586" s="25">
        <v>45350</v>
      </c>
      <c r="C586" s="2" t="s">
        <v>1178</v>
      </c>
      <c r="D586" s="2" t="s">
        <v>1704</v>
      </c>
      <c r="E586" s="2" t="s">
        <v>1769</v>
      </c>
      <c r="F586" s="33">
        <v>1</v>
      </c>
      <c r="G586" s="33">
        <v>34.71</v>
      </c>
      <c r="H586" s="2">
        <v>0.1</v>
      </c>
      <c r="I586" s="2" t="s">
        <v>1829</v>
      </c>
      <c r="J586" s="2">
        <v>31.239000000000001</v>
      </c>
    </row>
    <row r="587" spans="1:10">
      <c r="A587" s="2" t="s">
        <v>2411</v>
      </c>
      <c r="B587" s="25">
        <v>45633</v>
      </c>
      <c r="C587" s="2" t="s">
        <v>737</v>
      </c>
      <c r="D587" s="2" t="s">
        <v>1702</v>
      </c>
      <c r="E587" s="2" t="s">
        <v>1757</v>
      </c>
      <c r="F587" s="34">
        <v>2</v>
      </c>
      <c r="G587" s="34">
        <v>829.15</v>
      </c>
      <c r="H587" s="2">
        <v>0.11</v>
      </c>
      <c r="I587" s="2" t="s">
        <v>1826</v>
      </c>
      <c r="J587" s="2">
        <v>1475.8869999999999</v>
      </c>
    </row>
    <row r="588" spans="1:10">
      <c r="A588" s="2" t="s">
        <v>2412</v>
      </c>
      <c r="B588" s="25">
        <v>45798</v>
      </c>
      <c r="C588" s="2" t="s">
        <v>842</v>
      </c>
      <c r="D588" s="2" t="s">
        <v>1744</v>
      </c>
      <c r="E588" s="2" t="s">
        <v>1766</v>
      </c>
      <c r="F588" s="33">
        <v>2</v>
      </c>
      <c r="G588" s="33">
        <v>481.86</v>
      </c>
      <c r="H588" s="2">
        <v>0.1</v>
      </c>
      <c r="I588" s="2" t="s">
        <v>1829</v>
      </c>
      <c r="J588" s="2">
        <v>867.34800000000007</v>
      </c>
    </row>
    <row r="589" spans="1:10">
      <c r="A589" s="2" t="s">
        <v>2413</v>
      </c>
      <c r="B589" s="25">
        <v>45354</v>
      </c>
      <c r="C589" s="2" t="s">
        <v>496</v>
      </c>
      <c r="D589" s="2" t="s">
        <v>1652</v>
      </c>
      <c r="E589" s="2" t="s">
        <v>1779</v>
      </c>
      <c r="F589" s="34">
        <v>4</v>
      </c>
      <c r="G589" s="34">
        <v>915.17</v>
      </c>
      <c r="H589" s="2">
        <v>0.19</v>
      </c>
      <c r="I589" s="2" t="s">
        <v>1829</v>
      </c>
      <c r="J589" s="2">
        <v>2965.1507999999999</v>
      </c>
    </row>
    <row r="590" spans="1:10">
      <c r="A590" s="2" t="s">
        <v>2414</v>
      </c>
      <c r="B590" s="25">
        <v>45357</v>
      </c>
      <c r="C590" s="2" t="s">
        <v>696</v>
      </c>
      <c r="D590" s="2" t="s">
        <v>1690</v>
      </c>
      <c r="E590" s="2" t="s">
        <v>1810</v>
      </c>
      <c r="F590" s="33">
        <v>1</v>
      </c>
      <c r="G590" s="33">
        <v>250.95</v>
      </c>
      <c r="H590" s="2">
        <v>0.03</v>
      </c>
      <c r="I590" s="2" t="s">
        <v>1826</v>
      </c>
      <c r="J590" s="2">
        <v>243.42150000000001</v>
      </c>
    </row>
    <row r="591" spans="1:10">
      <c r="A591" s="2" t="s">
        <v>2415</v>
      </c>
      <c r="B591" s="25">
        <v>45257</v>
      </c>
      <c r="C591" s="2" t="s">
        <v>1023</v>
      </c>
      <c r="D591" s="2" t="s">
        <v>1740</v>
      </c>
      <c r="E591" s="2" t="s">
        <v>1773</v>
      </c>
      <c r="F591" s="34">
        <v>3</v>
      </c>
      <c r="G591" s="34">
        <v>882.84</v>
      </c>
      <c r="H591" s="2">
        <v>0.1</v>
      </c>
      <c r="I591" s="2" t="s">
        <v>1824</v>
      </c>
      <c r="J591" s="2">
        <v>2383.6680000000001</v>
      </c>
    </row>
    <row r="592" spans="1:10">
      <c r="A592" s="2" t="s">
        <v>2416</v>
      </c>
      <c r="B592" s="25">
        <v>45702</v>
      </c>
      <c r="C592" s="2" t="s">
        <v>470</v>
      </c>
      <c r="D592" s="2" t="s">
        <v>1586</v>
      </c>
      <c r="E592" s="2" t="s">
        <v>1810</v>
      </c>
      <c r="F592" s="33">
        <v>4</v>
      </c>
      <c r="G592" s="33">
        <v>573.37</v>
      </c>
      <c r="H592" s="2">
        <v>0.04</v>
      </c>
      <c r="I592" s="2" t="s">
        <v>1829</v>
      </c>
      <c r="J592" s="2">
        <v>2201.7408</v>
      </c>
    </row>
    <row r="593" spans="1:10">
      <c r="A593" s="2" t="s">
        <v>2417</v>
      </c>
      <c r="B593" s="25">
        <v>45318</v>
      </c>
      <c r="C593" s="2" t="s">
        <v>218</v>
      </c>
      <c r="D593" s="2" t="s">
        <v>1612</v>
      </c>
      <c r="E593" s="2" t="s">
        <v>1794</v>
      </c>
      <c r="F593" s="34">
        <v>3</v>
      </c>
      <c r="G593" s="34">
        <v>622.72</v>
      </c>
      <c r="H593" s="2">
        <v>0.04</v>
      </c>
      <c r="I593" s="2" t="s">
        <v>1824</v>
      </c>
      <c r="J593" s="2">
        <v>1793.4336000000001</v>
      </c>
    </row>
    <row r="594" spans="1:10">
      <c r="A594" s="2" t="s">
        <v>2418</v>
      </c>
      <c r="B594" s="25">
        <v>45943</v>
      </c>
      <c r="C594" s="2" t="s">
        <v>1211</v>
      </c>
      <c r="D594" s="2" t="s">
        <v>1732</v>
      </c>
      <c r="E594" s="2" t="s">
        <v>1807</v>
      </c>
      <c r="F594" s="33">
        <v>3</v>
      </c>
      <c r="G594" s="33">
        <v>259.74</v>
      </c>
      <c r="H594" s="2">
        <v>0.24</v>
      </c>
      <c r="I594" s="2" t="s">
        <v>1824</v>
      </c>
      <c r="J594" s="2">
        <v>592.20720000000006</v>
      </c>
    </row>
    <row r="595" spans="1:10">
      <c r="A595" s="2" t="s">
        <v>2419</v>
      </c>
      <c r="B595" s="25">
        <v>45769</v>
      </c>
      <c r="C595" s="2" t="s">
        <v>205</v>
      </c>
      <c r="D595" s="2" t="s">
        <v>1604</v>
      </c>
      <c r="E595" s="2" t="s">
        <v>1797</v>
      </c>
      <c r="F595" s="34">
        <v>4</v>
      </c>
      <c r="G595" s="34">
        <v>951.09</v>
      </c>
      <c r="H595" s="2">
        <v>0.14000000000000001</v>
      </c>
      <c r="I595" s="2" t="s">
        <v>1829</v>
      </c>
      <c r="J595" s="2">
        <v>3271.7496000000001</v>
      </c>
    </row>
    <row r="596" spans="1:10">
      <c r="A596" s="2" t="s">
        <v>2420</v>
      </c>
      <c r="B596" s="25">
        <v>45765</v>
      </c>
      <c r="C596" s="2" t="s">
        <v>651</v>
      </c>
      <c r="D596" s="2" t="s">
        <v>1746</v>
      </c>
      <c r="E596" s="2" t="s">
        <v>1761</v>
      </c>
      <c r="F596" s="33">
        <v>1</v>
      </c>
      <c r="G596" s="33">
        <v>71.709999999999994</v>
      </c>
      <c r="H596" s="2">
        <v>0.23</v>
      </c>
      <c r="I596" s="2" t="s">
        <v>1829</v>
      </c>
      <c r="J596" s="2">
        <v>55.216700000000003</v>
      </c>
    </row>
    <row r="597" spans="1:10">
      <c r="A597" s="2" t="s">
        <v>2421</v>
      </c>
      <c r="B597" s="25">
        <v>45891</v>
      </c>
      <c r="C597" s="2" t="s">
        <v>574</v>
      </c>
      <c r="D597" s="2" t="s">
        <v>1588</v>
      </c>
      <c r="E597" s="2" t="s">
        <v>1779</v>
      </c>
      <c r="F597" s="34">
        <v>4</v>
      </c>
      <c r="G597" s="34">
        <v>894.93</v>
      </c>
      <c r="H597" s="2">
        <v>0.05</v>
      </c>
      <c r="I597" s="2" t="s">
        <v>1829</v>
      </c>
      <c r="J597" s="2">
        <v>3400.733999999999</v>
      </c>
    </row>
    <row r="598" spans="1:10">
      <c r="A598" s="2" t="s">
        <v>2422</v>
      </c>
      <c r="B598" s="25">
        <v>45842</v>
      </c>
      <c r="C598" s="2" t="s">
        <v>660</v>
      </c>
      <c r="D598" s="2" t="s">
        <v>1704</v>
      </c>
      <c r="E598" s="2" t="s">
        <v>1782</v>
      </c>
      <c r="F598" s="33">
        <v>4</v>
      </c>
      <c r="G598" s="33">
        <v>870.18</v>
      </c>
      <c r="H598" s="2">
        <v>0.13</v>
      </c>
      <c r="I598" s="2" t="s">
        <v>1829</v>
      </c>
      <c r="J598" s="2">
        <v>3028.2264</v>
      </c>
    </row>
    <row r="599" spans="1:10">
      <c r="A599" s="2" t="s">
        <v>2423</v>
      </c>
      <c r="B599" s="25">
        <v>45382</v>
      </c>
      <c r="C599" s="2" t="s">
        <v>884</v>
      </c>
      <c r="D599" s="2" t="s">
        <v>1676</v>
      </c>
      <c r="E599" s="2" t="s">
        <v>1761</v>
      </c>
      <c r="F599" s="34">
        <v>2</v>
      </c>
      <c r="G599" s="34">
        <v>552.72</v>
      </c>
      <c r="H599" s="2">
        <v>0.06</v>
      </c>
      <c r="I599" s="2" t="s">
        <v>1826</v>
      </c>
      <c r="J599" s="2">
        <v>1039.1135999999999</v>
      </c>
    </row>
    <row r="600" spans="1:10">
      <c r="A600" s="2" t="s">
        <v>2424</v>
      </c>
      <c r="B600" s="25">
        <v>45236</v>
      </c>
      <c r="C600" s="2" t="s">
        <v>788</v>
      </c>
      <c r="D600" s="2" t="s">
        <v>1626</v>
      </c>
      <c r="E600" s="2" t="s">
        <v>1782</v>
      </c>
      <c r="F600" s="33">
        <v>3</v>
      </c>
      <c r="G600" s="33">
        <v>700.43</v>
      </c>
      <c r="H600" s="2">
        <v>0.01</v>
      </c>
      <c r="I600" s="2" t="s">
        <v>1829</v>
      </c>
      <c r="J600" s="2">
        <v>2080.2770999999998</v>
      </c>
    </row>
    <row r="601" spans="1:10">
      <c r="A601" s="2" t="s">
        <v>2425</v>
      </c>
      <c r="B601" s="25">
        <v>45806</v>
      </c>
      <c r="C601" s="2" t="s">
        <v>1065</v>
      </c>
      <c r="D601" s="2" t="s">
        <v>1565</v>
      </c>
      <c r="E601" s="2" t="s">
        <v>1761</v>
      </c>
      <c r="F601" s="34">
        <v>2</v>
      </c>
      <c r="G601" s="34">
        <v>823.03</v>
      </c>
      <c r="H601" s="2">
        <v>0.18</v>
      </c>
      <c r="I601" s="2" t="s">
        <v>1826</v>
      </c>
      <c r="J601" s="2">
        <v>1349.7692</v>
      </c>
    </row>
    <row r="602" spans="1:10">
      <c r="A602" s="2" t="s">
        <v>2426</v>
      </c>
      <c r="B602" s="25">
        <v>45401</v>
      </c>
      <c r="C602" s="2" t="s">
        <v>815</v>
      </c>
      <c r="D602" s="2" t="s">
        <v>1732</v>
      </c>
      <c r="E602" s="2" t="s">
        <v>1776</v>
      </c>
      <c r="F602" s="33">
        <v>1</v>
      </c>
      <c r="G602" s="33">
        <v>117.37</v>
      </c>
      <c r="H602" s="2">
        <v>0.21</v>
      </c>
      <c r="I602" s="2" t="s">
        <v>1824</v>
      </c>
      <c r="J602" s="2">
        <v>92.722300000000004</v>
      </c>
    </row>
    <row r="603" spans="1:10">
      <c r="A603" s="2" t="s">
        <v>2427</v>
      </c>
      <c r="B603" s="25">
        <v>45716</v>
      </c>
      <c r="C603" s="2" t="s">
        <v>369</v>
      </c>
      <c r="D603" s="2" t="s">
        <v>1660</v>
      </c>
      <c r="E603" s="2" t="s">
        <v>1757</v>
      </c>
      <c r="F603" s="34">
        <v>4</v>
      </c>
      <c r="G603" s="34">
        <v>165.37</v>
      </c>
      <c r="H603" s="2">
        <v>0.28999999999999998</v>
      </c>
      <c r="I603" s="2" t="s">
        <v>1824</v>
      </c>
      <c r="J603" s="2">
        <v>469.6508</v>
      </c>
    </row>
    <row r="604" spans="1:10">
      <c r="A604" s="2" t="s">
        <v>2428</v>
      </c>
      <c r="B604" s="25">
        <v>45718</v>
      </c>
      <c r="C604" s="2" t="s">
        <v>1181</v>
      </c>
      <c r="D604" s="2" t="s">
        <v>1557</v>
      </c>
      <c r="E604" s="2" t="s">
        <v>1789</v>
      </c>
      <c r="F604" s="33">
        <v>3</v>
      </c>
      <c r="G604" s="33">
        <v>483.06</v>
      </c>
      <c r="H604" s="2">
        <v>0.05</v>
      </c>
      <c r="I604" s="2" t="s">
        <v>1824</v>
      </c>
      <c r="J604" s="2">
        <v>1376.721</v>
      </c>
    </row>
    <row r="605" spans="1:10">
      <c r="A605" s="2" t="s">
        <v>2429</v>
      </c>
      <c r="B605" s="25">
        <v>45379</v>
      </c>
      <c r="C605" s="2" t="s">
        <v>929</v>
      </c>
      <c r="D605" s="2" t="s">
        <v>1710</v>
      </c>
      <c r="E605" s="2" t="s">
        <v>1779</v>
      </c>
      <c r="F605" s="34">
        <v>4</v>
      </c>
      <c r="G605" s="34">
        <v>262.05</v>
      </c>
      <c r="H605" s="2">
        <v>0.24</v>
      </c>
      <c r="I605" s="2" t="s">
        <v>1826</v>
      </c>
      <c r="J605" s="2">
        <v>796.63200000000006</v>
      </c>
    </row>
    <row r="606" spans="1:10">
      <c r="A606" s="2" t="s">
        <v>2430</v>
      </c>
      <c r="B606" s="25">
        <v>45635</v>
      </c>
      <c r="C606" s="2" t="s">
        <v>1428</v>
      </c>
      <c r="D606" s="2" t="s">
        <v>1576</v>
      </c>
      <c r="E606" s="2" t="s">
        <v>1799</v>
      </c>
      <c r="F606" s="33">
        <v>3</v>
      </c>
      <c r="G606" s="33">
        <v>970.89</v>
      </c>
      <c r="H606" s="2">
        <v>0.11</v>
      </c>
      <c r="I606" s="2" t="s">
        <v>1829</v>
      </c>
      <c r="J606" s="2">
        <v>2592.2763</v>
      </c>
    </row>
    <row r="607" spans="1:10">
      <c r="A607" s="2" t="s">
        <v>2431</v>
      </c>
      <c r="B607" s="25">
        <v>45222</v>
      </c>
      <c r="C607" s="2" t="s">
        <v>702</v>
      </c>
      <c r="D607" s="2" t="s">
        <v>1692</v>
      </c>
      <c r="E607" s="2" t="s">
        <v>1752</v>
      </c>
      <c r="F607" s="34">
        <v>1</v>
      </c>
      <c r="G607" s="34">
        <v>61.11</v>
      </c>
      <c r="H607" s="2">
        <v>0.1</v>
      </c>
      <c r="I607" s="2" t="s">
        <v>1826</v>
      </c>
      <c r="J607" s="2">
        <v>54.999000000000002</v>
      </c>
    </row>
    <row r="608" spans="1:10">
      <c r="A608" s="2" t="s">
        <v>2432</v>
      </c>
      <c r="B608" s="25">
        <v>45555</v>
      </c>
      <c r="C608" s="2" t="s">
        <v>121</v>
      </c>
      <c r="D608" s="2" t="s">
        <v>1602</v>
      </c>
      <c r="E608" s="2" t="s">
        <v>1782</v>
      </c>
      <c r="F608" s="33">
        <v>3</v>
      </c>
      <c r="G608" s="33">
        <v>827.88</v>
      </c>
      <c r="H608" s="2">
        <v>0.19</v>
      </c>
      <c r="I608" s="2" t="s">
        <v>1826</v>
      </c>
      <c r="J608" s="2">
        <v>2011.7483999999999</v>
      </c>
    </row>
    <row r="609" spans="1:10">
      <c r="A609" s="2" t="s">
        <v>2433</v>
      </c>
      <c r="B609" s="25">
        <v>45583</v>
      </c>
      <c r="C609" s="2" t="s">
        <v>1334</v>
      </c>
      <c r="D609" s="2" t="s">
        <v>1722</v>
      </c>
      <c r="E609" s="2" t="s">
        <v>1797</v>
      </c>
      <c r="F609" s="34">
        <v>3</v>
      </c>
      <c r="G609" s="34">
        <v>926.85</v>
      </c>
      <c r="H609" s="2">
        <v>0.18</v>
      </c>
      <c r="I609" s="2" t="s">
        <v>1829</v>
      </c>
      <c r="J609" s="2">
        <v>2280.0509999999999</v>
      </c>
    </row>
    <row r="610" spans="1:10">
      <c r="A610" s="2" t="s">
        <v>2434</v>
      </c>
      <c r="B610" s="25">
        <v>45662</v>
      </c>
      <c r="C610" s="2" t="s">
        <v>999</v>
      </c>
      <c r="D610" s="2" t="s">
        <v>1568</v>
      </c>
      <c r="E610" s="2" t="s">
        <v>1799</v>
      </c>
      <c r="F610" s="33">
        <v>1</v>
      </c>
      <c r="G610" s="33">
        <v>874.59</v>
      </c>
      <c r="H610" s="2">
        <v>0.28999999999999998</v>
      </c>
      <c r="I610" s="2" t="s">
        <v>1826</v>
      </c>
      <c r="J610" s="2">
        <v>620.95889999999997</v>
      </c>
    </row>
    <row r="611" spans="1:10">
      <c r="A611" s="2" t="s">
        <v>2435</v>
      </c>
      <c r="B611" s="25">
        <v>45921</v>
      </c>
      <c r="C611" s="2" t="s">
        <v>1449</v>
      </c>
      <c r="D611" s="2" t="s">
        <v>1578</v>
      </c>
      <c r="E611" s="2" t="s">
        <v>1757</v>
      </c>
      <c r="F611" s="34">
        <v>4</v>
      </c>
      <c r="G611" s="34">
        <v>479.11</v>
      </c>
      <c r="H611" s="2">
        <v>0.24</v>
      </c>
      <c r="I611" s="2" t="s">
        <v>1826</v>
      </c>
      <c r="J611" s="2">
        <v>1456.4944</v>
      </c>
    </row>
    <row r="612" spans="1:10">
      <c r="A612" s="2" t="s">
        <v>2436</v>
      </c>
      <c r="B612" s="25">
        <v>45490</v>
      </c>
      <c r="C612" s="2" t="s">
        <v>693</v>
      </c>
      <c r="D612" s="2" t="s">
        <v>1612</v>
      </c>
      <c r="E612" s="2" t="s">
        <v>1807</v>
      </c>
      <c r="F612" s="33">
        <v>3</v>
      </c>
      <c r="G612" s="33">
        <v>182.91</v>
      </c>
      <c r="H612" s="2">
        <v>0.28999999999999998</v>
      </c>
      <c r="I612" s="2" t="s">
        <v>1824</v>
      </c>
      <c r="J612" s="2">
        <v>389.59829999999999</v>
      </c>
    </row>
    <row r="613" spans="1:10">
      <c r="A613" s="2" t="s">
        <v>2437</v>
      </c>
      <c r="B613" s="25">
        <v>45652</v>
      </c>
      <c r="C613" s="2" t="s">
        <v>866</v>
      </c>
      <c r="D613" s="2" t="s">
        <v>1616</v>
      </c>
      <c r="E613" s="2" t="s">
        <v>1773</v>
      </c>
      <c r="F613" s="34">
        <v>4</v>
      </c>
      <c r="G613" s="34">
        <v>745.51</v>
      </c>
      <c r="H613" s="2">
        <v>0.05</v>
      </c>
      <c r="I613" s="2" t="s">
        <v>1824</v>
      </c>
      <c r="J613" s="2">
        <v>2832.9380000000001</v>
      </c>
    </row>
    <row r="614" spans="1:10">
      <c r="A614" s="2" t="s">
        <v>2438</v>
      </c>
      <c r="B614" s="25">
        <v>45598</v>
      </c>
      <c r="C614" s="2" t="s">
        <v>1481</v>
      </c>
      <c r="D614" s="2" t="s">
        <v>1724</v>
      </c>
      <c r="E614" s="2" t="s">
        <v>1801</v>
      </c>
      <c r="F614" s="33">
        <v>3</v>
      </c>
      <c r="G614" s="33">
        <v>920.61</v>
      </c>
      <c r="H614" s="2">
        <v>0.04</v>
      </c>
      <c r="I614" s="2" t="s">
        <v>1824</v>
      </c>
      <c r="J614" s="2">
        <v>2651.3568</v>
      </c>
    </row>
    <row r="615" spans="1:10">
      <c r="A615" s="2" t="s">
        <v>2439</v>
      </c>
      <c r="B615" s="25">
        <v>45772</v>
      </c>
      <c r="C615" s="2" t="s">
        <v>1319</v>
      </c>
      <c r="D615" s="2" t="s">
        <v>1698</v>
      </c>
      <c r="E615" s="2" t="s">
        <v>1789</v>
      </c>
      <c r="F615" s="34">
        <v>4</v>
      </c>
      <c r="G615" s="34">
        <v>659.03</v>
      </c>
      <c r="H615" s="2">
        <v>0.15</v>
      </c>
      <c r="I615" s="2" t="s">
        <v>1824</v>
      </c>
      <c r="J615" s="2">
        <v>2240.7020000000002</v>
      </c>
    </row>
    <row r="616" spans="1:10">
      <c r="A616" s="2" t="s">
        <v>2440</v>
      </c>
      <c r="B616" s="25">
        <v>45338</v>
      </c>
      <c r="C616" s="2" t="s">
        <v>1510</v>
      </c>
      <c r="D616" s="2" t="s">
        <v>1565</v>
      </c>
      <c r="E616" s="2" t="s">
        <v>1761</v>
      </c>
      <c r="F616" s="33">
        <v>1</v>
      </c>
      <c r="G616" s="33">
        <v>312.91000000000003</v>
      </c>
      <c r="H616" s="2">
        <v>0.12</v>
      </c>
      <c r="I616" s="2" t="s">
        <v>1826</v>
      </c>
      <c r="J616" s="2">
        <v>275.36079999999998</v>
      </c>
    </row>
    <row r="617" spans="1:10">
      <c r="A617" s="2" t="s">
        <v>2441</v>
      </c>
      <c r="B617" s="25">
        <v>45524</v>
      </c>
      <c r="C617" s="2" t="s">
        <v>735</v>
      </c>
      <c r="D617" s="2" t="s">
        <v>1572</v>
      </c>
      <c r="E617" s="2" t="s">
        <v>1810</v>
      </c>
      <c r="F617" s="34">
        <v>4</v>
      </c>
      <c r="G617" s="34">
        <v>705.64</v>
      </c>
      <c r="H617" s="2">
        <v>0.11</v>
      </c>
      <c r="I617" s="2" t="s">
        <v>1826</v>
      </c>
      <c r="J617" s="2">
        <v>2512.0783999999999</v>
      </c>
    </row>
    <row r="618" spans="1:10">
      <c r="A618" s="2" t="s">
        <v>2442</v>
      </c>
      <c r="B618" s="25">
        <v>45497</v>
      </c>
      <c r="C618" s="2" t="s">
        <v>487</v>
      </c>
      <c r="D618" s="2" t="s">
        <v>1565</v>
      </c>
      <c r="E618" s="2" t="s">
        <v>1789</v>
      </c>
      <c r="F618" s="33">
        <v>4</v>
      </c>
      <c r="G618" s="33">
        <v>386.41</v>
      </c>
      <c r="H618" s="2">
        <v>0.13</v>
      </c>
      <c r="I618" s="2" t="s">
        <v>1829</v>
      </c>
      <c r="J618" s="2">
        <v>1344.7067999999999</v>
      </c>
    </row>
    <row r="619" spans="1:10">
      <c r="A619" s="2" t="s">
        <v>2443</v>
      </c>
      <c r="B619" s="25">
        <v>45534</v>
      </c>
      <c r="C619" s="2" t="s">
        <v>121</v>
      </c>
      <c r="D619" s="2" t="s">
        <v>1736</v>
      </c>
      <c r="E619" s="2" t="s">
        <v>1792</v>
      </c>
      <c r="F619" s="34">
        <v>3</v>
      </c>
      <c r="G619" s="34">
        <v>265.89</v>
      </c>
      <c r="H619" s="2">
        <v>0.08</v>
      </c>
      <c r="I619" s="2" t="s">
        <v>1829</v>
      </c>
      <c r="J619" s="2">
        <v>733.85640000000001</v>
      </c>
    </row>
    <row r="620" spans="1:10">
      <c r="A620" s="2" t="s">
        <v>2444</v>
      </c>
      <c r="B620" s="25">
        <v>45925</v>
      </c>
      <c r="C620" s="2" t="s">
        <v>275</v>
      </c>
      <c r="D620" s="2" t="s">
        <v>1608</v>
      </c>
      <c r="E620" s="2" t="s">
        <v>1804</v>
      </c>
      <c r="F620" s="33">
        <v>1</v>
      </c>
      <c r="G620" s="33">
        <v>703.16</v>
      </c>
      <c r="H620" s="2">
        <v>0.28999999999999998</v>
      </c>
      <c r="I620" s="2" t="s">
        <v>1824</v>
      </c>
      <c r="J620" s="2">
        <v>499.24360000000001</v>
      </c>
    </row>
    <row r="621" spans="1:10">
      <c r="A621" s="2" t="s">
        <v>2445</v>
      </c>
      <c r="B621" s="25">
        <v>45765</v>
      </c>
      <c r="C621" s="2" t="s">
        <v>1452</v>
      </c>
      <c r="D621" s="2" t="s">
        <v>1742</v>
      </c>
      <c r="E621" s="2" t="s">
        <v>1797</v>
      </c>
      <c r="F621" s="34">
        <v>2</v>
      </c>
      <c r="G621" s="34">
        <v>394.5</v>
      </c>
      <c r="H621" s="2">
        <v>0.28999999999999998</v>
      </c>
      <c r="I621" s="2" t="s">
        <v>1829</v>
      </c>
      <c r="J621" s="2">
        <v>560.18999999999994</v>
      </c>
    </row>
    <row r="622" spans="1:10">
      <c r="A622" s="2" t="s">
        <v>2446</v>
      </c>
      <c r="B622" s="25">
        <v>45882</v>
      </c>
      <c r="C622" s="2" t="s">
        <v>408</v>
      </c>
      <c r="D622" s="2" t="s">
        <v>1742</v>
      </c>
      <c r="E622" s="2" t="s">
        <v>1779</v>
      </c>
      <c r="F622" s="33">
        <v>3</v>
      </c>
      <c r="G622" s="33">
        <v>411.25</v>
      </c>
      <c r="H622" s="2">
        <v>0.05</v>
      </c>
      <c r="I622" s="2" t="s">
        <v>1824</v>
      </c>
      <c r="J622" s="2">
        <v>1172.0625</v>
      </c>
    </row>
    <row r="623" spans="1:10">
      <c r="A623" s="2" t="s">
        <v>2447</v>
      </c>
      <c r="B623" s="25">
        <v>45923</v>
      </c>
      <c r="C623" s="2" t="s">
        <v>1107</v>
      </c>
      <c r="D623" s="2" t="s">
        <v>1644</v>
      </c>
      <c r="E623" s="2" t="s">
        <v>1761</v>
      </c>
      <c r="F623" s="34">
        <v>4</v>
      </c>
      <c r="G623" s="34">
        <v>395.45</v>
      </c>
      <c r="H623" s="2">
        <v>0.01</v>
      </c>
      <c r="I623" s="2" t="s">
        <v>1824</v>
      </c>
      <c r="J623" s="2">
        <v>1565.982</v>
      </c>
    </row>
    <row r="624" spans="1:10">
      <c r="A624" s="2" t="s">
        <v>2448</v>
      </c>
      <c r="B624" s="25">
        <v>45421</v>
      </c>
      <c r="C624" s="2" t="s">
        <v>144</v>
      </c>
      <c r="D624" s="2" t="s">
        <v>1728</v>
      </c>
      <c r="E624" s="2" t="s">
        <v>1773</v>
      </c>
      <c r="F624" s="33">
        <v>2</v>
      </c>
      <c r="G624" s="33">
        <v>678.98</v>
      </c>
      <c r="H624" s="2">
        <v>0.23</v>
      </c>
      <c r="I624" s="2" t="s">
        <v>1824</v>
      </c>
      <c r="J624" s="2">
        <v>1045.6292000000001</v>
      </c>
    </row>
    <row r="625" spans="1:10">
      <c r="A625" s="2" t="s">
        <v>2449</v>
      </c>
      <c r="B625" s="25">
        <v>45608</v>
      </c>
      <c r="C625" s="2" t="s">
        <v>264</v>
      </c>
      <c r="D625" s="2" t="s">
        <v>1602</v>
      </c>
      <c r="E625" s="2" t="s">
        <v>1799</v>
      </c>
      <c r="F625" s="34">
        <v>4</v>
      </c>
      <c r="G625" s="34">
        <v>757.71</v>
      </c>
      <c r="H625" s="2">
        <v>0.26</v>
      </c>
      <c r="I625" s="2" t="s">
        <v>1829</v>
      </c>
      <c r="J625" s="2">
        <v>2242.8216000000002</v>
      </c>
    </row>
    <row r="626" spans="1:10">
      <c r="A626" s="2" t="s">
        <v>2450</v>
      </c>
      <c r="B626" s="25">
        <v>45644</v>
      </c>
      <c r="C626" s="2" t="s">
        <v>221</v>
      </c>
      <c r="D626" s="2" t="s">
        <v>1736</v>
      </c>
      <c r="E626" s="2" t="s">
        <v>1769</v>
      </c>
      <c r="F626" s="33">
        <v>1</v>
      </c>
      <c r="G626" s="33">
        <v>647.86</v>
      </c>
      <c r="H626" s="2">
        <v>0.05</v>
      </c>
      <c r="I626" s="2" t="s">
        <v>1829</v>
      </c>
      <c r="J626" s="2">
        <v>615.46699999999998</v>
      </c>
    </row>
    <row r="627" spans="1:10">
      <c r="A627" s="2" t="s">
        <v>2451</v>
      </c>
      <c r="B627" s="25">
        <v>45517</v>
      </c>
      <c r="C627" s="2" t="s">
        <v>461</v>
      </c>
      <c r="D627" s="2" t="s">
        <v>1572</v>
      </c>
      <c r="E627" s="2" t="s">
        <v>1776</v>
      </c>
      <c r="F627" s="34">
        <v>2</v>
      </c>
      <c r="G627" s="34">
        <v>179.64</v>
      </c>
      <c r="H627" s="2">
        <v>0.1</v>
      </c>
      <c r="I627" s="2" t="s">
        <v>1826</v>
      </c>
      <c r="J627" s="2">
        <v>323.35199999999998</v>
      </c>
    </row>
    <row r="628" spans="1:10">
      <c r="A628" s="2" t="s">
        <v>2452</v>
      </c>
      <c r="B628" s="25">
        <v>45545</v>
      </c>
      <c r="C628" s="2" t="s">
        <v>1235</v>
      </c>
      <c r="D628" s="2" t="s">
        <v>1672</v>
      </c>
      <c r="E628" s="2" t="s">
        <v>1769</v>
      </c>
      <c r="F628" s="33">
        <v>3</v>
      </c>
      <c r="G628" s="33">
        <v>392.65</v>
      </c>
      <c r="H628" s="2">
        <v>0.17</v>
      </c>
      <c r="I628" s="2" t="s">
        <v>1826</v>
      </c>
      <c r="J628" s="2">
        <v>977.69849999999985</v>
      </c>
    </row>
    <row r="629" spans="1:10">
      <c r="A629" s="2" t="s">
        <v>2453</v>
      </c>
      <c r="B629" s="25">
        <v>45547</v>
      </c>
      <c r="C629" s="2" t="s">
        <v>582</v>
      </c>
      <c r="D629" s="2" t="s">
        <v>1730</v>
      </c>
      <c r="E629" s="2" t="s">
        <v>1804</v>
      </c>
      <c r="F629" s="34">
        <v>4</v>
      </c>
      <c r="G629" s="34">
        <v>969.55</v>
      </c>
      <c r="H629" s="2">
        <v>0.09</v>
      </c>
      <c r="I629" s="2" t="s">
        <v>1829</v>
      </c>
      <c r="J629" s="2">
        <v>3529.1619999999998</v>
      </c>
    </row>
    <row r="630" spans="1:10">
      <c r="A630" s="2" t="s">
        <v>2454</v>
      </c>
      <c r="B630" s="25">
        <v>45433</v>
      </c>
      <c r="C630" s="2" t="s">
        <v>1425</v>
      </c>
      <c r="D630" s="2" t="s">
        <v>1696</v>
      </c>
      <c r="E630" s="2" t="s">
        <v>1794</v>
      </c>
      <c r="F630" s="33">
        <v>3</v>
      </c>
      <c r="G630" s="33">
        <v>322.94</v>
      </c>
      <c r="H630" s="2">
        <v>0.01</v>
      </c>
      <c r="I630" s="2" t="s">
        <v>1824</v>
      </c>
      <c r="J630" s="2">
        <v>959.13179999999988</v>
      </c>
    </row>
    <row r="631" spans="1:10">
      <c r="A631" s="2" t="s">
        <v>2455</v>
      </c>
      <c r="B631" s="25">
        <v>45792</v>
      </c>
      <c r="C631" s="2" t="s">
        <v>1133</v>
      </c>
      <c r="D631" s="2" t="s">
        <v>1714</v>
      </c>
      <c r="E631" s="2" t="s">
        <v>1752</v>
      </c>
      <c r="F631" s="34">
        <v>1</v>
      </c>
      <c r="G631" s="34">
        <v>92.83</v>
      </c>
      <c r="H631" s="2">
        <v>0.26</v>
      </c>
      <c r="I631" s="2" t="s">
        <v>1826</v>
      </c>
      <c r="J631" s="2">
        <v>68.694199999999995</v>
      </c>
    </row>
    <row r="632" spans="1:10">
      <c r="A632" s="2" t="s">
        <v>2456</v>
      </c>
      <c r="B632" s="25">
        <v>45804</v>
      </c>
      <c r="C632" s="2" t="s">
        <v>1304</v>
      </c>
      <c r="D632" s="2" t="s">
        <v>1562</v>
      </c>
      <c r="E632" s="2" t="s">
        <v>1766</v>
      </c>
      <c r="F632" s="33">
        <v>4</v>
      </c>
      <c r="G632" s="33">
        <v>432.29</v>
      </c>
      <c r="H632" s="2">
        <v>0.16</v>
      </c>
      <c r="I632" s="2" t="s">
        <v>1829</v>
      </c>
      <c r="J632" s="2">
        <v>1452.4944</v>
      </c>
    </row>
    <row r="633" spans="1:10">
      <c r="A633" s="2" t="s">
        <v>2457</v>
      </c>
      <c r="B633" s="25">
        <v>45311</v>
      </c>
      <c r="C633" s="2" t="s">
        <v>292</v>
      </c>
      <c r="D633" s="2" t="s">
        <v>1626</v>
      </c>
      <c r="E633" s="2" t="s">
        <v>1797</v>
      </c>
      <c r="F633" s="34">
        <v>2</v>
      </c>
      <c r="G633" s="34">
        <v>925.78</v>
      </c>
      <c r="H633" s="2">
        <v>0.14000000000000001</v>
      </c>
      <c r="I633" s="2" t="s">
        <v>1829</v>
      </c>
      <c r="J633" s="2">
        <v>1592.3416</v>
      </c>
    </row>
    <row r="634" spans="1:10">
      <c r="A634" s="2" t="s">
        <v>2458</v>
      </c>
      <c r="B634" s="25">
        <v>45605</v>
      </c>
      <c r="C634" s="2" t="s">
        <v>1469</v>
      </c>
      <c r="D634" s="2" t="s">
        <v>1598</v>
      </c>
      <c r="E634" s="2" t="s">
        <v>1792</v>
      </c>
      <c r="F634" s="33">
        <v>2</v>
      </c>
      <c r="G634" s="33">
        <v>151.47</v>
      </c>
      <c r="H634" s="2">
        <v>0.21</v>
      </c>
      <c r="I634" s="2" t="s">
        <v>1826</v>
      </c>
      <c r="J634" s="2">
        <v>239.32259999999999</v>
      </c>
    </row>
    <row r="635" spans="1:10">
      <c r="A635" s="2" t="s">
        <v>2459</v>
      </c>
      <c r="B635" s="25">
        <v>45338</v>
      </c>
      <c r="C635" s="2" t="s">
        <v>1389</v>
      </c>
      <c r="D635" s="2" t="s">
        <v>1714</v>
      </c>
      <c r="E635" s="2" t="s">
        <v>1789</v>
      </c>
      <c r="F635" s="34">
        <v>1</v>
      </c>
      <c r="G635" s="34">
        <v>343.05</v>
      </c>
      <c r="H635" s="2">
        <v>0.28000000000000003</v>
      </c>
      <c r="I635" s="2" t="s">
        <v>1826</v>
      </c>
      <c r="J635" s="2">
        <v>246.99600000000001</v>
      </c>
    </row>
    <row r="636" spans="1:10">
      <c r="A636" s="2" t="s">
        <v>2460</v>
      </c>
      <c r="B636" s="25">
        <v>45642</v>
      </c>
      <c r="C636" s="2" t="s">
        <v>244</v>
      </c>
      <c r="D636" s="2" t="s">
        <v>1582</v>
      </c>
      <c r="E636" s="2" t="s">
        <v>1769</v>
      </c>
      <c r="F636" s="33">
        <v>1</v>
      </c>
      <c r="G636" s="33">
        <v>373.06</v>
      </c>
      <c r="H636" s="2">
        <v>0.11</v>
      </c>
      <c r="I636" s="2" t="s">
        <v>1826</v>
      </c>
      <c r="J636" s="2">
        <v>332.02339999999998</v>
      </c>
    </row>
    <row r="637" spans="1:10">
      <c r="A637" s="2" t="s">
        <v>2461</v>
      </c>
      <c r="B637" s="25">
        <v>45693</v>
      </c>
      <c r="C637" s="2" t="s">
        <v>1278</v>
      </c>
      <c r="D637" s="2" t="s">
        <v>1584</v>
      </c>
      <c r="E637" s="2" t="s">
        <v>1801</v>
      </c>
      <c r="F637" s="34">
        <v>1</v>
      </c>
      <c r="G637" s="34">
        <v>124.98</v>
      </c>
      <c r="H637" s="2">
        <v>7.0000000000000007E-2</v>
      </c>
      <c r="I637" s="2" t="s">
        <v>1829</v>
      </c>
      <c r="J637" s="2">
        <v>116.23139999999999</v>
      </c>
    </row>
    <row r="638" spans="1:10">
      <c r="A638" s="2" t="s">
        <v>2462</v>
      </c>
      <c r="B638" s="25">
        <v>45763</v>
      </c>
      <c r="C638" s="2" t="s">
        <v>866</v>
      </c>
      <c r="D638" s="2" t="s">
        <v>1694</v>
      </c>
      <c r="E638" s="2" t="s">
        <v>1813</v>
      </c>
      <c r="F638" s="33">
        <v>4</v>
      </c>
      <c r="G638" s="33">
        <v>221.49</v>
      </c>
      <c r="H638" s="2">
        <v>0.26</v>
      </c>
      <c r="I638" s="2" t="s">
        <v>1826</v>
      </c>
      <c r="J638" s="2">
        <v>655.61040000000003</v>
      </c>
    </row>
    <row r="639" spans="1:10">
      <c r="A639" s="2" t="s">
        <v>2463</v>
      </c>
      <c r="B639" s="25">
        <v>45572</v>
      </c>
      <c r="C639" s="2" t="s">
        <v>565</v>
      </c>
      <c r="D639" s="2" t="s">
        <v>1594</v>
      </c>
      <c r="E639" s="2" t="s">
        <v>1801</v>
      </c>
      <c r="F639" s="34">
        <v>1</v>
      </c>
      <c r="G639" s="34">
        <v>563.32000000000005</v>
      </c>
      <c r="H639" s="2">
        <v>0.01</v>
      </c>
      <c r="I639" s="2" t="s">
        <v>1826</v>
      </c>
      <c r="J639" s="2">
        <v>557.68680000000006</v>
      </c>
    </row>
    <row r="640" spans="1:10">
      <c r="A640" s="2" t="s">
        <v>2464</v>
      </c>
      <c r="B640" s="25">
        <v>45338</v>
      </c>
      <c r="C640" s="2" t="s">
        <v>1217</v>
      </c>
      <c r="D640" s="2" t="s">
        <v>1570</v>
      </c>
      <c r="E640" s="2" t="s">
        <v>1752</v>
      </c>
      <c r="F640" s="33">
        <v>1</v>
      </c>
      <c r="G640" s="33">
        <v>362.93</v>
      </c>
      <c r="H640" s="2">
        <v>0.27</v>
      </c>
      <c r="I640" s="2" t="s">
        <v>1824</v>
      </c>
      <c r="J640" s="2">
        <v>264.93889999999999</v>
      </c>
    </row>
    <row r="641" spans="1:10">
      <c r="A641" s="2" t="s">
        <v>2465</v>
      </c>
      <c r="B641" s="25">
        <v>45373</v>
      </c>
      <c r="C641" s="2" t="s">
        <v>1056</v>
      </c>
      <c r="D641" s="2" t="s">
        <v>1570</v>
      </c>
      <c r="E641" s="2" t="s">
        <v>1801</v>
      </c>
      <c r="F641" s="34">
        <v>4</v>
      </c>
      <c r="G641" s="34">
        <v>369.22</v>
      </c>
      <c r="H641" s="2">
        <v>0.18</v>
      </c>
      <c r="I641" s="2" t="s">
        <v>1829</v>
      </c>
      <c r="J641" s="2">
        <v>1211.0416</v>
      </c>
    </row>
    <row r="642" spans="1:10">
      <c r="A642" s="2" t="s">
        <v>2466</v>
      </c>
      <c r="B642" s="25">
        <v>45590</v>
      </c>
      <c r="C642" s="2" t="s">
        <v>1275</v>
      </c>
      <c r="D642" s="2" t="s">
        <v>1740</v>
      </c>
      <c r="E642" s="2" t="s">
        <v>1799</v>
      </c>
      <c r="F642" s="33">
        <v>3</v>
      </c>
      <c r="G642" s="33">
        <v>950.83</v>
      </c>
      <c r="H642" s="2">
        <v>0.06</v>
      </c>
      <c r="I642" s="2" t="s">
        <v>1826</v>
      </c>
      <c r="J642" s="2">
        <v>2681.3406</v>
      </c>
    </row>
    <row r="643" spans="1:10">
      <c r="A643" s="2" t="s">
        <v>2467</v>
      </c>
      <c r="B643" s="25">
        <v>45365</v>
      </c>
      <c r="C643" s="2" t="s">
        <v>484</v>
      </c>
      <c r="D643" s="2" t="s">
        <v>1622</v>
      </c>
      <c r="E643" s="2" t="s">
        <v>1797</v>
      </c>
      <c r="F643" s="34">
        <v>3</v>
      </c>
      <c r="G643" s="34">
        <v>338.79</v>
      </c>
      <c r="H643" s="2">
        <v>0.01</v>
      </c>
      <c r="I643" s="2" t="s">
        <v>1824</v>
      </c>
      <c r="J643" s="2">
        <v>1006.2063000000001</v>
      </c>
    </row>
    <row r="644" spans="1:10">
      <c r="A644" s="2" t="s">
        <v>2468</v>
      </c>
      <c r="B644" s="25">
        <v>45711</v>
      </c>
      <c r="C644" s="2" t="s">
        <v>493</v>
      </c>
      <c r="D644" s="2" t="s">
        <v>1728</v>
      </c>
      <c r="E644" s="2" t="s">
        <v>1757</v>
      </c>
      <c r="F644" s="33">
        <v>3</v>
      </c>
      <c r="G644" s="33">
        <v>853.32</v>
      </c>
      <c r="H644" s="2">
        <v>7.0000000000000007E-2</v>
      </c>
      <c r="I644" s="2" t="s">
        <v>1829</v>
      </c>
      <c r="J644" s="2">
        <v>2380.7628</v>
      </c>
    </row>
    <row r="645" spans="1:10">
      <c r="A645" s="2" t="s">
        <v>2469</v>
      </c>
      <c r="B645" s="25">
        <v>45586</v>
      </c>
      <c r="C645" s="2" t="s">
        <v>502</v>
      </c>
      <c r="D645" s="2" t="s">
        <v>1700</v>
      </c>
      <c r="E645" s="2" t="s">
        <v>1776</v>
      </c>
      <c r="F645" s="34">
        <v>3</v>
      </c>
      <c r="G645" s="34">
        <v>89.78</v>
      </c>
      <c r="H645" s="2">
        <v>0.2</v>
      </c>
      <c r="I645" s="2" t="s">
        <v>1829</v>
      </c>
      <c r="J645" s="2">
        <v>215.47200000000001</v>
      </c>
    </row>
    <row r="646" spans="1:10">
      <c r="A646" s="2" t="s">
        <v>2470</v>
      </c>
      <c r="B646" s="25">
        <v>45334</v>
      </c>
      <c r="C646" s="2" t="s">
        <v>628</v>
      </c>
      <c r="D646" s="2" t="s">
        <v>1658</v>
      </c>
      <c r="E646" s="2" t="s">
        <v>1757</v>
      </c>
      <c r="F646" s="33">
        <v>1</v>
      </c>
      <c r="G646" s="33">
        <v>172.04</v>
      </c>
      <c r="H646" s="2">
        <v>0.04</v>
      </c>
      <c r="I646" s="2" t="s">
        <v>1826</v>
      </c>
      <c r="J646" s="2">
        <v>165.1584</v>
      </c>
    </row>
    <row r="647" spans="1:10">
      <c r="A647" s="2" t="s">
        <v>2471</v>
      </c>
      <c r="B647" s="25">
        <v>45333</v>
      </c>
      <c r="C647" s="2" t="s">
        <v>1440</v>
      </c>
      <c r="D647" s="2" t="s">
        <v>1656</v>
      </c>
      <c r="E647" s="2" t="s">
        <v>1757</v>
      </c>
      <c r="F647" s="34">
        <v>1</v>
      </c>
      <c r="G647" s="34">
        <v>389.2</v>
      </c>
      <c r="H647" s="2">
        <v>0.05</v>
      </c>
      <c r="I647" s="2" t="s">
        <v>1824</v>
      </c>
      <c r="J647" s="2">
        <v>369.74</v>
      </c>
    </row>
    <row r="648" spans="1:10">
      <c r="A648" s="2" t="s">
        <v>2472</v>
      </c>
      <c r="B648" s="25">
        <v>45778</v>
      </c>
      <c r="C648" s="2" t="s">
        <v>1422</v>
      </c>
      <c r="D648" s="2" t="s">
        <v>1702</v>
      </c>
      <c r="E648" s="2" t="s">
        <v>1797</v>
      </c>
      <c r="F648" s="33">
        <v>3</v>
      </c>
      <c r="G648" s="33">
        <v>865.96</v>
      </c>
      <c r="H648" s="2">
        <v>0.12</v>
      </c>
      <c r="I648" s="2" t="s">
        <v>1826</v>
      </c>
      <c r="J648" s="2">
        <v>2286.1343999999999</v>
      </c>
    </row>
    <row r="649" spans="1:10">
      <c r="A649" s="2" t="s">
        <v>2473</v>
      </c>
      <c r="B649" s="25">
        <v>45592</v>
      </c>
      <c r="C649" s="2" t="s">
        <v>562</v>
      </c>
      <c r="D649" s="2" t="s">
        <v>1586</v>
      </c>
      <c r="E649" s="2" t="s">
        <v>1757</v>
      </c>
      <c r="F649" s="34">
        <v>3</v>
      </c>
      <c r="G649" s="34">
        <v>79.95</v>
      </c>
      <c r="H649" s="2">
        <v>0.2</v>
      </c>
      <c r="I649" s="2" t="s">
        <v>1829</v>
      </c>
      <c r="J649" s="2">
        <v>191.88</v>
      </c>
    </row>
    <row r="650" spans="1:10">
      <c r="A650" s="2" t="s">
        <v>2474</v>
      </c>
      <c r="B650" s="25">
        <v>45259</v>
      </c>
      <c r="C650" s="2" t="s">
        <v>1190</v>
      </c>
      <c r="D650" s="2" t="s">
        <v>1600</v>
      </c>
      <c r="E650" s="2" t="s">
        <v>1779</v>
      </c>
      <c r="F650" s="33">
        <v>1</v>
      </c>
      <c r="G650" s="33">
        <v>566.5</v>
      </c>
      <c r="H650" s="2">
        <v>0.25</v>
      </c>
      <c r="I650" s="2" t="s">
        <v>1829</v>
      </c>
      <c r="J650" s="2">
        <v>424.875</v>
      </c>
    </row>
    <row r="651" spans="1:10">
      <c r="A651" s="2" t="s">
        <v>2475</v>
      </c>
      <c r="B651" s="25">
        <v>45801</v>
      </c>
      <c r="C651" s="2" t="s">
        <v>1252</v>
      </c>
      <c r="D651" s="2" t="s">
        <v>1590</v>
      </c>
      <c r="E651" s="2" t="s">
        <v>1752</v>
      </c>
      <c r="F651" s="34">
        <v>2</v>
      </c>
      <c r="G651" s="34">
        <v>347.95</v>
      </c>
      <c r="H651" s="2">
        <v>0.13</v>
      </c>
      <c r="I651" s="2" t="s">
        <v>1829</v>
      </c>
      <c r="J651" s="2">
        <v>605.43299999999999</v>
      </c>
    </row>
    <row r="652" spans="1:10">
      <c r="A652" s="2" t="s">
        <v>2476</v>
      </c>
      <c r="B652" s="25">
        <v>45347</v>
      </c>
      <c r="C652" s="2" t="s">
        <v>681</v>
      </c>
      <c r="D652" s="2" t="s">
        <v>1664</v>
      </c>
      <c r="E652" s="2" t="s">
        <v>1766</v>
      </c>
      <c r="F652" s="33">
        <v>2</v>
      </c>
      <c r="G652" s="33">
        <v>250.83</v>
      </c>
      <c r="H652" s="2">
        <v>0.15</v>
      </c>
      <c r="I652" s="2" t="s">
        <v>1826</v>
      </c>
      <c r="J652" s="2">
        <v>426.411</v>
      </c>
    </row>
    <row r="653" spans="1:10">
      <c r="A653" s="2" t="s">
        <v>2477</v>
      </c>
      <c r="B653" s="25">
        <v>45721</v>
      </c>
      <c r="C653" s="2" t="s">
        <v>502</v>
      </c>
      <c r="D653" s="2" t="s">
        <v>1690</v>
      </c>
      <c r="E653" s="2" t="s">
        <v>1757</v>
      </c>
      <c r="F653" s="34">
        <v>1</v>
      </c>
      <c r="G653" s="34">
        <v>888.05</v>
      </c>
      <c r="H653" s="2">
        <v>0.2</v>
      </c>
      <c r="I653" s="2" t="s">
        <v>1826</v>
      </c>
      <c r="J653" s="2">
        <v>710.44</v>
      </c>
    </row>
    <row r="654" spans="1:10">
      <c r="A654" s="2" t="s">
        <v>2478</v>
      </c>
      <c r="B654" s="25">
        <v>45531</v>
      </c>
      <c r="C654" s="2" t="s">
        <v>36</v>
      </c>
      <c r="D654" s="2" t="s">
        <v>1626</v>
      </c>
      <c r="E654" s="2" t="s">
        <v>1810</v>
      </c>
      <c r="F654" s="33">
        <v>2</v>
      </c>
      <c r="G654" s="33">
        <v>673.02</v>
      </c>
      <c r="H654" s="2">
        <v>0.11</v>
      </c>
      <c r="I654" s="2" t="s">
        <v>1826</v>
      </c>
      <c r="J654" s="2">
        <v>1197.9756</v>
      </c>
    </row>
    <row r="655" spans="1:10">
      <c r="A655" s="2" t="s">
        <v>2479</v>
      </c>
      <c r="B655" s="25">
        <v>45332</v>
      </c>
      <c r="C655" s="2" t="s">
        <v>1362</v>
      </c>
      <c r="D655" s="2" t="s">
        <v>1676</v>
      </c>
      <c r="E655" s="2" t="s">
        <v>1766</v>
      </c>
      <c r="F655" s="34">
        <v>2</v>
      </c>
      <c r="G655" s="34">
        <v>492.62</v>
      </c>
      <c r="H655" s="2">
        <v>0.26</v>
      </c>
      <c r="I655" s="2" t="s">
        <v>1829</v>
      </c>
      <c r="J655" s="2">
        <v>729.07759999999996</v>
      </c>
    </row>
    <row r="656" spans="1:10">
      <c r="A656" s="2" t="s">
        <v>2480</v>
      </c>
      <c r="B656" s="25">
        <v>45344</v>
      </c>
      <c r="C656" s="2" t="s">
        <v>1175</v>
      </c>
      <c r="D656" s="2" t="s">
        <v>1718</v>
      </c>
      <c r="E656" s="2" t="s">
        <v>1766</v>
      </c>
      <c r="F656" s="33">
        <v>4</v>
      </c>
      <c r="G656" s="33">
        <v>986.93</v>
      </c>
      <c r="H656" s="2">
        <v>0.01</v>
      </c>
      <c r="I656" s="2" t="s">
        <v>1824</v>
      </c>
      <c r="J656" s="2">
        <v>3908.2428</v>
      </c>
    </row>
    <row r="657" spans="1:10">
      <c r="A657" s="2" t="s">
        <v>2481</v>
      </c>
      <c r="B657" s="25">
        <v>45388</v>
      </c>
      <c r="C657" s="2" t="s">
        <v>1475</v>
      </c>
      <c r="D657" s="2" t="s">
        <v>1592</v>
      </c>
      <c r="E657" s="2" t="s">
        <v>1794</v>
      </c>
      <c r="F657" s="34">
        <v>4</v>
      </c>
      <c r="G657" s="34">
        <v>411.68</v>
      </c>
      <c r="H657" s="2">
        <v>0.06</v>
      </c>
      <c r="I657" s="2" t="s">
        <v>1826</v>
      </c>
      <c r="J657" s="2">
        <v>1547.9168</v>
      </c>
    </row>
    <row r="658" spans="1:10">
      <c r="A658" s="2" t="s">
        <v>2482</v>
      </c>
      <c r="B658" s="25">
        <v>45397</v>
      </c>
      <c r="C658" s="2" t="s">
        <v>711</v>
      </c>
      <c r="D658" s="2" t="s">
        <v>1620</v>
      </c>
      <c r="E658" s="2" t="s">
        <v>1807</v>
      </c>
      <c r="F658" s="33">
        <v>2</v>
      </c>
      <c r="G658" s="33">
        <v>637.55999999999995</v>
      </c>
      <c r="H658" s="2">
        <v>0.05</v>
      </c>
      <c r="I658" s="2" t="s">
        <v>1829</v>
      </c>
      <c r="J658" s="2">
        <v>1211.364</v>
      </c>
    </row>
    <row r="659" spans="1:10">
      <c r="A659" s="2" t="s">
        <v>2483</v>
      </c>
      <c r="B659" s="25">
        <v>45633</v>
      </c>
      <c r="C659" s="2" t="s">
        <v>67</v>
      </c>
      <c r="D659" s="2" t="s">
        <v>1574</v>
      </c>
      <c r="E659" s="2" t="s">
        <v>1766</v>
      </c>
      <c r="F659" s="34">
        <v>3</v>
      </c>
      <c r="G659" s="34">
        <v>706.87</v>
      </c>
      <c r="H659" s="2">
        <v>0.27</v>
      </c>
      <c r="I659" s="2" t="s">
        <v>1824</v>
      </c>
      <c r="J659" s="2">
        <v>1548.0453</v>
      </c>
    </row>
    <row r="660" spans="1:10">
      <c r="A660" s="2" t="s">
        <v>2484</v>
      </c>
      <c r="B660" s="25">
        <v>45629</v>
      </c>
      <c r="C660" s="2" t="s">
        <v>208</v>
      </c>
      <c r="D660" s="2" t="s">
        <v>1578</v>
      </c>
      <c r="E660" s="2" t="s">
        <v>1776</v>
      </c>
      <c r="F660" s="33">
        <v>2</v>
      </c>
      <c r="G660" s="33">
        <v>884.48</v>
      </c>
      <c r="H660" s="2">
        <v>0</v>
      </c>
      <c r="I660" s="2" t="s">
        <v>1829</v>
      </c>
      <c r="J660" s="2">
        <v>1768.96</v>
      </c>
    </row>
    <row r="661" spans="1:10">
      <c r="A661" s="2" t="s">
        <v>2485</v>
      </c>
      <c r="B661" s="25">
        <v>45291</v>
      </c>
      <c r="C661" s="2" t="s">
        <v>181</v>
      </c>
      <c r="D661" s="2" t="s">
        <v>1732</v>
      </c>
      <c r="E661" s="2" t="s">
        <v>1769</v>
      </c>
      <c r="F661" s="34">
        <v>3</v>
      </c>
      <c r="G661" s="34">
        <v>718.23</v>
      </c>
      <c r="H661" s="2">
        <v>0.19</v>
      </c>
      <c r="I661" s="2" t="s">
        <v>1826</v>
      </c>
      <c r="J661" s="2">
        <v>1745.2989</v>
      </c>
    </row>
    <row r="662" spans="1:10">
      <c r="A662" s="2" t="s">
        <v>2486</v>
      </c>
      <c r="B662" s="25">
        <v>45914</v>
      </c>
      <c r="C662" s="2" t="s">
        <v>595</v>
      </c>
      <c r="D662" s="2" t="s">
        <v>1728</v>
      </c>
      <c r="E662" s="2" t="s">
        <v>1810</v>
      </c>
      <c r="F662" s="33">
        <v>3</v>
      </c>
      <c r="G662" s="33">
        <v>107.44</v>
      </c>
      <c r="H662" s="2">
        <v>0.27</v>
      </c>
      <c r="I662" s="2" t="s">
        <v>1826</v>
      </c>
      <c r="J662" s="2">
        <v>235.2936</v>
      </c>
    </row>
    <row r="663" spans="1:10">
      <c r="A663" s="2" t="s">
        <v>2487</v>
      </c>
      <c r="B663" s="25">
        <v>45673</v>
      </c>
      <c r="C663" s="2" t="s">
        <v>211</v>
      </c>
      <c r="D663" s="2" t="s">
        <v>1640</v>
      </c>
      <c r="E663" s="2" t="s">
        <v>1766</v>
      </c>
      <c r="F663" s="34">
        <v>4</v>
      </c>
      <c r="G663" s="34">
        <v>608.97</v>
      </c>
      <c r="H663" s="2">
        <v>0.14000000000000001</v>
      </c>
      <c r="I663" s="2" t="s">
        <v>1829</v>
      </c>
      <c r="J663" s="2">
        <v>2094.8568</v>
      </c>
    </row>
    <row r="664" spans="1:10">
      <c r="A664" s="2" t="s">
        <v>2488</v>
      </c>
      <c r="B664" s="25">
        <v>45689</v>
      </c>
      <c r="C664" s="2" t="s">
        <v>1109</v>
      </c>
      <c r="D664" s="2" t="s">
        <v>1670</v>
      </c>
      <c r="E664" s="2" t="s">
        <v>1776</v>
      </c>
      <c r="F664" s="33">
        <v>3</v>
      </c>
      <c r="G664" s="33">
        <v>260.45999999999998</v>
      </c>
      <c r="H664" s="2">
        <v>0.09</v>
      </c>
      <c r="I664" s="2" t="s">
        <v>1824</v>
      </c>
      <c r="J664" s="2">
        <v>711.05579999999986</v>
      </c>
    </row>
    <row r="665" spans="1:10">
      <c r="A665" s="2" t="s">
        <v>2489</v>
      </c>
      <c r="B665" s="25">
        <v>45646</v>
      </c>
      <c r="C665" s="2" t="s">
        <v>425</v>
      </c>
      <c r="D665" s="2" t="s">
        <v>1592</v>
      </c>
      <c r="E665" s="2" t="s">
        <v>1776</v>
      </c>
      <c r="F665" s="34">
        <v>1</v>
      </c>
      <c r="G665" s="34">
        <v>747.03</v>
      </c>
      <c r="H665" s="2">
        <v>0.01</v>
      </c>
      <c r="I665" s="2" t="s">
        <v>1824</v>
      </c>
      <c r="J665" s="2">
        <v>739.55970000000002</v>
      </c>
    </row>
    <row r="666" spans="1:10">
      <c r="A666" s="2" t="s">
        <v>2490</v>
      </c>
      <c r="B666" s="25">
        <v>45475</v>
      </c>
      <c r="C666" s="2" t="s">
        <v>1257</v>
      </c>
      <c r="D666" s="2" t="s">
        <v>1580</v>
      </c>
      <c r="E666" s="2" t="s">
        <v>1782</v>
      </c>
      <c r="F666" s="33">
        <v>4</v>
      </c>
      <c r="G666" s="33">
        <v>700.88</v>
      </c>
      <c r="H666" s="2">
        <v>0.23</v>
      </c>
      <c r="I666" s="2" t="s">
        <v>1826</v>
      </c>
      <c r="J666" s="2">
        <v>2158.7103999999999</v>
      </c>
    </row>
    <row r="667" spans="1:10">
      <c r="A667" s="2" t="s">
        <v>2491</v>
      </c>
      <c r="B667" s="25">
        <v>45781</v>
      </c>
      <c r="C667" s="2" t="s">
        <v>185</v>
      </c>
      <c r="D667" s="2" t="s">
        <v>1738</v>
      </c>
      <c r="E667" s="2" t="s">
        <v>1799</v>
      </c>
      <c r="F667" s="34">
        <v>4</v>
      </c>
      <c r="G667" s="34">
        <v>20.09</v>
      </c>
      <c r="H667" s="2">
        <v>0.16</v>
      </c>
      <c r="I667" s="2" t="s">
        <v>1826</v>
      </c>
      <c r="J667" s="2">
        <v>67.502399999999994</v>
      </c>
    </row>
    <row r="668" spans="1:10">
      <c r="A668" s="2" t="s">
        <v>2492</v>
      </c>
      <c r="B668" s="25">
        <v>45654</v>
      </c>
      <c r="C668" s="2" t="s">
        <v>230</v>
      </c>
      <c r="D668" s="2" t="s">
        <v>1622</v>
      </c>
      <c r="E668" s="2" t="s">
        <v>1792</v>
      </c>
      <c r="F668" s="33">
        <v>3</v>
      </c>
      <c r="G668" s="33">
        <v>917.64</v>
      </c>
      <c r="H668" s="2">
        <v>0.24</v>
      </c>
      <c r="I668" s="2" t="s">
        <v>1826</v>
      </c>
      <c r="J668" s="2">
        <v>2092.2192</v>
      </c>
    </row>
    <row r="669" spans="1:10">
      <c r="A669" s="2" t="s">
        <v>2493</v>
      </c>
      <c r="B669" s="25">
        <v>45594</v>
      </c>
      <c r="C669" s="2" t="s">
        <v>195</v>
      </c>
      <c r="D669" s="2" t="s">
        <v>1590</v>
      </c>
      <c r="E669" s="2" t="s">
        <v>1752</v>
      </c>
      <c r="F669" s="34">
        <v>1</v>
      </c>
      <c r="G669" s="34">
        <v>242.08</v>
      </c>
      <c r="H669" s="2">
        <v>0.18</v>
      </c>
      <c r="I669" s="2" t="s">
        <v>1826</v>
      </c>
      <c r="J669" s="2">
        <v>198.50559999999999</v>
      </c>
    </row>
    <row r="670" spans="1:10">
      <c r="A670" s="2" t="s">
        <v>2494</v>
      </c>
      <c r="B670" s="25">
        <v>45581</v>
      </c>
      <c r="C670" s="2" t="s">
        <v>214</v>
      </c>
      <c r="D670" s="2" t="s">
        <v>1674</v>
      </c>
      <c r="E670" s="2" t="s">
        <v>1779</v>
      </c>
      <c r="F670" s="33">
        <v>1</v>
      </c>
      <c r="G670" s="33">
        <v>536.67999999999995</v>
      </c>
      <c r="H670" s="2">
        <v>0.27</v>
      </c>
      <c r="I670" s="2" t="s">
        <v>1824</v>
      </c>
      <c r="J670" s="2">
        <v>391.77640000000002</v>
      </c>
    </row>
    <row r="671" spans="1:10">
      <c r="A671" s="2" t="s">
        <v>2495</v>
      </c>
      <c r="B671" s="25">
        <v>45748</v>
      </c>
      <c r="C671" s="2" t="s">
        <v>338</v>
      </c>
      <c r="D671" s="2" t="s">
        <v>1606</v>
      </c>
      <c r="E671" s="2" t="s">
        <v>1769</v>
      </c>
      <c r="F671" s="34">
        <v>2</v>
      </c>
      <c r="G671" s="34">
        <v>145.18</v>
      </c>
      <c r="H671" s="2">
        <v>0.26</v>
      </c>
      <c r="I671" s="2" t="s">
        <v>1826</v>
      </c>
      <c r="J671" s="2">
        <v>214.8664</v>
      </c>
    </row>
    <row r="672" spans="1:10">
      <c r="A672" s="2" t="s">
        <v>2496</v>
      </c>
      <c r="B672" s="25">
        <v>45369</v>
      </c>
      <c r="C672" s="2" t="s">
        <v>716</v>
      </c>
      <c r="D672" s="2" t="s">
        <v>1682</v>
      </c>
      <c r="E672" s="2" t="s">
        <v>1769</v>
      </c>
      <c r="F672" s="33">
        <v>2</v>
      </c>
      <c r="G672" s="33">
        <v>132.77000000000001</v>
      </c>
      <c r="H672" s="2">
        <v>0.13</v>
      </c>
      <c r="I672" s="2" t="s">
        <v>1829</v>
      </c>
      <c r="J672" s="2">
        <v>231.0198</v>
      </c>
    </row>
    <row r="673" spans="1:10">
      <c r="A673" s="2" t="s">
        <v>2497</v>
      </c>
      <c r="B673" s="25">
        <v>45701</v>
      </c>
      <c r="C673" s="2" t="s">
        <v>63</v>
      </c>
      <c r="D673" s="2" t="s">
        <v>1630</v>
      </c>
      <c r="E673" s="2" t="s">
        <v>1786</v>
      </c>
      <c r="F673" s="34">
        <v>4</v>
      </c>
      <c r="G673" s="34">
        <v>682.11</v>
      </c>
      <c r="H673" s="2">
        <v>0.14000000000000001</v>
      </c>
      <c r="I673" s="2" t="s">
        <v>1824</v>
      </c>
      <c r="J673" s="2">
        <v>2346.4584</v>
      </c>
    </row>
    <row r="674" spans="1:10">
      <c r="A674" s="2" t="s">
        <v>2498</v>
      </c>
      <c r="B674" s="25">
        <v>45510</v>
      </c>
      <c r="C674" s="2" t="s">
        <v>1495</v>
      </c>
      <c r="D674" s="2" t="s">
        <v>1628</v>
      </c>
      <c r="E674" s="2" t="s">
        <v>1807</v>
      </c>
      <c r="F674" s="33">
        <v>4</v>
      </c>
      <c r="G674" s="33">
        <v>502.95</v>
      </c>
      <c r="H674" s="2">
        <v>0.14000000000000001</v>
      </c>
      <c r="I674" s="2" t="s">
        <v>1829</v>
      </c>
      <c r="J674" s="2">
        <v>1730.1479999999999</v>
      </c>
    </row>
    <row r="675" spans="1:10">
      <c r="A675" s="2" t="s">
        <v>2499</v>
      </c>
      <c r="B675" s="25">
        <v>45538</v>
      </c>
      <c r="C675" s="2" t="s">
        <v>752</v>
      </c>
      <c r="D675" s="2" t="s">
        <v>1622</v>
      </c>
      <c r="E675" s="2" t="s">
        <v>1804</v>
      </c>
      <c r="F675" s="34">
        <v>2</v>
      </c>
      <c r="G675" s="34">
        <v>472.08</v>
      </c>
      <c r="H675" s="2">
        <v>7.0000000000000007E-2</v>
      </c>
      <c r="I675" s="2" t="s">
        <v>1824</v>
      </c>
      <c r="J675" s="2">
        <v>878.0687999999999</v>
      </c>
    </row>
    <row r="676" spans="1:10">
      <c r="A676" s="2" t="s">
        <v>2500</v>
      </c>
      <c r="B676" s="25">
        <v>45665</v>
      </c>
      <c r="C676" s="2" t="s">
        <v>1458</v>
      </c>
      <c r="D676" s="2" t="s">
        <v>1662</v>
      </c>
      <c r="E676" s="2" t="s">
        <v>1807</v>
      </c>
      <c r="F676" s="33">
        <v>2</v>
      </c>
      <c r="G676" s="33">
        <v>218.11</v>
      </c>
      <c r="H676" s="2">
        <v>0.02</v>
      </c>
      <c r="I676" s="2" t="s">
        <v>1829</v>
      </c>
      <c r="J676" s="2">
        <v>427.49560000000002</v>
      </c>
    </row>
    <row r="677" spans="1:10">
      <c r="A677" s="2" t="s">
        <v>2501</v>
      </c>
      <c r="B677" s="25">
        <v>45859</v>
      </c>
      <c r="C677" s="2" t="s">
        <v>214</v>
      </c>
      <c r="D677" s="2" t="s">
        <v>1546</v>
      </c>
      <c r="E677" s="2" t="s">
        <v>1776</v>
      </c>
      <c r="F677" s="34">
        <v>4</v>
      </c>
      <c r="G677" s="34">
        <v>845.58</v>
      </c>
      <c r="H677" s="2">
        <v>0.06</v>
      </c>
      <c r="I677" s="2" t="s">
        <v>1826</v>
      </c>
      <c r="J677" s="2">
        <v>3179.3807999999999</v>
      </c>
    </row>
    <row r="678" spans="1:10">
      <c r="A678" s="2" t="s">
        <v>2502</v>
      </c>
      <c r="B678" s="25">
        <v>45255</v>
      </c>
      <c r="C678" s="2" t="s">
        <v>441</v>
      </c>
      <c r="D678" s="2" t="s">
        <v>1708</v>
      </c>
      <c r="E678" s="2" t="s">
        <v>1761</v>
      </c>
      <c r="F678" s="33">
        <v>2</v>
      </c>
      <c r="G678" s="33">
        <v>111.28</v>
      </c>
      <c r="H678" s="2">
        <v>0.14000000000000001</v>
      </c>
      <c r="I678" s="2" t="s">
        <v>1824</v>
      </c>
      <c r="J678" s="2">
        <v>191.4016</v>
      </c>
    </row>
    <row r="679" spans="1:10">
      <c r="A679" s="2" t="s">
        <v>2503</v>
      </c>
      <c r="B679" s="25">
        <v>45842</v>
      </c>
      <c r="C679" s="2" t="s">
        <v>585</v>
      </c>
      <c r="D679" s="2" t="s">
        <v>1666</v>
      </c>
      <c r="E679" s="2" t="s">
        <v>1799</v>
      </c>
      <c r="F679" s="34">
        <v>2</v>
      </c>
      <c r="G679" s="34">
        <v>37.21</v>
      </c>
      <c r="H679" s="2">
        <v>0.19</v>
      </c>
      <c r="I679" s="2" t="s">
        <v>1824</v>
      </c>
      <c r="J679" s="2">
        <v>60.280200000000008</v>
      </c>
    </row>
    <row r="680" spans="1:10">
      <c r="A680" s="2" t="s">
        <v>2504</v>
      </c>
      <c r="B680" s="25">
        <v>45220</v>
      </c>
      <c r="C680" s="2" t="s">
        <v>1295</v>
      </c>
      <c r="D680" s="2" t="s">
        <v>1672</v>
      </c>
      <c r="E680" s="2" t="s">
        <v>1797</v>
      </c>
      <c r="F680" s="33">
        <v>1</v>
      </c>
      <c r="G680" s="33">
        <v>331.73</v>
      </c>
      <c r="H680" s="2">
        <v>0.04</v>
      </c>
      <c r="I680" s="2" t="s">
        <v>1824</v>
      </c>
      <c r="J680" s="2">
        <v>318.46080000000001</v>
      </c>
    </row>
    <row r="681" spans="1:10">
      <c r="A681" s="2" t="s">
        <v>2505</v>
      </c>
      <c r="B681" s="25">
        <v>45273</v>
      </c>
      <c r="C681" s="2" t="s">
        <v>1139</v>
      </c>
      <c r="D681" s="2" t="s">
        <v>1688</v>
      </c>
      <c r="E681" s="2" t="s">
        <v>1794</v>
      </c>
      <c r="F681" s="34">
        <v>3</v>
      </c>
      <c r="G681" s="34">
        <v>306.70999999999998</v>
      </c>
      <c r="H681" s="2">
        <v>0.09</v>
      </c>
      <c r="I681" s="2" t="s">
        <v>1826</v>
      </c>
      <c r="J681" s="2">
        <v>837.31829999999991</v>
      </c>
    </row>
    <row r="682" spans="1:10">
      <c r="A682" s="2" t="s">
        <v>2506</v>
      </c>
      <c r="B682" s="25">
        <v>45456</v>
      </c>
      <c r="C682" s="2" t="s">
        <v>860</v>
      </c>
      <c r="D682" s="2" t="s">
        <v>1598</v>
      </c>
      <c r="E682" s="2" t="s">
        <v>1776</v>
      </c>
      <c r="F682" s="33">
        <v>4</v>
      </c>
      <c r="G682" s="33">
        <v>484.92</v>
      </c>
      <c r="H682" s="2">
        <v>0.28000000000000003</v>
      </c>
      <c r="I682" s="2" t="s">
        <v>1826</v>
      </c>
      <c r="J682" s="2">
        <v>1396.5696</v>
      </c>
    </row>
    <row r="683" spans="1:10">
      <c r="A683" s="2" t="s">
        <v>2507</v>
      </c>
      <c r="B683" s="25">
        <v>45292</v>
      </c>
      <c r="C683" s="2" t="s">
        <v>168</v>
      </c>
      <c r="D683" s="2" t="s">
        <v>1648</v>
      </c>
      <c r="E683" s="2" t="s">
        <v>1773</v>
      </c>
      <c r="F683" s="34">
        <v>2</v>
      </c>
      <c r="G683" s="34">
        <v>42.04</v>
      </c>
      <c r="H683" s="2">
        <v>7.0000000000000007E-2</v>
      </c>
      <c r="I683" s="2" t="s">
        <v>1824</v>
      </c>
      <c r="J683" s="2">
        <v>78.194399999999987</v>
      </c>
    </row>
    <row r="684" spans="1:10">
      <c r="A684" s="2" t="s">
        <v>2508</v>
      </c>
      <c r="B684" s="25">
        <v>45278</v>
      </c>
      <c r="C684" s="2" t="s">
        <v>893</v>
      </c>
      <c r="D684" s="2" t="s">
        <v>1658</v>
      </c>
      <c r="E684" s="2" t="s">
        <v>1776</v>
      </c>
      <c r="F684" s="33">
        <v>3</v>
      </c>
      <c r="G684" s="33">
        <v>599.48</v>
      </c>
      <c r="H684" s="2">
        <v>0.22</v>
      </c>
      <c r="I684" s="2" t="s">
        <v>1826</v>
      </c>
      <c r="J684" s="2">
        <v>1402.7832000000001</v>
      </c>
    </row>
    <row r="685" spans="1:10">
      <c r="A685" s="2" t="s">
        <v>2509</v>
      </c>
      <c r="B685" s="25">
        <v>45232</v>
      </c>
      <c r="C685" s="2" t="s">
        <v>1118</v>
      </c>
      <c r="D685" s="2" t="s">
        <v>1582</v>
      </c>
      <c r="E685" s="2" t="s">
        <v>1757</v>
      </c>
      <c r="F685" s="34">
        <v>3</v>
      </c>
      <c r="G685" s="34">
        <v>401.42</v>
      </c>
      <c r="H685" s="2">
        <v>0.01</v>
      </c>
      <c r="I685" s="2" t="s">
        <v>1829</v>
      </c>
      <c r="J685" s="2">
        <v>1192.2174</v>
      </c>
    </row>
    <row r="686" spans="1:10">
      <c r="A686" s="2" t="s">
        <v>2510</v>
      </c>
      <c r="B686" s="25">
        <v>45907</v>
      </c>
      <c r="C686" s="2" t="s">
        <v>631</v>
      </c>
      <c r="D686" s="2" t="s">
        <v>1640</v>
      </c>
      <c r="E686" s="2" t="s">
        <v>1782</v>
      </c>
      <c r="F686" s="33">
        <v>4</v>
      </c>
      <c r="G686" s="33">
        <v>442.54</v>
      </c>
      <c r="H686" s="2">
        <v>0.06</v>
      </c>
      <c r="I686" s="2" t="s">
        <v>1824</v>
      </c>
      <c r="J686" s="2">
        <v>1663.9503999999999</v>
      </c>
    </row>
    <row r="687" spans="1:10">
      <c r="A687" s="2" t="s">
        <v>2511</v>
      </c>
      <c r="B687" s="25">
        <v>45270</v>
      </c>
      <c r="C687" s="2" t="s">
        <v>1408</v>
      </c>
      <c r="D687" s="2" t="s">
        <v>1724</v>
      </c>
      <c r="E687" s="2" t="s">
        <v>1797</v>
      </c>
      <c r="F687" s="34">
        <v>4</v>
      </c>
      <c r="G687" s="34">
        <v>451.41</v>
      </c>
      <c r="H687" s="2">
        <v>0.06</v>
      </c>
      <c r="I687" s="2" t="s">
        <v>1826</v>
      </c>
      <c r="J687" s="2">
        <v>1697.3016</v>
      </c>
    </row>
    <row r="688" spans="1:10">
      <c r="A688" s="2" t="s">
        <v>2512</v>
      </c>
      <c r="B688" s="25">
        <v>45942</v>
      </c>
      <c r="C688" s="2" t="s">
        <v>846</v>
      </c>
      <c r="D688" s="2" t="s">
        <v>1730</v>
      </c>
      <c r="E688" s="2" t="s">
        <v>1786</v>
      </c>
      <c r="F688" s="33">
        <v>4</v>
      </c>
      <c r="G688" s="33">
        <v>547.21</v>
      </c>
      <c r="H688" s="2">
        <v>0.25</v>
      </c>
      <c r="I688" s="2" t="s">
        <v>1824</v>
      </c>
      <c r="J688" s="2">
        <v>1641.63</v>
      </c>
    </row>
    <row r="689" spans="1:10">
      <c r="A689" s="2" t="s">
        <v>2513</v>
      </c>
      <c r="B689" s="25">
        <v>45750</v>
      </c>
      <c r="C689" s="2" t="s">
        <v>663</v>
      </c>
      <c r="D689" s="2" t="s">
        <v>1722</v>
      </c>
      <c r="E689" s="2" t="s">
        <v>1769</v>
      </c>
      <c r="F689" s="34">
        <v>1</v>
      </c>
      <c r="G689" s="34">
        <v>979.28</v>
      </c>
      <c r="H689" s="2">
        <v>0.2</v>
      </c>
      <c r="I689" s="2" t="s">
        <v>1826</v>
      </c>
      <c r="J689" s="2">
        <v>783.42399999999998</v>
      </c>
    </row>
    <row r="690" spans="1:10">
      <c r="A690" s="2" t="s">
        <v>2514</v>
      </c>
      <c r="B690" s="25">
        <v>45300</v>
      </c>
      <c r="C690" s="2" t="s">
        <v>1431</v>
      </c>
      <c r="D690" s="2" t="s">
        <v>1660</v>
      </c>
      <c r="E690" s="2" t="s">
        <v>1779</v>
      </c>
      <c r="F690" s="33">
        <v>4</v>
      </c>
      <c r="G690" s="33">
        <v>263.58999999999997</v>
      </c>
      <c r="H690" s="2">
        <v>0.04</v>
      </c>
      <c r="I690" s="2" t="s">
        <v>1824</v>
      </c>
      <c r="J690" s="2">
        <v>1012.1856</v>
      </c>
    </row>
    <row r="691" spans="1:10">
      <c r="A691" s="2" t="s">
        <v>2515</v>
      </c>
      <c r="B691" s="25">
        <v>45876</v>
      </c>
      <c r="C691" s="2" t="s">
        <v>20</v>
      </c>
      <c r="D691" s="2" t="s">
        <v>1656</v>
      </c>
      <c r="E691" s="2" t="s">
        <v>1773</v>
      </c>
      <c r="F691" s="34">
        <v>1</v>
      </c>
      <c r="G691" s="34">
        <v>692.75</v>
      </c>
      <c r="H691" s="2">
        <v>0.11</v>
      </c>
      <c r="I691" s="2" t="s">
        <v>1829</v>
      </c>
      <c r="J691" s="2">
        <v>616.54750000000001</v>
      </c>
    </row>
    <row r="692" spans="1:10">
      <c r="A692" s="2" t="s">
        <v>2516</v>
      </c>
      <c r="B692" s="25">
        <v>45301</v>
      </c>
      <c r="C692" s="2" t="s">
        <v>544</v>
      </c>
      <c r="D692" s="2" t="s">
        <v>1674</v>
      </c>
      <c r="E692" s="2" t="s">
        <v>1766</v>
      </c>
      <c r="F692" s="33">
        <v>3</v>
      </c>
      <c r="G692" s="33">
        <v>142.83000000000001</v>
      </c>
      <c r="H692" s="2">
        <v>0.01</v>
      </c>
      <c r="I692" s="2" t="s">
        <v>1824</v>
      </c>
      <c r="J692" s="2">
        <v>424.20510000000002</v>
      </c>
    </row>
    <row r="693" spans="1:10">
      <c r="A693" s="2" t="s">
        <v>2517</v>
      </c>
      <c r="B693" s="25">
        <v>45857</v>
      </c>
      <c r="C693" s="2" t="s">
        <v>428</v>
      </c>
      <c r="D693" s="2" t="s">
        <v>1592</v>
      </c>
      <c r="E693" s="2" t="s">
        <v>1761</v>
      </c>
      <c r="F693" s="34">
        <v>2</v>
      </c>
      <c r="G693" s="34">
        <v>419.25</v>
      </c>
      <c r="H693" s="2">
        <v>0.17</v>
      </c>
      <c r="I693" s="2" t="s">
        <v>1826</v>
      </c>
      <c r="J693" s="2">
        <v>695.95499999999993</v>
      </c>
    </row>
    <row r="694" spans="1:10">
      <c r="A694" s="2" t="s">
        <v>2518</v>
      </c>
      <c r="B694" s="25">
        <v>45650</v>
      </c>
      <c r="C694" s="2" t="s">
        <v>770</v>
      </c>
      <c r="D694" s="2" t="s">
        <v>1600</v>
      </c>
      <c r="E694" s="2" t="s">
        <v>1813</v>
      </c>
      <c r="F694" s="33">
        <v>2</v>
      </c>
      <c r="G694" s="33">
        <v>800.84</v>
      </c>
      <c r="H694" s="2">
        <v>0.27</v>
      </c>
      <c r="I694" s="2" t="s">
        <v>1829</v>
      </c>
      <c r="J694" s="2">
        <v>1169.2264</v>
      </c>
    </row>
    <row r="695" spans="1:10">
      <c r="A695" s="2" t="s">
        <v>2519</v>
      </c>
      <c r="B695" s="25">
        <v>45520</v>
      </c>
      <c r="C695" s="2" t="s">
        <v>14</v>
      </c>
      <c r="D695" s="2" t="s">
        <v>1644</v>
      </c>
      <c r="E695" s="2" t="s">
        <v>1761</v>
      </c>
      <c r="F695" s="34">
        <v>1</v>
      </c>
      <c r="G695" s="34">
        <v>301.24</v>
      </c>
      <c r="H695" s="2">
        <v>0.11</v>
      </c>
      <c r="I695" s="2" t="s">
        <v>1826</v>
      </c>
      <c r="J695" s="2">
        <v>268.10359999999997</v>
      </c>
    </row>
    <row r="696" spans="1:10">
      <c r="A696" s="2" t="s">
        <v>2520</v>
      </c>
      <c r="B696" s="25">
        <v>45497</v>
      </c>
      <c r="C696" s="2" t="s">
        <v>914</v>
      </c>
      <c r="D696" s="2" t="s">
        <v>1718</v>
      </c>
      <c r="E696" s="2" t="s">
        <v>1773</v>
      </c>
      <c r="F696" s="33">
        <v>2</v>
      </c>
      <c r="G696" s="33">
        <v>701.49</v>
      </c>
      <c r="H696" s="2">
        <v>0.09</v>
      </c>
      <c r="I696" s="2" t="s">
        <v>1826</v>
      </c>
      <c r="J696" s="2">
        <v>1276.7118</v>
      </c>
    </row>
    <row r="697" spans="1:10">
      <c r="A697" s="2" t="s">
        <v>2521</v>
      </c>
      <c r="B697" s="25">
        <v>45615</v>
      </c>
      <c r="C697" s="2" t="s">
        <v>1101</v>
      </c>
      <c r="D697" s="2" t="s">
        <v>1600</v>
      </c>
      <c r="E697" s="2" t="s">
        <v>1789</v>
      </c>
      <c r="F697" s="34">
        <v>4</v>
      </c>
      <c r="G697" s="34">
        <v>413.48</v>
      </c>
      <c r="H697" s="2">
        <v>0.02</v>
      </c>
      <c r="I697" s="2" t="s">
        <v>1826</v>
      </c>
      <c r="J697" s="2">
        <v>1620.8416</v>
      </c>
    </row>
    <row r="698" spans="1:10">
      <c r="A698" s="2" t="s">
        <v>2522</v>
      </c>
      <c r="B698" s="25">
        <v>45365</v>
      </c>
      <c r="C698" s="2" t="s">
        <v>646</v>
      </c>
      <c r="D698" s="2" t="s">
        <v>1562</v>
      </c>
      <c r="E698" s="2" t="s">
        <v>1757</v>
      </c>
      <c r="F698" s="33">
        <v>4</v>
      </c>
      <c r="G698" s="33">
        <v>167.83</v>
      </c>
      <c r="H698" s="2">
        <v>0.15</v>
      </c>
      <c r="I698" s="2" t="s">
        <v>1824</v>
      </c>
      <c r="J698" s="2">
        <v>570.62200000000007</v>
      </c>
    </row>
    <row r="699" spans="1:10">
      <c r="A699" s="2" t="s">
        <v>2523</v>
      </c>
      <c r="B699" s="25">
        <v>45832</v>
      </c>
      <c r="C699" s="2" t="s">
        <v>472</v>
      </c>
      <c r="D699" s="2" t="s">
        <v>1578</v>
      </c>
      <c r="E699" s="2" t="s">
        <v>1810</v>
      </c>
      <c r="F699" s="34">
        <v>2</v>
      </c>
      <c r="G699" s="34">
        <v>669.12</v>
      </c>
      <c r="H699" s="2">
        <v>0.22</v>
      </c>
      <c r="I699" s="2" t="s">
        <v>1824</v>
      </c>
      <c r="J699" s="2">
        <v>1043.8271999999999</v>
      </c>
    </row>
    <row r="700" spans="1:10">
      <c r="A700" s="2" t="s">
        <v>2524</v>
      </c>
      <c r="B700" s="25">
        <v>45530</v>
      </c>
      <c r="C700" s="2" t="s">
        <v>153</v>
      </c>
      <c r="D700" s="2" t="s">
        <v>1622</v>
      </c>
      <c r="E700" s="2" t="s">
        <v>1779</v>
      </c>
      <c r="F700" s="33">
        <v>3</v>
      </c>
      <c r="G700" s="33">
        <v>346.77</v>
      </c>
      <c r="H700" s="2">
        <v>0.18</v>
      </c>
      <c r="I700" s="2" t="s">
        <v>1826</v>
      </c>
      <c r="J700" s="2">
        <v>853.05420000000004</v>
      </c>
    </row>
    <row r="701" spans="1:10">
      <c r="A701" s="2" t="s">
        <v>2525</v>
      </c>
      <c r="B701" s="25">
        <v>45939</v>
      </c>
      <c r="C701" s="2" t="s">
        <v>221</v>
      </c>
      <c r="D701" s="2" t="s">
        <v>1594</v>
      </c>
      <c r="E701" s="2" t="s">
        <v>1813</v>
      </c>
      <c r="F701" s="34">
        <v>3</v>
      </c>
      <c r="G701" s="34">
        <v>648.33000000000004</v>
      </c>
      <c r="H701" s="2">
        <v>0.2</v>
      </c>
      <c r="I701" s="2" t="s">
        <v>1829</v>
      </c>
      <c r="J701" s="2">
        <v>1555.992</v>
      </c>
    </row>
    <row r="702" spans="1:10">
      <c r="A702" s="2" t="s">
        <v>2526</v>
      </c>
      <c r="B702" s="25">
        <v>45401</v>
      </c>
      <c r="C702" s="2" t="s">
        <v>905</v>
      </c>
      <c r="D702" s="2" t="s">
        <v>1557</v>
      </c>
      <c r="E702" s="2" t="s">
        <v>1761</v>
      </c>
      <c r="F702" s="33">
        <v>4</v>
      </c>
      <c r="G702" s="33">
        <v>254.94</v>
      </c>
      <c r="H702" s="2">
        <v>0.06</v>
      </c>
      <c r="I702" s="2" t="s">
        <v>1826</v>
      </c>
      <c r="J702" s="2">
        <v>958.57439999999997</v>
      </c>
    </row>
    <row r="703" spans="1:10">
      <c r="A703" s="2" t="s">
        <v>2527</v>
      </c>
      <c r="B703" s="25">
        <v>45420</v>
      </c>
      <c r="C703" s="2" t="s">
        <v>1062</v>
      </c>
      <c r="D703" s="2" t="s">
        <v>1710</v>
      </c>
      <c r="E703" s="2" t="s">
        <v>1769</v>
      </c>
      <c r="F703" s="34">
        <v>1</v>
      </c>
      <c r="G703" s="34">
        <v>445.5</v>
      </c>
      <c r="H703" s="2">
        <v>0.28000000000000003</v>
      </c>
      <c r="I703" s="2" t="s">
        <v>1824</v>
      </c>
      <c r="J703" s="2">
        <v>320.76</v>
      </c>
    </row>
    <row r="704" spans="1:10">
      <c r="A704" s="2" t="s">
        <v>2528</v>
      </c>
      <c r="B704" s="25">
        <v>45459</v>
      </c>
      <c r="C704" s="2" t="s">
        <v>716</v>
      </c>
      <c r="D704" s="2" t="s">
        <v>1728</v>
      </c>
      <c r="E704" s="2" t="s">
        <v>1769</v>
      </c>
      <c r="F704" s="33">
        <v>1</v>
      </c>
      <c r="G704" s="33">
        <v>900.94</v>
      </c>
      <c r="H704" s="2">
        <v>0.1</v>
      </c>
      <c r="I704" s="2" t="s">
        <v>1824</v>
      </c>
      <c r="J704" s="2">
        <v>810.84600000000012</v>
      </c>
    </row>
    <row r="705" spans="1:10">
      <c r="A705" s="2" t="s">
        <v>2529</v>
      </c>
      <c r="B705" s="25">
        <v>45429</v>
      </c>
      <c r="C705" s="2" t="s">
        <v>643</v>
      </c>
      <c r="D705" s="2" t="s">
        <v>1578</v>
      </c>
      <c r="E705" s="2" t="s">
        <v>1804</v>
      </c>
      <c r="F705" s="34">
        <v>3</v>
      </c>
      <c r="G705" s="34">
        <v>262.69</v>
      </c>
      <c r="H705" s="2">
        <v>0.04</v>
      </c>
      <c r="I705" s="2" t="s">
        <v>1826</v>
      </c>
      <c r="J705" s="2">
        <v>756.54719999999986</v>
      </c>
    </row>
    <row r="706" spans="1:10">
      <c r="A706" s="2" t="s">
        <v>2530</v>
      </c>
      <c r="B706" s="25">
        <v>45386</v>
      </c>
      <c r="C706" s="2" t="s">
        <v>1484</v>
      </c>
      <c r="D706" s="2" t="s">
        <v>1684</v>
      </c>
      <c r="E706" s="2" t="s">
        <v>1761</v>
      </c>
      <c r="F706" s="33">
        <v>3</v>
      </c>
      <c r="G706" s="33">
        <v>212.72</v>
      </c>
      <c r="H706" s="2">
        <v>0.22</v>
      </c>
      <c r="I706" s="2" t="s">
        <v>1826</v>
      </c>
      <c r="J706" s="2">
        <v>497.76479999999998</v>
      </c>
    </row>
    <row r="707" spans="1:10">
      <c r="A707" s="2" t="s">
        <v>2531</v>
      </c>
      <c r="B707" s="25">
        <v>45803</v>
      </c>
      <c r="C707" s="2" t="s">
        <v>508</v>
      </c>
      <c r="D707" s="2" t="s">
        <v>1596</v>
      </c>
      <c r="E707" s="2" t="s">
        <v>1810</v>
      </c>
      <c r="F707" s="34">
        <v>4</v>
      </c>
      <c r="G707" s="34">
        <v>757.9</v>
      </c>
      <c r="H707" s="2">
        <v>0.22</v>
      </c>
      <c r="I707" s="2" t="s">
        <v>1826</v>
      </c>
      <c r="J707" s="2">
        <v>2364.6480000000001</v>
      </c>
    </row>
    <row r="708" spans="1:10">
      <c r="A708" s="2" t="s">
        <v>2532</v>
      </c>
      <c r="B708" s="25">
        <v>45346</v>
      </c>
      <c r="C708" s="2" t="s">
        <v>78</v>
      </c>
      <c r="D708" s="2" t="s">
        <v>1708</v>
      </c>
      <c r="E708" s="2" t="s">
        <v>1807</v>
      </c>
      <c r="F708" s="33">
        <v>1</v>
      </c>
      <c r="G708" s="33">
        <v>846.04</v>
      </c>
      <c r="H708" s="2">
        <v>0.08</v>
      </c>
      <c r="I708" s="2" t="s">
        <v>1826</v>
      </c>
      <c r="J708" s="2">
        <v>778.35680000000002</v>
      </c>
    </row>
    <row r="709" spans="1:10">
      <c r="A709" s="2" t="s">
        <v>2533</v>
      </c>
      <c r="B709" s="25">
        <v>45267</v>
      </c>
      <c r="C709" s="2" t="s">
        <v>532</v>
      </c>
      <c r="D709" s="2" t="s">
        <v>1624</v>
      </c>
      <c r="E709" s="2" t="s">
        <v>1779</v>
      </c>
      <c r="F709" s="34">
        <v>3</v>
      </c>
      <c r="G709" s="34">
        <v>179.7</v>
      </c>
      <c r="H709" s="2">
        <v>0.17</v>
      </c>
      <c r="I709" s="2" t="s">
        <v>1829</v>
      </c>
      <c r="J709" s="2">
        <v>447.45299999999992</v>
      </c>
    </row>
    <row r="710" spans="1:10">
      <c r="A710" s="2" t="s">
        <v>2534</v>
      </c>
      <c r="B710" s="25">
        <v>45572</v>
      </c>
      <c r="C710" s="2" t="s">
        <v>1380</v>
      </c>
      <c r="D710" s="2" t="s">
        <v>1610</v>
      </c>
      <c r="E710" s="2" t="s">
        <v>1769</v>
      </c>
      <c r="F710" s="33">
        <v>4</v>
      </c>
      <c r="G710" s="33">
        <v>681.08</v>
      </c>
      <c r="H710" s="2">
        <v>0</v>
      </c>
      <c r="I710" s="2" t="s">
        <v>1826</v>
      </c>
      <c r="J710" s="2">
        <v>2724.32</v>
      </c>
    </row>
    <row r="711" spans="1:10">
      <c r="A711" s="2" t="s">
        <v>2535</v>
      </c>
      <c r="B711" s="25">
        <v>45252</v>
      </c>
      <c r="C711" s="2" t="s">
        <v>1254</v>
      </c>
      <c r="D711" s="2" t="s">
        <v>1553</v>
      </c>
      <c r="E711" s="2" t="s">
        <v>1779</v>
      </c>
      <c r="F711" s="34">
        <v>4</v>
      </c>
      <c r="G711" s="34">
        <v>723.44</v>
      </c>
      <c r="H711" s="2">
        <v>0.14000000000000001</v>
      </c>
      <c r="I711" s="2" t="s">
        <v>1826</v>
      </c>
      <c r="J711" s="2">
        <v>2488.6336000000001</v>
      </c>
    </row>
    <row r="712" spans="1:10">
      <c r="A712" s="2" t="s">
        <v>2536</v>
      </c>
      <c r="B712" s="25">
        <v>45939</v>
      </c>
      <c r="C712" s="2" t="s">
        <v>435</v>
      </c>
      <c r="D712" s="2" t="s">
        <v>1610</v>
      </c>
      <c r="E712" s="2" t="s">
        <v>1799</v>
      </c>
      <c r="F712" s="33">
        <v>4</v>
      </c>
      <c r="G712" s="33">
        <v>471.89</v>
      </c>
      <c r="H712" s="2">
        <v>0.12</v>
      </c>
      <c r="I712" s="2" t="s">
        <v>1829</v>
      </c>
      <c r="J712" s="2">
        <v>1661.0527999999999</v>
      </c>
    </row>
    <row r="713" spans="1:10">
      <c r="A713" s="2" t="s">
        <v>2537</v>
      </c>
      <c r="B713" s="25">
        <v>45559</v>
      </c>
      <c r="C713" s="2" t="s">
        <v>1145</v>
      </c>
      <c r="D713" s="2" t="s">
        <v>1690</v>
      </c>
      <c r="E713" s="2" t="s">
        <v>1807</v>
      </c>
      <c r="F713" s="34">
        <v>1</v>
      </c>
      <c r="G713" s="34">
        <v>613.17999999999995</v>
      </c>
      <c r="H713" s="2">
        <v>0.14000000000000001</v>
      </c>
      <c r="I713" s="2" t="s">
        <v>1829</v>
      </c>
      <c r="J713" s="2">
        <v>527.33479999999997</v>
      </c>
    </row>
    <row r="714" spans="1:10">
      <c r="A714" s="2" t="s">
        <v>2538</v>
      </c>
      <c r="B714" s="25">
        <v>45229</v>
      </c>
      <c r="C714" s="2" t="s">
        <v>195</v>
      </c>
      <c r="D714" s="2" t="s">
        <v>1634</v>
      </c>
      <c r="E714" s="2" t="s">
        <v>1769</v>
      </c>
      <c r="F714" s="33">
        <v>1</v>
      </c>
      <c r="G714" s="33">
        <v>651.30999999999995</v>
      </c>
      <c r="H714" s="2">
        <v>0.24</v>
      </c>
      <c r="I714" s="2" t="s">
        <v>1826</v>
      </c>
      <c r="J714" s="2">
        <v>494.99560000000002</v>
      </c>
    </row>
    <row r="715" spans="1:10">
      <c r="A715" s="2" t="s">
        <v>2539</v>
      </c>
      <c r="B715" s="25">
        <v>45333</v>
      </c>
      <c r="C715" s="2" t="s">
        <v>103</v>
      </c>
      <c r="D715" s="2" t="s">
        <v>1551</v>
      </c>
      <c r="E715" s="2" t="s">
        <v>1776</v>
      </c>
      <c r="F715" s="34">
        <v>2</v>
      </c>
      <c r="G715" s="34">
        <v>635.14</v>
      </c>
      <c r="H715" s="2">
        <v>0.1</v>
      </c>
      <c r="I715" s="2" t="s">
        <v>1829</v>
      </c>
      <c r="J715" s="2">
        <v>1143.252</v>
      </c>
    </row>
    <row r="716" spans="1:10">
      <c r="A716" s="2" t="s">
        <v>2540</v>
      </c>
      <c r="B716" s="25">
        <v>45752</v>
      </c>
      <c r="C716" s="2" t="s">
        <v>1187</v>
      </c>
      <c r="D716" s="2" t="s">
        <v>1744</v>
      </c>
      <c r="E716" s="2" t="s">
        <v>1799</v>
      </c>
      <c r="F716" s="33">
        <v>4</v>
      </c>
      <c r="G716" s="33">
        <v>912.61</v>
      </c>
      <c r="H716" s="2">
        <v>0.14000000000000001</v>
      </c>
      <c r="I716" s="2" t="s">
        <v>1824</v>
      </c>
      <c r="J716" s="2">
        <v>3139.3784000000001</v>
      </c>
    </row>
    <row r="717" spans="1:10">
      <c r="A717" s="2" t="s">
        <v>2541</v>
      </c>
      <c r="B717" s="25">
        <v>45795</v>
      </c>
      <c r="C717" s="2" t="s">
        <v>872</v>
      </c>
      <c r="D717" s="2" t="s">
        <v>1642</v>
      </c>
      <c r="E717" s="2" t="s">
        <v>1779</v>
      </c>
      <c r="F717" s="34">
        <v>3</v>
      </c>
      <c r="G717" s="34">
        <v>79.77</v>
      </c>
      <c r="H717" s="2">
        <v>0.09</v>
      </c>
      <c r="I717" s="2" t="s">
        <v>1824</v>
      </c>
      <c r="J717" s="2">
        <v>217.77209999999999</v>
      </c>
    </row>
    <row r="718" spans="1:10">
      <c r="A718" s="2" t="s">
        <v>2542</v>
      </c>
      <c r="B718" s="25">
        <v>45755</v>
      </c>
      <c r="C718" s="2" t="s">
        <v>881</v>
      </c>
      <c r="D718" s="2" t="s">
        <v>1736</v>
      </c>
      <c r="E718" s="2" t="s">
        <v>1801</v>
      </c>
      <c r="F718" s="33">
        <v>4</v>
      </c>
      <c r="G718" s="33">
        <v>603.52</v>
      </c>
      <c r="H718" s="2">
        <v>0.25</v>
      </c>
      <c r="I718" s="2" t="s">
        <v>1824</v>
      </c>
      <c r="J718" s="2">
        <v>1810.56</v>
      </c>
    </row>
    <row r="719" spans="1:10">
      <c r="A719" s="2" t="s">
        <v>2543</v>
      </c>
      <c r="B719" s="25">
        <v>45625</v>
      </c>
      <c r="C719" s="2" t="s">
        <v>281</v>
      </c>
      <c r="D719" s="2" t="s">
        <v>1702</v>
      </c>
      <c r="E719" s="2" t="s">
        <v>1794</v>
      </c>
      <c r="F719" s="34">
        <v>4</v>
      </c>
      <c r="G719" s="34">
        <v>453.12</v>
      </c>
      <c r="H719" s="2">
        <v>0.23</v>
      </c>
      <c r="I719" s="2" t="s">
        <v>1829</v>
      </c>
      <c r="J719" s="2">
        <v>1395.6096</v>
      </c>
    </row>
    <row r="720" spans="1:10">
      <c r="A720" s="2" t="s">
        <v>2544</v>
      </c>
      <c r="B720" s="25">
        <v>45656</v>
      </c>
      <c r="C720" s="2" t="s">
        <v>1527</v>
      </c>
      <c r="D720" s="2" t="s">
        <v>1614</v>
      </c>
      <c r="E720" s="2" t="s">
        <v>1786</v>
      </c>
      <c r="F720" s="33">
        <v>2</v>
      </c>
      <c r="G720" s="33">
        <v>974.35</v>
      </c>
      <c r="H720" s="2">
        <v>0.15</v>
      </c>
      <c r="I720" s="2" t="s">
        <v>1824</v>
      </c>
      <c r="J720" s="2">
        <v>1656.395</v>
      </c>
    </row>
    <row r="721" spans="1:10">
      <c r="A721" s="2" t="s">
        <v>2545</v>
      </c>
      <c r="B721" s="25">
        <v>45824</v>
      </c>
      <c r="C721" s="2" t="s">
        <v>1466</v>
      </c>
      <c r="D721" s="2" t="s">
        <v>1738</v>
      </c>
      <c r="E721" s="2" t="s">
        <v>1807</v>
      </c>
      <c r="F721" s="34">
        <v>4</v>
      </c>
      <c r="G721" s="34">
        <v>52.35</v>
      </c>
      <c r="H721" s="2">
        <v>0.23</v>
      </c>
      <c r="I721" s="2" t="s">
        <v>1829</v>
      </c>
      <c r="J721" s="2">
        <v>161.238</v>
      </c>
    </row>
    <row r="722" spans="1:10">
      <c r="A722" s="2" t="s">
        <v>2546</v>
      </c>
      <c r="B722" s="25">
        <v>45824</v>
      </c>
      <c r="C722" s="2" t="s">
        <v>1157</v>
      </c>
      <c r="D722" s="2" t="s">
        <v>1678</v>
      </c>
      <c r="E722" s="2" t="s">
        <v>1807</v>
      </c>
      <c r="F722" s="33">
        <v>3</v>
      </c>
      <c r="G722" s="33">
        <v>681.58</v>
      </c>
      <c r="H722" s="2">
        <v>0.23</v>
      </c>
      <c r="I722" s="2" t="s">
        <v>1824</v>
      </c>
      <c r="J722" s="2">
        <v>1574.4498000000001</v>
      </c>
    </row>
    <row r="723" spans="1:10">
      <c r="A723" s="2" t="s">
        <v>2547</v>
      </c>
      <c r="B723" s="25">
        <v>45384</v>
      </c>
      <c r="C723" s="2" t="s">
        <v>585</v>
      </c>
      <c r="D723" s="2" t="s">
        <v>1714</v>
      </c>
      <c r="E723" s="2" t="s">
        <v>1801</v>
      </c>
      <c r="F723" s="34">
        <v>3</v>
      </c>
      <c r="G723" s="34">
        <v>71.23</v>
      </c>
      <c r="H723" s="2">
        <v>0.03</v>
      </c>
      <c r="I723" s="2" t="s">
        <v>1824</v>
      </c>
      <c r="J723" s="2">
        <v>207.27930000000001</v>
      </c>
    </row>
    <row r="724" spans="1:10">
      <c r="A724" s="2" t="s">
        <v>2548</v>
      </c>
      <c r="B724" s="25">
        <v>45379</v>
      </c>
      <c r="C724" s="2" t="s">
        <v>773</v>
      </c>
      <c r="D724" s="2" t="s">
        <v>1578</v>
      </c>
      <c r="E724" s="2" t="s">
        <v>1799</v>
      </c>
      <c r="F724" s="33">
        <v>1</v>
      </c>
      <c r="G724" s="33">
        <v>31.36</v>
      </c>
      <c r="H724" s="2">
        <v>0.21</v>
      </c>
      <c r="I724" s="2" t="s">
        <v>1829</v>
      </c>
      <c r="J724" s="2">
        <v>24.7744</v>
      </c>
    </row>
    <row r="725" spans="1:10">
      <c r="A725" s="2" t="s">
        <v>2549</v>
      </c>
      <c r="B725" s="25">
        <v>45674</v>
      </c>
      <c r="C725" s="2" t="s">
        <v>1071</v>
      </c>
      <c r="D725" s="2" t="s">
        <v>1630</v>
      </c>
      <c r="E725" s="2" t="s">
        <v>1797</v>
      </c>
      <c r="F725" s="34">
        <v>2</v>
      </c>
      <c r="G725" s="34">
        <v>555.54999999999995</v>
      </c>
      <c r="H725" s="2">
        <v>0.14000000000000001</v>
      </c>
      <c r="I725" s="2" t="s">
        <v>1824</v>
      </c>
      <c r="J725" s="2">
        <v>955.54599999999994</v>
      </c>
    </row>
    <row r="726" spans="1:10">
      <c r="A726" s="2" t="s">
        <v>2550</v>
      </c>
      <c r="B726" s="25">
        <v>45760</v>
      </c>
      <c r="C726" s="2" t="s">
        <v>803</v>
      </c>
      <c r="D726" s="2" t="s">
        <v>1680</v>
      </c>
      <c r="E726" s="2" t="s">
        <v>1804</v>
      </c>
      <c r="F726" s="33">
        <v>4</v>
      </c>
      <c r="G726" s="33">
        <v>805.99</v>
      </c>
      <c r="H726" s="2">
        <v>0.06</v>
      </c>
      <c r="I726" s="2" t="s">
        <v>1824</v>
      </c>
      <c r="J726" s="2">
        <v>3030.5223999999998</v>
      </c>
    </row>
    <row r="727" spans="1:10">
      <c r="A727" s="2" t="s">
        <v>2551</v>
      </c>
      <c r="B727" s="25">
        <v>45474</v>
      </c>
      <c r="C727" s="2" t="s">
        <v>1211</v>
      </c>
      <c r="D727" s="2" t="s">
        <v>1690</v>
      </c>
      <c r="E727" s="2" t="s">
        <v>1757</v>
      </c>
      <c r="F727" s="34">
        <v>1</v>
      </c>
      <c r="G727" s="34">
        <v>506.55</v>
      </c>
      <c r="H727" s="2">
        <v>0.28000000000000003</v>
      </c>
      <c r="I727" s="2" t="s">
        <v>1824</v>
      </c>
      <c r="J727" s="2">
        <v>364.71600000000001</v>
      </c>
    </row>
    <row r="728" spans="1:10">
      <c r="A728" s="2" t="s">
        <v>2552</v>
      </c>
      <c r="B728" s="25">
        <v>45640</v>
      </c>
      <c r="C728" s="2" t="s">
        <v>447</v>
      </c>
      <c r="D728" s="2" t="s">
        <v>1630</v>
      </c>
      <c r="E728" s="2" t="s">
        <v>1792</v>
      </c>
      <c r="F728" s="33">
        <v>3</v>
      </c>
      <c r="G728" s="33">
        <v>28.69</v>
      </c>
      <c r="H728" s="2">
        <v>0.02</v>
      </c>
      <c r="I728" s="2" t="s">
        <v>1824</v>
      </c>
      <c r="J728" s="2">
        <v>84.348600000000005</v>
      </c>
    </row>
    <row r="729" spans="1:10">
      <c r="A729" s="2" t="s">
        <v>2553</v>
      </c>
      <c r="B729" s="25">
        <v>45253</v>
      </c>
      <c r="C729" s="2" t="s">
        <v>1208</v>
      </c>
      <c r="D729" s="2" t="s">
        <v>1700</v>
      </c>
      <c r="E729" s="2" t="s">
        <v>1769</v>
      </c>
      <c r="F729" s="34">
        <v>1</v>
      </c>
      <c r="G729" s="34">
        <v>106.07</v>
      </c>
      <c r="H729" s="2">
        <v>0.23</v>
      </c>
      <c r="I729" s="2" t="s">
        <v>1829</v>
      </c>
      <c r="J729" s="2">
        <v>81.673900000000003</v>
      </c>
    </row>
    <row r="730" spans="1:10">
      <c r="A730" s="2" t="s">
        <v>2554</v>
      </c>
      <c r="B730" s="25">
        <v>45225</v>
      </c>
      <c r="C730" s="2" t="s">
        <v>830</v>
      </c>
      <c r="D730" s="2" t="s">
        <v>1730</v>
      </c>
      <c r="E730" s="2" t="s">
        <v>1752</v>
      </c>
      <c r="F730" s="33">
        <v>4</v>
      </c>
      <c r="G730" s="33">
        <v>289.77</v>
      </c>
      <c r="H730" s="2">
        <v>0.06</v>
      </c>
      <c r="I730" s="2" t="s">
        <v>1826</v>
      </c>
      <c r="J730" s="2">
        <v>1089.5352</v>
      </c>
    </row>
    <row r="731" spans="1:10">
      <c r="A731" s="2" t="s">
        <v>2555</v>
      </c>
      <c r="B731" s="25">
        <v>45263</v>
      </c>
      <c r="C731" s="2" t="s">
        <v>523</v>
      </c>
      <c r="D731" s="2" t="s">
        <v>1714</v>
      </c>
      <c r="E731" s="2" t="s">
        <v>1810</v>
      </c>
      <c r="F731" s="34">
        <v>2</v>
      </c>
      <c r="G731" s="34">
        <v>354.26</v>
      </c>
      <c r="H731" s="2">
        <v>0.01</v>
      </c>
      <c r="I731" s="2" t="s">
        <v>1829</v>
      </c>
      <c r="J731" s="2">
        <v>701.4348</v>
      </c>
    </row>
    <row r="732" spans="1:10">
      <c r="A732" s="2" t="s">
        <v>2556</v>
      </c>
      <c r="B732" s="25">
        <v>45554</v>
      </c>
      <c r="C732" s="2" t="s">
        <v>1202</v>
      </c>
      <c r="D732" s="2" t="s">
        <v>1684</v>
      </c>
      <c r="E732" s="2" t="s">
        <v>1799</v>
      </c>
      <c r="F732" s="33">
        <v>1</v>
      </c>
      <c r="G732" s="33">
        <v>522.72</v>
      </c>
      <c r="H732" s="2">
        <v>0.25</v>
      </c>
      <c r="I732" s="2" t="s">
        <v>1826</v>
      </c>
      <c r="J732" s="2">
        <v>392.04</v>
      </c>
    </row>
    <row r="733" spans="1:10">
      <c r="A733" s="2" t="s">
        <v>2557</v>
      </c>
      <c r="B733" s="25">
        <v>45569</v>
      </c>
      <c r="C733" s="2" t="s">
        <v>214</v>
      </c>
      <c r="D733" s="2" t="s">
        <v>1555</v>
      </c>
      <c r="E733" s="2" t="s">
        <v>1786</v>
      </c>
      <c r="F733" s="34">
        <v>3</v>
      </c>
      <c r="G733" s="34">
        <v>966.02</v>
      </c>
      <c r="H733" s="2">
        <v>0.03</v>
      </c>
      <c r="I733" s="2" t="s">
        <v>1829</v>
      </c>
      <c r="J733" s="2">
        <v>2811.1181999999999</v>
      </c>
    </row>
    <row r="734" spans="1:10">
      <c r="A734" s="2" t="s">
        <v>2558</v>
      </c>
      <c r="B734" s="25">
        <v>45217</v>
      </c>
      <c r="C734" s="2" t="s">
        <v>724</v>
      </c>
      <c r="D734" s="2" t="s">
        <v>1648</v>
      </c>
      <c r="E734" s="2" t="s">
        <v>1807</v>
      </c>
      <c r="F734" s="33">
        <v>1</v>
      </c>
      <c r="G734" s="33">
        <v>498.61</v>
      </c>
      <c r="H734" s="2">
        <v>0.04</v>
      </c>
      <c r="I734" s="2" t="s">
        <v>1826</v>
      </c>
      <c r="J734" s="2">
        <v>478.66559999999998</v>
      </c>
    </row>
    <row r="735" spans="1:10">
      <c r="A735" s="2" t="s">
        <v>2559</v>
      </c>
      <c r="B735" s="25">
        <v>45783</v>
      </c>
      <c r="C735" s="2" t="s">
        <v>1038</v>
      </c>
      <c r="D735" s="2" t="s">
        <v>1632</v>
      </c>
      <c r="E735" s="2" t="s">
        <v>1776</v>
      </c>
      <c r="F735" s="34">
        <v>4</v>
      </c>
      <c r="G735" s="34">
        <v>758.27</v>
      </c>
      <c r="H735" s="2">
        <v>0.05</v>
      </c>
      <c r="I735" s="2" t="s">
        <v>1826</v>
      </c>
      <c r="J735" s="2">
        <v>2881.4259999999999</v>
      </c>
    </row>
    <row r="736" spans="1:10">
      <c r="A736" s="2" t="s">
        <v>2560</v>
      </c>
      <c r="B736" s="25">
        <v>45371</v>
      </c>
      <c r="C736" s="2" t="s">
        <v>648</v>
      </c>
      <c r="D736" s="2" t="s">
        <v>1551</v>
      </c>
      <c r="E736" s="2" t="s">
        <v>1761</v>
      </c>
      <c r="F736" s="33">
        <v>2</v>
      </c>
      <c r="G736" s="33">
        <v>371.03</v>
      </c>
      <c r="H736" s="2">
        <v>0.23</v>
      </c>
      <c r="I736" s="2" t="s">
        <v>1826</v>
      </c>
      <c r="J736" s="2">
        <v>571.38619999999992</v>
      </c>
    </row>
    <row r="737" spans="1:10">
      <c r="A737" s="2" t="s">
        <v>2561</v>
      </c>
      <c r="B737" s="25">
        <v>45453</v>
      </c>
      <c r="C737" s="2" t="s">
        <v>1112</v>
      </c>
      <c r="D737" s="2" t="s">
        <v>1730</v>
      </c>
      <c r="E737" s="2" t="s">
        <v>1807</v>
      </c>
      <c r="F737" s="34">
        <v>1</v>
      </c>
      <c r="G737" s="34">
        <v>230.32</v>
      </c>
      <c r="H737" s="2">
        <v>0.05</v>
      </c>
      <c r="I737" s="2" t="s">
        <v>1829</v>
      </c>
      <c r="J737" s="2">
        <v>218.804</v>
      </c>
    </row>
    <row r="738" spans="1:10">
      <c r="A738" s="2" t="s">
        <v>2562</v>
      </c>
      <c r="B738" s="25">
        <v>45526</v>
      </c>
      <c r="C738" s="2" t="s">
        <v>1074</v>
      </c>
      <c r="D738" s="2" t="s">
        <v>1670</v>
      </c>
      <c r="E738" s="2" t="s">
        <v>1776</v>
      </c>
      <c r="F738" s="33">
        <v>2</v>
      </c>
      <c r="G738" s="33">
        <v>985.43</v>
      </c>
      <c r="H738" s="2">
        <v>0.28000000000000003</v>
      </c>
      <c r="I738" s="2" t="s">
        <v>1829</v>
      </c>
      <c r="J738" s="2">
        <v>1419.0192</v>
      </c>
    </row>
    <row r="739" spans="1:10">
      <c r="A739" s="2" t="s">
        <v>2563</v>
      </c>
      <c r="B739" s="25">
        <v>45756</v>
      </c>
      <c r="C739" s="2" t="s">
        <v>1310</v>
      </c>
      <c r="D739" s="2" t="s">
        <v>1565</v>
      </c>
      <c r="E739" s="2" t="s">
        <v>1769</v>
      </c>
      <c r="F739" s="34">
        <v>2</v>
      </c>
      <c r="G739" s="34">
        <v>492.5</v>
      </c>
      <c r="H739" s="2">
        <v>0.3</v>
      </c>
      <c r="I739" s="2" t="s">
        <v>1826</v>
      </c>
      <c r="J739" s="2">
        <v>689.5</v>
      </c>
    </row>
    <row r="740" spans="1:10">
      <c r="A740" s="2" t="s">
        <v>2564</v>
      </c>
      <c r="B740" s="25">
        <v>45657</v>
      </c>
      <c r="C740" s="2" t="s">
        <v>1139</v>
      </c>
      <c r="D740" s="2" t="s">
        <v>1640</v>
      </c>
      <c r="E740" s="2" t="s">
        <v>1792</v>
      </c>
      <c r="F740" s="33">
        <v>2</v>
      </c>
      <c r="G740" s="33">
        <v>213.69</v>
      </c>
      <c r="H740" s="2">
        <v>0.28000000000000003</v>
      </c>
      <c r="I740" s="2" t="s">
        <v>1826</v>
      </c>
      <c r="J740" s="2">
        <v>307.71359999999999</v>
      </c>
    </row>
    <row r="741" spans="1:10">
      <c r="A741" s="2" t="s">
        <v>2565</v>
      </c>
      <c r="B741" s="25">
        <v>45716</v>
      </c>
      <c r="C741" s="2" t="s">
        <v>241</v>
      </c>
      <c r="D741" s="2" t="s">
        <v>1588</v>
      </c>
      <c r="E741" s="2" t="s">
        <v>1782</v>
      </c>
      <c r="F741" s="34">
        <v>4</v>
      </c>
      <c r="G741" s="34">
        <v>618.83000000000004</v>
      </c>
      <c r="H741" s="2">
        <v>0.08</v>
      </c>
      <c r="I741" s="2" t="s">
        <v>1826</v>
      </c>
      <c r="J741" s="2">
        <v>2277.2944000000002</v>
      </c>
    </row>
    <row r="742" spans="1:10">
      <c r="A742" s="2" t="s">
        <v>2566</v>
      </c>
      <c r="B742" s="25">
        <v>45313</v>
      </c>
      <c r="C742" s="2" t="s">
        <v>335</v>
      </c>
      <c r="D742" s="2" t="s">
        <v>1666</v>
      </c>
      <c r="E742" s="2" t="s">
        <v>1792</v>
      </c>
      <c r="F742" s="33">
        <v>2</v>
      </c>
      <c r="G742" s="33">
        <v>81.16</v>
      </c>
      <c r="H742" s="2">
        <v>0.16</v>
      </c>
      <c r="I742" s="2" t="s">
        <v>1826</v>
      </c>
      <c r="J742" s="2">
        <v>136.34880000000001</v>
      </c>
    </row>
    <row r="743" spans="1:10">
      <c r="A743" s="2" t="s">
        <v>2567</v>
      </c>
      <c r="B743" s="25">
        <v>45372</v>
      </c>
      <c r="C743" s="2" t="s">
        <v>20</v>
      </c>
      <c r="D743" s="2" t="s">
        <v>1720</v>
      </c>
      <c r="E743" s="2" t="s">
        <v>1786</v>
      </c>
      <c r="F743" s="34">
        <v>1</v>
      </c>
      <c r="G743" s="34">
        <v>431.69</v>
      </c>
      <c r="H743" s="2">
        <v>0.09</v>
      </c>
      <c r="I743" s="2" t="s">
        <v>1824</v>
      </c>
      <c r="J743" s="2">
        <v>392.83789999999999</v>
      </c>
    </row>
    <row r="744" spans="1:10">
      <c r="A744" s="2" t="s">
        <v>2568</v>
      </c>
      <c r="B744" s="25">
        <v>45648</v>
      </c>
      <c r="C744" s="2" t="s">
        <v>1260</v>
      </c>
      <c r="D744" s="2" t="s">
        <v>1584</v>
      </c>
      <c r="E744" s="2" t="s">
        <v>1773</v>
      </c>
      <c r="F744" s="33">
        <v>3</v>
      </c>
      <c r="G744" s="33">
        <v>438.65</v>
      </c>
      <c r="H744" s="2">
        <v>0.28999999999999998</v>
      </c>
      <c r="I744" s="2" t="s">
        <v>1826</v>
      </c>
      <c r="J744" s="2">
        <v>934.32449999999983</v>
      </c>
    </row>
    <row r="745" spans="1:10">
      <c r="A745" s="2" t="s">
        <v>2569</v>
      </c>
      <c r="B745" s="25">
        <v>45384</v>
      </c>
      <c r="C745" s="2" t="s">
        <v>571</v>
      </c>
      <c r="D745" s="2" t="s">
        <v>1706</v>
      </c>
      <c r="E745" s="2" t="s">
        <v>1766</v>
      </c>
      <c r="F745" s="34">
        <v>3</v>
      </c>
      <c r="G745" s="34">
        <v>339.41</v>
      </c>
      <c r="H745" s="2">
        <v>0.26</v>
      </c>
      <c r="I745" s="2" t="s">
        <v>1824</v>
      </c>
      <c r="J745" s="2">
        <v>753.49019999999996</v>
      </c>
    </row>
    <row r="746" spans="1:10">
      <c r="A746" s="2" t="s">
        <v>2570</v>
      </c>
      <c r="B746" s="25">
        <v>45687</v>
      </c>
      <c r="C746" s="2" t="s">
        <v>1449</v>
      </c>
      <c r="D746" s="2" t="s">
        <v>1706</v>
      </c>
      <c r="E746" s="2" t="s">
        <v>1786</v>
      </c>
      <c r="F746" s="33">
        <v>4</v>
      </c>
      <c r="G746" s="33">
        <v>848.47</v>
      </c>
      <c r="H746" s="2">
        <v>0.21</v>
      </c>
      <c r="I746" s="2" t="s">
        <v>1829</v>
      </c>
      <c r="J746" s="2">
        <v>2681.1651999999999</v>
      </c>
    </row>
    <row r="747" spans="1:10">
      <c r="A747" s="2" t="s">
        <v>2571</v>
      </c>
      <c r="B747" s="25">
        <v>45747</v>
      </c>
      <c r="C747" s="2" t="s">
        <v>631</v>
      </c>
      <c r="D747" s="2" t="s">
        <v>1682</v>
      </c>
      <c r="E747" s="2" t="s">
        <v>1782</v>
      </c>
      <c r="F747" s="34">
        <v>1</v>
      </c>
      <c r="G747" s="34">
        <v>664.87</v>
      </c>
      <c r="H747" s="2">
        <v>0.08</v>
      </c>
      <c r="I747" s="2" t="s">
        <v>1826</v>
      </c>
      <c r="J747" s="2">
        <v>611.68040000000008</v>
      </c>
    </row>
    <row r="748" spans="1:10">
      <c r="A748" s="2" t="s">
        <v>2572</v>
      </c>
      <c r="B748" s="25">
        <v>45687</v>
      </c>
      <c r="C748" s="2" t="s">
        <v>353</v>
      </c>
      <c r="D748" s="2" t="s">
        <v>1596</v>
      </c>
      <c r="E748" s="2" t="s">
        <v>1779</v>
      </c>
      <c r="F748" s="33">
        <v>1</v>
      </c>
      <c r="G748" s="33">
        <v>412.11</v>
      </c>
      <c r="H748" s="2">
        <v>0.23</v>
      </c>
      <c r="I748" s="2" t="s">
        <v>1826</v>
      </c>
      <c r="J748" s="2">
        <v>317.32470000000001</v>
      </c>
    </row>
    <row r="749" spans="1:10">
      <c r="A749" s="2" t="s">
        <v>2573</v>
      </c>
      <c r="B749" s="25">
        <v>45916</v>
      </c>
      <c r="C749" s="2" t="s">
        <v>422</v>
      </c>
      <c r="D749" s="2" t="s">
        <v>1736</v>
      </c>
      <c r="E749" s="2" t="s">
        <v>1757</v>
      </c>
      <c r="F749" s="34">
        <v>1</v>
      </c>
      <c r="G749" s="34">
        <v>126.09</v>
      </c>
      <c r="H749" s="2">
        <v>0.05</v>
      </c>
      <c r="I749" s="2" t="s">
        <v>1829</v>
      </c>
      <c r="J749" s="2">
        <v>119.7855</v>
      </c>
    </row>
    <row r="750" spans="1:10">
      <c r="A750" s="2" t="s">
        <v>2574</v>
      </c>
      <c r="B750" s="25">
        <v>45917</v>
      </c>
      <c r="C750" s="2" t="s">
        <v>648</v>
      </c>
      <c r="D750" s="2" t="s">
        <v>1682</v>
      </c>
      <c r="E750" s="2" t="s">
        <v>1789</v>
      </c>
      <c r="F750" s="33">
        <v>4</v>
      </c>
      <c r="G750" s="33">
        <v>602.39</v>
      </c>
      <c r="H750" s="2">
        <v>0.19</v>
      </c>
      <c r="I750" s="2" t="s">
        <v>1829</v>
      </c>
      <c r="J750" s="2">
        <v>1951.7436</v>
      </c>
    </row>
    <row r="751" spans="1:10">
      <c r="A751" s="2" t="s">
        <v>2575</v>
      </c>
      <c r="B751" s="25">
        <v>45941</v>
      </c>
      <c r="C751" s="2" t="s">
        <v>1023</v>
      </c>
      <c r="D751" s="2" t="s">
        <v>1712</v>
      </c>
      <c r="E751" s="2" t="s">
        <v>1766</v>
      </c>
      <c r="F751" s="34">
        <v>3</v>
      </c>
      <c r="G751" s="34">
        <v>447.69</v>
      </c>
      <c r="H751" s="2">
        <v>0.02</v>
      </c>
      <c r="I751" s="2" t="s">
        <v>1829</v>
      </c>
      <c r="J751" s="2">
        <v>1316.2085999999999</v>
      </c>
    </row>
    <row r="752" spans="1:10">
      <c r="A752" s="2" t="s">
        <v>2576</v>
      </c>
      <c r="B752" s="25">
        <v>45778</v>
      </c>
      <c r="C752" s="2" t="s">
        <v>794</v>
      </c>
      <c r="D752" s="2" t="s">
        <v>1616</v>
      </c>
      <c r="E752" s="2" t="s">
        <v>1766</v>
      </c>
      <c r="F752" s="33">
        <v>3</v>
      </c>
      <c r="G752" s="33">
        <v>35.159999999999997</v>
      </c>
      <c r="H752" s="2">
        <v>0.04</v>
      </c>
      <c r="I752" s="2" t="s">
        <v>1829</v>
      </c>
      <c r="J752" s="2">
        <v>101.2608</v>
      </c>
    </row>
    <row r="753" spans="1:10">
      <c r="A753" s="2" t="s">
        <v>2577</v>
      </c>
      <c r="B753" s="25">
        <v>45740</v>
      </c>
      <c r="C753" s="2" t="s">
        <v>1038</v>
      </c>
      <c r="D753" s="2" t="s">
        <v>1692</v>
      </c>
      <c r="E753" s="2" t="s">
        <v>1792</v>
      </c>
      <c r="F753" s="34">
        <v>2</v>
      </c>
      <c r="G753" s="34">
        <v>838.59</v>
      </c>
      <c r="H753" s="2">
        <v>0.18</v>
      </c>
      <c r="I753" s="2" t="s">
        <v>1829</v>
      </c>
      <c r="J753" s="2">
        <v>1375.2876000000001</v>
      </c>
    </row>
    <row r="754" spans="1:10">
      <c r="A754" s="2" t="s">
        <v>2578</v>
      </c>
      <c r="B754" s="25">
        <v>45598</v>
      </c>
      <c r="C754" s="2" t="s">
        <v>321</v>
      </c>
      <c r="D754" s="2" t="s">
        <v>1666</v>
      </c>
      <c r="E754" s="2" t="s">
        <v>1776</v>
      </c>
      <c r="F754" s="33">
        <v>4</v>
      </c>
      <c r="G754" s="33">
        <v>867.94</v>
      </c>
      <c r="H754" s="2">
        <v>0.26</v>
      </c>
      <c r="I754" s="2" t="s">
        <v>1826</v>
      </c>
      <c r="J754" s="2">
        <v>2569.1024000000002</v>
      </c>
    </row>
    <row r="755" spans="1:10">
      <c r="A755" s="2" t="s">
        <v>2579</v>
      </c>
      <c r="B755" s="25">
        <v>45591</v>
      </c>
      <c r="C755" s="2" t="s">
        <v>643</v>
      </c>
      <c r="D755" s="2" t="s">
        <v>1626</v>
      </c>
      <c r="E755" s="2" t="s">
        <v>1807</v>
      </c>
      <c r="F755" s="34">
        <v>1</v>
      </c>
      <c r="G755" s="34">
        <v>623.88</v>
      </c>
      <c r="H755" s="2">
        <v>0.25</v>
      </c>
      <c r="I755" s="2" t="s">
        <v>1824</v>
      </c>
      <c r="J755" s="2">
        <v>467.91</v>
      </c>
    </row>
    <row r="756" spans="1:10">
      <c r="A756" s="2" t="s">
        <v>2580</v>
      </c>
      <c r="B756" s="25">
        <v>45546</v>
      </c>
      <c r="C756" s="2" t="s">
        <v>585</v>
      </c>
      <c r="D756" s="2" t="s">
        <v>1632</v>
      </c>
      <c r="E756" s="2" t="s">
        <v>1799</v>
      </c>
      <c r="F756" s="33">
        <v>2</v>
      </c>
      <c r="G756" s="33">
        <v>567.95000000000005</v>
      </c>
      <c r="H756" s="2">
        <v>0.12</v>
      </c>
      <c r="I756" s="2" t="s">
        <v>1826</v>
      </c>
      <c r="J756" s="2">
        <v>999.5920000000001</v>
      </c>
    </row>
    <row r="757" spans="1:10">
      <c r="A757" s="2" t="s">
        <v>2581</v>
      </c>
      <c r="B757" s="25">
        <v>45483</v>
      </c>
      <c r="C757" s="2" t="s">
        <v>1017</v>
      </c>
      <c r="D757" s="2" t="s">
        <v>1610</v>
      </c>
      <c r="E757" s="2" t="s">
        <v>1810</v>
      </c>
      <c r="F757" s="34">
        <v>2</v>
      </c>
      <c r="G757" s="34">
        <v>671.69</v>
      </c>
      <c r="H757" s="2">
        <v>0.19</v>
      </c>
      <c r="I757" s="2" t="s">
        <v>1824</v>
      </c>
      <c r="J757" s="2">
        <v>1088.1378</v>
      </c>
    </row>
    <row r="758" spans="1:10">
      <c r="A758" s="2" t="s">
        <v>2582</v>
      </c>
      <c r="B758" s="25">
        <v>45786</v>
      </c>
      <c r="C758" s="2" t="s">
        <v>672</v>
      </c>
      <c r="D758" s="2" t="s">
        <v>1557</v>
      </c>
      <c r="E758" s="2" t="s">
        <v>1779</v>
      </c>
      <c r="F758" s="33">
        <v>2</v>
      </c>
      <c r="G758" s="33">
        <v>257.95999999999998</v>
      </c>
      <c r="H758" s="2">
        <v>0.21</v>
      </c>
      <c r="I758" s="2" t="s">
        <v>1826</v>
      </c>
      <c r="J758" s="2">
        <v>407.57679999999999</v>
      </c>
    </row>
    <row r="759" spans="1:10">
      <c r="A759" s="2" t="s">
        <v>2583</v>
      </c>
      <c r="B759" s="25">
        <v>45475</v>
      </c>
      <c r="C759" s="2" t="s">
        <v>666</v>
      </c>
      <c r="D759" s="2" t="s">
        <v>1744</v>
      </c>
      <c r="E759" s="2" t="s">
        <v>1813</v>
      </c>
      <c r="F759" s="34">
        <v>4</v>
      </c>
      <c r="G759" s="34">
        <v>281.48</v>
      </c>
      <c r="H759" s="2">
        <v>0.27</v>
      </c>
      <c r="I759" s="2" t="s">
        <v>1826</v>
      </c>
      <c r="J759" s="2">
        <v>821.92160000000001</v>
      </c>
    </row>
    <row r="760" spans="1:10">
      <c r="A760" s="2" t="s">
        <v>2584</v>
      </c>
      <c r="B760" s="25">
        <v>45470</v>
      </c>
      <c r="C760" s="2" t="s">
        <v>996</v>
      </c>
      <c r="D760" s="2" t="s">
        <v>1588</v>
      </c>
      <c r="E760" s="2" t="s">
        <v>1792</v>
      </c>
      <c r="F760" s="33">
        <v>1</v>
      </c>
      <c r="G760" s="33">
        <v>202.13</v>
      </c>
      <c r="H760" s="2">
        <v>0.13</v>
      </c>
      <c r="I760" s="2" t="s">
        <v>1829</v>
      </c>
      <c r="J760" s="2">
        <v>175.85310000000001</v>
      </c>
    </row>
    <row r="761" spans="1:10">
      <c r="A761" s="2" t="s">
        <v>2585</v>
      </c>
      <c r="B761" s="25">
        <v>45243</v>
      </c>
      <c r="C761" s="2" t="s">
        <v>863</v>
      </c>
      <c r="D761" s="2" t="s">
        <v>1696</v>
      </c>
      <c r="E761" s="2" t="s">
        <v>1773</v>
      </c>
      <c r="F761" s="34">
        <v>1</v>
      </c>
      <c r="G761" s="34">
        <v>370.66</v>
      </c>
      <c r="H761" s="2">
        <v>0.01</v>
      </c>
      <c r="I761" s="2" t="s">
        <v>1826</v>
      </c>
      <c r="J761" s="2">
        <v>366.95339999999999</v>
      </c>
    </row>
    <row r="762" spans="1:10">
      <c r="A762" s="2" t="s">
        <v>2586</v>
      </c>
      <c r="B762" s="25">
        <v>45341</v>
      </c>
      <c r="C762" s="2" t="s">
        <v>32</v>
      </c>
      <c r="D762" s="2" t="s">
        <v>1670</v>
      </c>
      <c r="E762" s="2" t="s">
        <v>1794</v>
      </c>
      <c r="F762" s="33">
        <v>4</v>
      </c>
      <c r="G762" s="33">
        <v>731.53</v>
      </c>
      <c r="H762" s="2">
        <v>0.12</v>
      </c>
      <c r="I762" s="2" t="s">
        <v>1824</v>
      </c>
      <c r="J762" s="2">
        <v>2574.9856</v>
      </c>
    </row>
    <row r="763" spans="1:10">
      <c r="A763" s="2" t="s">
        <v>2587</v>
      </c>
      <c r="B763" s="25">
        <v>45371</v>
      </c>
      <c r="C763" s="2" t="s">
        <v>550</v>
      </c>
      <c r="D763" s="2" t="s">
        <v>1704</v>
      </c>
      <c r="E763" s="2" t="s">
        <v>1757</v>
      </c>
      <c r="F763" s="34">
        <v>3</v>
      </c>
      <c r="G763" s="34">
        <v>468.25</v>
      </c>
      <c r="H763" s="2">
        <v>7.0000000000000007E-2</v>
      </c>
      <c r="I763" s="2" t="s">
        <v>1826</v>
      </c>
      <c r="J763" s="2">
        <v>1306.4175</v>
      </c>
    </row>
    <row r="764" spans="1:10">
      <c r="A764" s="2" t="s">
        <v>2588</v>
      </c>
      <c r="B764" s="25">
        <v>45360</v>
      </c>
      <c r="C764" s="2" t="s">
        <v>14</v>
      </c>
      <c r="D764" s="2" t="s">
        <v>1682</v>
      </c>
      <c r="E764" s="2" t="s">
        <v>1752</v>
      </c>
      <c r="F764" s="33">
        <v>1</v>
      </c>
      <c r="G764" s="33">
        <v>928.72</v>
      </c>
      <c r="H764" s="2">
        <v>0.1</v>
      </c>
      <c r="I764" s="2" t="s">
        <v>1829</v>
      </c>
      <c r="J764" s="2">
        <v>835.84800000000007</v>
      </c>
    </row>
    <row r="765" spans="1:10">
      <c r="A765" s="2" t="s">
        <v>2589</v>
      </c>
      <c r="B765" s="25">
        <v>45499</v>
      </c>
      <c r="C765" s="2" t="s">
        <v>360</v>
      </c>
      <c r="D765" s="2" t="s">
        <v>1553</v>
      </c>
      <c r="E765" s="2" t="s">
        <v>1810</v>
      </c>
      <c r="F765" s="34">
        <v>3</v>
      </c>
      <c r="G765" s="34">
        <v>217.22</v>
      </c>
      <c r="H765" s="2">
        <v>0.06</v>
      </c>
      <c r="I765" s="2" t="s">
        <v>1826</v>
      </c>
      <c r="J765" s="2">
        <v>612.56039999999996</v>
      </c>
    </row>
    <row r="766" spans="1:10">
      <c r="A766" s="2" t="s">
        <v>2590</v>
      </c>
      <c r="B766" s="25">
        <v>45745</v>
      </c>
      <c r="C766" s="2" t="s">
        <v>1260</v>
      </c>
      <c r="D766" s="2" t="s">
        <v>1596</v>
      </c>
      <c r="E766" s="2" t="s">
        <v>1766</v>
      </c>
      <c r="F766" s="33">
        <v>1</v>
      </c>
      <c r="G766" s="33">
        <v>387.99</v>
      </c>
      <c r="H766" s="2">
        <v>0.3</v>
      </c>
      <c r="I766" s="2" t="s">
        <v>1824</v>
      </c>
      <c r="J766" s="2">
        <v>271.59300000000002</v>
      </c>
    </row>
    <row r="767" spans="1:10">
      <c r="A767" s="2" t="s">
        <v>2591</v>
      </c>
      <c r="B767" s="25">
        <v>45718</v>
      </c>
      <c r="C767" s="2" t="s">
        <v>1466</v>
      </c>
      <c r="D767" s="2" t="s">
        <v>1584</v>
      </c>
      <c r="E767" s="2" t="s">
        <v>1776</v>
      </c>
      <c r="F767" s="34">
        <v>4</v>
      </c>
      <c r="G767" s="34">
        <v>186.24</v>
      </c>
      <c r="H767" s="2">
        <v>0.23</v>
      </c>
      <c r="I767" s="2" t="s">
        <v>1824</v>
      </c>
      <c r="J767" s="2">
        <v>573.61920000000009</v>
      </c>
    </row>
    <row r="768" spans="1:10">
      <c r="A768" s="2" t="s">
        <v>2592</v>
      </c>
      <c r="B768" s="25">
        <v>45454</v>
      </c>
      <c r="C768" s="2" t="s">
        <v>937</v>
      </c>
      <c r="D768" s="2" t="s">
        <v>1628</v>
      </c>
      <c r="E768" s="2" t="s">
        <v>1782</v>
      </c>
      <c r="F768" s="33">
        <v>4</v>
      </c>
      <c r="G768" s="33">
        <v>609.05999999999995</v>
      </c>
      <c r="H768" s="2">
        <v>0.22</v>
      </c>
      <c r="I768" s="2" t="s">
        <v>1829</v>
      </c>
      <c r="J768" s="2">
        <v>1900.2672</v>
      </c>
    </row>
    <row r="769" spans="1:10">
      <c r="A769" s="2" t="s">
        <v>2593</v>
      </c>
      <c r="B769" s="25">
        <v>45434</v>
      </c>
      <c r="C769" s="2" t="s">
        <v>1355</v>
      </c>
      <c r="D769" s="2" t="s">
        <v>1614</v>
      </c>
      <c r="E769" s="2" t="s">
        <v>1792</v>
      </c>
      <c r="F769" s="34">
        <v>1</v>
      </c>
      <c r="G769" s="34">
        <v>827.91</v>
      </c>
      <c r="H769" s="2">
        <v>0.21</v>
      </c>
      <c r="I769" s="2" t="s">
        <v>1826</v>
      </c>
      <c r="J769" s="2">
        <v>654.0489</v>
      </c>
    </row>
    <row r="770" spans="1:10">
      <c r="A770" s="2" t="s">
        <v>2594</v>
      </c>
      <c r="B770" s="25">
        <v>45486</v>
      </c>
      <c r="C770" s="2" t="s">
        <v>582</v>
      </c>
      <c r="D770" s="2" t="s">
        <v>1714</v>
      </c>
      <c r="E770" s="2" t="s">
        <v>1752</v>
      </c>
      <c r="F770" s="33">
        <v>1</v>
      </c>
      <c r="G770" s="33">
        <v>303.79000000000002</v>
      </c>
      <c r="H770" s="2">
        <v>0.24</v>
      </c>
      <c r="I770" s="2" t="s">
        <v>1826</v>
      </c>
      <c r="J770" s="2">
        <v>230.88040000000001</v>
      </c>
    </row>
    <row r="771" spans="1:10">
      <c r="A771" s="2" t="s">
        <v>2595</v>
      </c>
      <c r="B771" s="25">
        <v>45902</v>
      </c>
      <c r="C771" s="2" t="s">
        <v>369</v>
      </c>
      <c r="D771" s="2" t="s">
        <v>1622</v>
      </c>
      <c r="E771" s="2" t="s">
        <v>1776</v>
      </c>
      <c r="F771" s="34">
        <v>2</v>
      </c>
      <c r="G771" s="34">
        <v>365.91</v>
      </c>
      <c r="H771" s="2">
        <v>0.14000000000000001</v>
      </c>
      <c r="I771" s="2" t="s">
        <v>1829</v>
      </c>
      <c r="J771" s="2">
        <v>629.36520000000007</v>
      </c>
    </row>
    <row r="772" spans="1:10">
      <c r="A772" s="2" t="s">
        <v>2596</v>
      </c>
      <c r="B772" s="25">
        <v>45762</v>
      </c>
      <c r="C772" s="2" t="s">
        <v>255</v>
      </c>
      <c r="D772" s="2" t="s">
        <v>1598</v>
      </c>
      <c r="E772" s="2" t="s">
        <v>1807</v>
      </c>
      <c r="F772" s="33">
        <v>3</v>
      </c>
      <c r="G772" s="33">
        <v>852.72</v>
      </c>
      <c r="H772" s="2">
        <v>0.16</v>
      </c>
      <c r="I772" s="2" t="s">
        <v>1824</v>
      </c>
      <c r="J772" s="2">
        <v>2148.8544000000002</v>
      </c>
    </row>
    <row r="773" spans="1:10">
      <c r="A773" s="2" t="s">
        <v>2597</v>
      </c>
      <c r="B773" s="25">
        <v>45752</v>
      </c>
      <c r="C773" s="2" t="s">
        <v>791</v>
      </c>
      <c r="D773" s="2" t="s">
        <v>1568</v>
      </c>
      <c r="E773" s="2" t="s">
        <v>1769</v>
      </c>
      <c r="F773" s="34">
        <v>1</v>
      </c>
      <c r="G773" s="34">
        <v>768.25</v>
      </c>
      <c r="H773" s="2">
        <v>0.18</v>
      </c>
      <c r="I773" s="2" t="s">
        <v>1824</v>
      </c>
      <c r="J773" s="2">
        <v>629.96500000000003</v>
      </c>
    </row>
    <row r="774" spans="1:10">
      <c r="A774" s="2" t="s">
        <v>2598</v>
      </c>
      <c r="B774" s="25">
        <v>45254</v>
      </c>
      <c r="C774" s="2" t="s">
        <v>1098</v>
      </c>
      <c r="D774" s="2" t="s">
        <v>1732</v>
      </c>
      <c r="E774" s="2" t="s">
        <v>1813</v>
      </c>
      <c r="F774" s="33">
        <v>2</v>
      </c>
      <c r="G774" s="33">
        <v>318.62</v>
      </c>
      <c r="H774" s="2">
        <v>0.02</v>
      </c>
      <c r="I774" s="2" t="s">
        <v>1829</v>
      </c>
      <c r="J774" s="2">
        <v>624.49519999999995</v>
      </c>
    </row>
    <row r="775" spans="1:10">
      <c r="A775" s="2" t="s">
        <v>2599</v>
      </c>
      <c r="B775" s="25">
        <v>45683</v>
      </c>
      <c r="C775" s="2" t="s">
        <v>188</v>
      </c>
      <c r="D775" s="2" t="s">
        <v>1700</v>
      </c>
      <c r="E775" s="2" t="s">
        <v>1761</v>
      </c>
      <c r="F775" s="34">
        <v>4</v>
      </c>
      <c r="G775" s="34">
        <v>402.11</v>
      </c>
      <c r="H775" s="2">
        <v>0.14000000000000001</v>
      </c>
      <c r="I775" s="2" t="s">
        <v>1826</v>
      </c>
      <c r="J775" s="2">
        <v>1383.2583999999999</v>
      </c>
    </row>
    <row r="776" spans="1:10">
      <c r="A776" s="2" t="s">
        <v>2600</v>
      </c>
      <c r="B776" s="25">
        <v>45804</v>
      </c>
      <c r="C776" s="2" t="s">
        <v>1269</v>
      </c>
      <c r="D776" s="2" t="s">
        <v>1716</v>
      </c>
      <c r="E776" s="2" t="s">
        <v>1807</v>
      </c>
      <c r="F776" s="33">
        <v>3</v>
      </c>
      <c r="G776" s="33">
        <v>846.31</v>
      </c>
      <c r="H776" s="2">
        <v>0.18</v>
      </c>
      <c r="I776" s="2" t="s">
        <v>1829</v>
      </c>
      <c r="J776" s="2">
        <v>2081.9225999999999</v>
      </c>
    </row>
    <row r="777" spans="1:10">
      <c r="A777" s="2" t="s">
        <v>2601</v>
      </c>
      <c r="B777" s="25">
        <v>45821</v>
      </c>
      <c r="C777" s="2" t="s">
        <v>559</v>
      </c>
      <c r="D777" s="2" t="s">
        <v>1736</v>
      </c>
      <c r="E777" s="2" t="s">
        <v>1799</v>
      </c>
      <c r="F777" s="34">
        <v>1</v>
      </c>
      <c r="G777" s="34">
        <v>269.94</v>
      </c>
      <c r="H777" s="2">
        <v>7.0000000000000007E-2</v>
      </c>
      <c r="I777" s="2" t="s">
        <v>1829</v>
      </c>
      <c r="J777" s="2">
        <v>251.04419999999999</v>
      </c>
    </row>
    <row r="778" spans="1:10">
      <c r="A778" s="2" t="s">
        <v>2602</v>
      </c>
      <c r="B778" s="25">
        <v>45472</v>
      </c>
      <c r="C778" s="2" t="s">
        <v>773</v>
      </c>
      <c r="D778" s="2" t="s">
        <v>1588</v>
      </c>
      <c r="E778" s="2" t="s">
        <v>1769</v>
      </c>
      <c r="F778" s="33">
        <v>3</v>
      </c>
      <c r="G778" s="33">
        <v>909.25</v>
      </c>
      <c r="H778" s="2">
        <v>0.28999999999999998</v>
      </c>
      <c r="I778" s="2" t="s">
        <v>1829</v>
      </c>
      <c r="J778" s="2">
        <v>1936.7025000000001</v>
      </c>
    </row>
    <row r="779" spans="1:10">
      <c r="A779" s="2" t="s">
        <v>2603</v>
      </c>
      <c r="B779" s="25">
        <v>45331</v>
      </c>
      <c r="C779" s="2" t="s">
        <v>1136</v>
      </c>
      <c r="D779" s="2" t="s">
        <v>1730</v>
      </c>
      <c r="E779" s="2" t="s">
        <v>1794</v>
      </c>
      <c r="F779" s="34">
        <v>2</v>
      </c>
      <c r="G779" s="34">
        <v>229.81</v>
      </c>
      <c r="H779" s="2">
        <v>0.21</v>
      </c>
      <c r="I779" s="2" t="s">
        <v>1829</v>
      </c>
      <c r="J779" s="2">
        <v>363.09980000000002</v>
      </c>
    </row>
    <row r="780" spans="1:10">
      <c r="A780" s="2" t="s">
        <v>2604</v>
      </c>
      <c r="B780" s="25">
        <v>45451</v>
      </c>
      <c r="C780" s="2" t="s">
        <v>147</v>
      </c>
      <c r="D780" s="2" t="s">
        <v>1704</v>
      </c>
      <c r="E780" s="2" t="s">
        <v>1801</v>
      </c>
      <c r="F780" s="33">
        <v>3</v>
      </c>
      <c r="G780" s="33">
        <v>442.36</v>
      </c>
      <c r="H780" s="2">
        <v>0.06</v>
      </c>
      <c r="I780" s="2" t="s">
        <v>1826</v>
      </c>
      <c r="J780" s="2">
        <v>1247.4552000000001</v>
      </c>
    </row>
    <row r="781" spans="1:10">
      <c r="A781" s="2" t="s">
        <v>2605</v>
      </c>
      <c r="B781" s="25">
        <v>45386</v>
      </c>
      <c r="C781" s="2" t="s">
        <v>767</v>
      </c>
      <c r="D781" s="2" t="s">
        <v>1720</v>
      </c>
      <c r="E781" s="2" t="s">
        <v>1766</v>
      </c>
      <c r="F781" s="34">
        <v>3</v>
      </c>
      <c r="G781" s="34">
        <v>413.74</v>
      </c>
      <c r="H781" s="2">
        <v>0.01</v>
      </c>
      <c r="I781" s="2" t="s">
        <v>1824</v>
      </c>
      <c r="J781" s="2">
        <v>1228.8078</v>
      </c>
    </row>
    <row r="782" spans="1:10">
      <c r="A782" s="2" t="s">
        <v>2606</v>
      </c>
      <c r="B782" s="25">
        <v>45477</v>
      </c>
      <c r="C782" s="2" t="s">
        <v>1524</v>
      </c>
      <c r="D782" s="2" t="s">
        <v>1726</v>
      </c>
      <c r="E782" s="2" t="s">
        <v>1799</v>
      </c>
      <c r="F782" s="33">
        <v>4</v>
      </c>
      <c r="G782" s="33">
        <v>79.75</v>
      </c>
      <c r="H782" s="2">
        <v>0.18</v>
      </c>
      <c r="I782" s="2" t="s">
        <v>1826</v>
      </c>
      <c r="J782" s="2">
        <v>261.58</v>
      </c>
    </row>
    <row r="783" spans="1:10">
      <c r="A783" s="2" t="s">
        <v>2607</v>
      </c>
      <c r="B783" s="25">
        <v>45433</v>
      </c>
      <c r="C783" s="2" t="s">
        <v>1521</v>
      </c>
      <c r="D783" s="2" t="s">
        <v>1628</v>
      </c>
      <c r="E783" s="2" t="s">
        <v>1794</v>
      </c>
      <c r="F783" s="34">
        <v>4</v>
      </c>
      <c r="G783" s="34">
        <v>95.06</v>
      </c>
      <c r="H783" s="2">
        <v>0.03</v>
      </c>
      <c r="I783" s="2" t="s">
        <v>1824</v>
      </c>
      <c r="J783" s="2">
        <v>368.83280000000002</v>
      </c>
    </row>
    <row r="784" spans="1:10">
      <c r="A784" s="2" t="s">
        <v>2608</v>
      </c>
      <c r="B784" s="25">
        <v>45759</v>
      </c>
      <c r="C784" s="2" t="s">
        <v>1292</v>
      </c>
      <c r="D784" s="2" t="s">
        <v>1744</v>
      </c>
      <c r="E784" s="2" t="s">
        <v>1779</v>
      </c>
      <c r="F784" s="33">
        <v>4</v>
      </c>
      <c r="G784" s="33">
        <v>107.08</v>
      </c>
      <c r="H784" s="2">
        <v>0.27</v>
      </c>
      <c r="I784" s="2" t="s">
        <v>1829</v>
      </c>
      <c r="J784" s="2">
        <v>312.67360000000002</v>
      </c>
    </row>
    <row r="785" spans="1:10">
      <c r="A785" s="2" t="s">
        <v>2609</v>
      </c>
      <c r="B785" s="25">
        <v>45794</v>
      </c>
      <c r="C785" s="2" t="s">
        <v>1461</v>
      </c>
      <c r="D785" s="2" t="s">
        <v>1746</v>
      </c>
      <c r="E785" s="2" t="s">
        <v>1810</v>
      </c>
      <c r="F785" s="34">
        <v>1</v>
      </c>
      <c r="G785" s="34">
        <v>873.18</v>
      </c>
      <c r="H785" s="2">
        <v>0.03</v>
      </c>
      <c r="I785" s="2" t="s">
        <v>1829</v>
      </c>
      <c r="J785" s="2">
        <v>846.98459999999989</v>
      </c>
    </row>
    <row r="786" spans="1:10">
      <c r="A786" s="2" t="s">
        <v>2610</v>
      </c>
      <c r="B786" s="25">
        <v>45764</v>
      </c>
      <c r="C786" s="2" t="s">
        <v>1178</v>
      </c>
      <c r="D786" s="2" t="s">
        <v>1688</v>
      </c>
      <c r="E786" s="2" t="s">
        <v>1810</v>
      </c>
      <c r="F786" s="33">
        <v>1</v>
      </c>
      <c r="G786" s="33">
        <v>914.75</v>
      </c>
      <c r="H786" s="2">
        <v>0.1</v>
      </c>
      <c r="I786" s="2" t="s">
        <v>1829</v>
      </c>
      <c r="J786" s="2">
        <v>823.27499999999998</v>
      </c>
    </row>
    <row r="787" spans="1:10">
      <c r="A787" s="2" t="s">
        <v>2611</v>
      </c>
      <c r="B787" s="25">
        <v>45279</v>
      </c>
      <c r="C787" s="2" t="s">
        <v>188</v>
      </c>
      <c r="D787" s="2" t="s">
        <v>1694</v>
      </c>
      <c r="E787" s="2" t="s">
        <v>1797</v>
      </c>
      <c r="F787" s="34">
        <v>4</v>
      </c>
      <c r="G787" s="34">
        <v>457.33</v>
      </c>
      <c r="H787" s="2">
        <v>0.1</v>
      </c>
      <c r="I787" s="2" t="s">
        <v>1824</v>
      </c>
      <c r="J787" s="2">
        <v>1646.3879999999999</v>
      </c>
    </row>
    <row r="788" spans="1:10">
      <c r="A788" s="2" t="s">
        <v>2612</v>
      </c>
      <c r="B788" s="25">
        <v>45602</v>
      </c>
      <c r="C788" s="2" t="s">
        <v>926</v>
      </c>
      <c r="D788" s="2" t="s">
        <v>1746</v>
      </c>
      <c r="E788" s="2" t="s">
        <v>1766</v>
      </c>
      <c r="F788" s="33">
        <v>3</v>
      </c>
      <c r="G788" s="33">
        <v>761.88</v>
      </c>
      <c r="H788" s="2">
        <v>0.23</v>
      </c>
      <c r="I788" s="2" t="s">
        <v>1826</v>
      </c>
      <c r="J788" s="2">
        <v>1759.9428</v>
      </c>
    </row>
    <row r="789" spans="1:10">
      <c r="A789" s="2" t="s">
        <v>2613</v>
      </c>
      <c r="B789" s="25">
        <v>45793</v>
      </c>
      <c r="C789" s="2" t="s">
        <v>585</v>
      </c>
      <c r="D789" s="2" t="s">
        <v>1622</v>
      </c>
      <c r="E789" s="2" t="s">
        <v>1813</v>
      </c>
      <c r="F789" s="34">
        <v>4</v>
      </c>
      <c r="G789" s="34">
        <v>122.87</v>
      </c>
      <c r="H789" s="2">
        <v>0.13</v>
      </c>
      <c r="I789" s="2" t="s">
        <v>1824</v>
      </c>
      <c r="J789" s="2">
        <v>427.58760000000001</v>
      </c>
    </row>
    <row r="790" spans="1:10">
      <c r="A790" s="2" t="s">
        <v>2614</v>
      </c>
      <c r="B790" s="25">
        <v>45778</v>
      </c>
      <c r="C790" s="2" t="s">
        <v>1464</v>
      </c>
      <c r="D790" s="2" t="s">
        <v>1694</v>
      </c>
      <c r="E790" s="2" t="s">
        <v>1769</v>
      </c>
      <c r="F790" s="33">
        <v>4</v>
      </c>
      <c r="G790" s="33">
        <v>753</v>
      </c>
      <c r="H790" s="2">
        <v>0.28000000000000003</v>
      </c>
      <c r="I790" s="2" t="s">
        <v>1829</v>
      </c>
      <c r="J790" s="2">
        <v>2168.64</v>
      </c>
    </row>
    <row r="791" spans="1:10">
      <c r="A791" s="2" t="s">
        <v>2615</v>
      </c>
      <c r="B791" s="25">
        <v>45325</v>
      </c>
      <c r="C791" s="2" t="s">
        <v>1157</v>
      </c>
      <c r="D791" s="2" t="s">
        <v>1555</v>
      </c>
      <c r="E791" s="2" t="s">
        <v>1773</v>
      </c>
      <c r="F791" s="34">
        <v>2</v>
      </c>
      <c r="G791" s="34">
        <v>788.05</v>
      </c>
      <c r="H791" s="2">
        <v>0.21</v>
      </c>
      <c r="I791" s="2" t="s">
        <v>1824</v>
      </c>
      <c r="J791" s="2">
        <v>1245.1189999999999</v>
      </c>
    </row>
    <row r="792" spans="1:10">
      <c r="A792" s="2" t="s">
        <v>2616</v>
      </c>
      <c r="B792" s="25">
        <v>45875</v>
      </c>
      <c r="C792" s="2" t="s">
        <v>1425</v>
      </c>
      <c r="D792" s="2" t="s">
        <v>1712</v>
      </c>
      <c r="E792" s="2" t="s">
        <v>1789</v>
      </c>
      <c r="F792" s="33">
        <v>2</v>
      </c>
      <c r="G792" s="33">
        <v>807.1</v>
      </c>
      <c r="H792" s="2">
        <v>0.28999999999999998</v>
      </c>
      <c r="I792" s="2" t="s">
        <v>1824</v>
      </c>
      <c r="J792" s="2">
        <v>1146.0820000000001</v>
      </c>
    </row>
    <row r="793" spans="1:10">
      <c r="A793" s="2" t="s">
        <v>2617</v>
      </c>
      <c r="B793" s="25">
        <v>45320</v>
      </c>
      <c r="C793" s="2" t="s">
        <v>458</v>
      </c>
      <c r="D793" s="2" t="s">
        <v>1562</v>
      </c>
      <c r="E793" s="2" t="s">
        <v>1757</v>
      </c>
      <c r="F793" s="34">
        <v>2</v>
      </c>
      <c r="G793" s="34">
        <v>443.09</v>
      </c>
      <c r="H793" s="2">
        <v>0.02</v>
      </c>
      <c r="I793" s="2" t="s">
        <v>1826</v>
      </c>
      <c r="J793" s="2">
        <v>868.45639999999992</v>
      </c>
    </row>
    <row r="794" spans="1:10">
      <c r="A794" s="2" t="s">
        <v>2618</v>
      </c>
      <c r="B794" s="25">
        <v>45870</v>
      </c>
      <c r="C794" s="2" t="s">
        <v>1443</v>
      </c>
      <c r="D794" s="2" t="s">
        <v>1586</v>
      </c>
      <c r="E794" s="2" t="s">
        <v>1801</v>
      </c>
      <c r="F794" s="33">
        <v>1</v>
      </c>
      <c r="G794" s="33">
        <v>512.16</v>
      </c>
      <c r="H794" s="2">
        <v>0.02</v>
      </c>
      <c r="I794" s="2" t="s">
        <v>1829</v>
      </c>
      <c r="J794" s="2">
        <v>501.91680000000002</v>
      </c>
    </row>
    <row r="795" spans="1:10">
      <c r="A795" s="2" t="s">
        <v>2619</v>
      </c>
      <c r="B795" s="25">
        <v>45577</v>
      </c>
      <c r="C795" s="2" t="s">
        <v>678</v>
      </c>
      <c r="D795" s="2" t="s">
        <v>1630</v>
      </c>
      <c r="E795" s="2" t="s">
        <v>1810</v>
      </c>
      <c r="F795" s="34">
        <v>2</v>
      </c>
      <c r="G795" s="34">
        <v>602.54999999999995</v>
      </c>
      <c r="H795" s="2">
        <v>0.23</v>
      </c>
      <c r="I795" s="2" t="s">
        <v>1829</v>
      </c>
      <c r="J795" s="2">
        <v>927.92699999999991</v>
      </c>
    </row>
    <row r="796" spans="1:10">
      <c r="A796" s="2" t="s">
        <v>2620</v>
      </c>
      <c r="B796" s="25">
        <v>45745</v>
      </c>
      <c r="C796" s="2" t="s">
        <v>547</v>
      </c>
      <c r="D796" s="2" t="s">
        <v>1632</v>
      </c>
      <c r="E796" s="2" t="s">
        <v>1752</v>
      </c>
      <c r="F796" s="33">
        <v>3</v>
      </c>
      <c r="G796" s="33">
        <v>846.19</v>
      </c>
      <c r="H796" s="2">
        <v>0.09</v>
      </c>
      <c r="I796" s="2" t="s">
        <v>1829</v>
      </c>
      <c r="J796" s="2">
        <v>2310.0987</v>
      </c>
    </row>
    <row r="797" spans="1:10">
      <c r="A797" s="2" t="s">
        <v>2621</v>
      </c>
      <c r="B797" s="25">
        <v>45772</v>
      </c>
      <c r="C797" s="2" t="s">
        <v>1026</v>
      </c>
      <c r="D797" s="2" t="s">
        <v>1686</v>
      </c>
      <c r="E797" s="2" t="s">
        <v>1782</v>
      </c>
      <c r="F797" s="34">
        <v>1</v>
      </c>
      <c r="G797" s="34">
        <v>506.73</v>
      </c>
      <c r="H797" s="2">
        <v>0.28999999999999998</v>
      </c>
      <c r="I797" s="2" t="s">
        <v>1824</v>
      </c>
      <c r="J797" s="2">
        <v>359.7783</v>
      </c>
    </row>
    <row r="798" spans="1:10">
      <c r="A798" s="2" t="s">
        <v>2622</v>
      </c>
      <c r="B798" s="25">
        <v>45299</v>
      </c>
      <c r="C798" s="2" t="s">
        <v>198</v>
      </c>
      <c r="D798" s="2" t="s">
        <v>1650</v>
      </c>
      <c r="E798" s="2" t="s">
        <v>1804</v>
      </c>
      <c r="F798" s="33">
        <v>1</v>
      </c>
      <c r="G798" s="33">
        <v>408.66</v>
      </c>
      <c r="H798" s="2">
        <v>0.13</v>
      </c>
      <c r="I798" s="2" t="s">
        <v>1829</v>
      </c>
      <c r="J798" s="2">
        <v>355.5342</v>
      </c>
    </row>
    <row r="799" spans="1:10">
      <c r="A799" s="2" t="s">
        <v>2623</v>
      </c>
      <c r="B799" s="25">
        <v>45447</v>
      </c>
      <c r="C799" s="2" t="s">
        <v>387</v>
      </c>
      <c r="D799" s="2" t="s">
        <v>1562</v>
      </c>
      <c r="E799" s="2" t="s">
        <v>1807</v>
      </c>
      <c r="F799" s="34">
        <v>3</v>
      </c>
      <c r="G799" s="34">
        <v>170.48</v>
      </c>
      <c r="H799" s="2">
        <v>0.06</v>
      </c>
      <c r="I799" s="2" t="s">
        <v>1829</v>
      </c>
      <c r="J799" s="2">
        <v>480.75359999999989</v>
      </c>
    </row>
    <row r="800" spans="1:10">
      <c r="A800" s="2" t="s">
        <v>2624</v>
      </c>
      <c r="B800" s="25">
        <v>45717</v>
      </c>
      <c r="C800" s="2" t="s">
        <v>347</v>
      </c>
      <c r="D800" s="2" t="s">
        <v>1584</v>
      </c>
      <c r="E800" s="2" t="s">
        <v>1786</v>
      </c>
      <c r="F800" s="33">
        <v>1</v>
      </c>
      <c r="G800" s="33">
        <v>423.48</v>
      </c>
      <c r="H800" s="2">
        <v>0.18</v>
      </c>
      <c r="I800" s="2" t="s">
        <v>1826</v>
      </c>
      <c r="J800" s="2">
        <v>347.25360000000012</v>
      </c>
    </row>
    <row r="801" spans="1:10">
      <c r="A801" s="2" t="s">
        <v>2625</v>
      </c>
      <c r="B801" s="25">
        <v>45213</v>
      </c>
      <c r="C801" s="2" t="s">
        <v>755</v>
      </c>
      <c r="D801" s="2" t="s">
        <v>1732</v>
      </c>
      <c r="E801" s="2" t="s">
        <v>1792</v>
      </c>
      <c r="F801" s="34">
        <v>4</v>
      </c>
      <c r="G801" s="34">
        <v>23.57</v>
      </c>
      <c r="H801" s="2">
        <v>0.1</v>
      </c>
      <c r="I801" s="2" t="s">
        <v>1824</v>
      </c>
      <c r="J801" s="2">
        <v>84.852000000000004</v>
      </c>
    </row>
    <row r="802" spans="1:10">
      <c r="A802" s="2" t="s">
        <v>2626</v>
      </c>
      <c r="B802" s="25">
        <v>45837</v>
      </c>
      <c r="C802" s="2" t="s">
        <v>1190</v>
      </c>
      <c r="D802" s="2" t="s">
        <v>1632</v>
      </c>
      <c r="E802" s="2" t="s">
        <v>1810</v>
      </c>
      <c r="F802" s="33">
        <v>2</v>
      </c>
      <c r="G802" s="33">
        <v>953.26</v>
      </c>
      <c r="H802" s="2">
        <v>0.1</v>
      </c>
      <c r="I802" s="2" t="s">
        <v>1829</v>
      </c>
      <c r="J802" s="2">
        <v>1715.8679999999999</v>
      </c>
    </row>
    <row r="803" spans="1:10">
      <c r="A803" s="2" t="s">
        <v>2627</v>
      </c>
      <c r="B803" s="25">
        <v>45277</v>
      </c>
      <c r="C803" s="2" t="s">
        <v>1089</v>
      </c>
      <c r="D803" s="2" t="s">
        <v>1694</v>
      </c>
      <c r="E803" s="2" t="s">
        <v>1779</v>
      </c>
      <c r="F803" s="34">
        <v>3</v>
      </c>
      <c r="G803" s="34">
        <v>405.13</v>
      </c>
      <c r="H803" s="2">
        <v>0.14000000000000001</v>
      </c>
      <c r="I803" s="2" t="s">
        <v>1829</v>
      </c>
      <c r="J803" s="2">
        <v>1045.2354</v>
      </c>
    </row>
    <row r="804" spans="1:10">
      <c r="A804" s="2" t="s">
        <v>2628</v>
      </c>
      <c r="B804" s="25">
        <v>45248</v>
      </c>
      <c r="C804" s="2" t="s">
        <v>1065</v>
      </c>
      <c r="D804" s="2" t="s">
        <v>1549</v>
      </c>
      <c r="E804" s="2" t="s">
        <v>1769</v>
      </c>
      <c r="F804" s="33">
        <v>2</v>
      </c>
      <c r="G804" s="33">
        <v>333.83</v>
      </c>
      <c r="H804" s="2">
        <v>0.26</v>
      </c>
      <c r="I804" s="2" t="s">
        <v>1826</v>
      </c>
      <c r="J804" s="2">
        <v>494.0684</v>
      </c>
    </row>
    <row r="805" spans="1:10">
      <c r="A805" s="2" t="s">
        <v>2629</v>
      </c>
      <c r="B805" s="25">
        <v>45741</v>
      </c>
      <c r="C805" s="2" t="s">
        <v>1047</v>
      </c>
      <c r="D805" s="2" t="s">
        <v>1730</v>
      </c>
      <c r="E805" s="2" t="s">
        <v>1766</v>
      </c>
      <c r="F805" s="34">
        <v>2</v>
      </c>
      <c r="G805" s="34">
        <v>727.18</v>
      </c>
      <c r="H805" s="2">
        <v>0.22</v>
      </c>
      <c r="I805" s="2" t="s">
        <v>1826</v>
      </c>
      <c r="J805" s="2">
        <v>1134.4007999999999</v>
      </c>
    </row>
    <row r="806" spans="1:10">
      <c r="A806" s="2" t="s">
        <v>2630</v>
      </c>
      <c r="B806" s="25">
        <v>45778</v>
      </c>
      <c r="C806" s="2" t="s">
        <v>966</v>
      </c>
      <c r="D806" s="2" t="s">
        <v>1555</v>
      </c>
      <c r="E806" s="2" t="s">
        <v>1789</v>
      </c>
      <c r="F806" s="33">
        <v>2</v>
      </c>
      <c r="G806" s="33">
        <v>516.02</v>
      </c>
      <c r="H806" s="2">
        <v>0.19</v>
      </c>
      <c r="I806" s="2" t="s">
        <v>1829</v>
      </c>
      <c r="J806" s="2">
        <v>835.95240000000001</v>
      </c>
    </row>
    <row r="807" spans="1:10">
      <c r="A807" s="2" t="s">
        <v>2631</v>
      </c>
      <c r="B807" s="25">
        <v>45361</v>
      </c>
      <c r="C807" s="2" t="s">
        <v>932</v>
      </c>
      <c r="D807" s="2" t="s">
        <v>1632</v>
      </c>
      <c r="E807" s="2" t="s">
        <v>1792</v>
      </c>
      <c r="F807" s="34">
        <v>2</v>
      </c>
      <c r="G807" s="34">
        <v>705.61</v>
      </c>
      <c r="H807" s="2">
        <v>0.28000000000000003</v>
      </c>
      <c r="I807" s="2" t="s">
        <v>1824</v>
      </c>
      <c r="J807" s="2">
        <v>1016.0784</v>
      </c>
    </row>
    <row r="808" spans="1:10">
      <c r="A808" s="2" t="s">
        <v>2632</v>
      </c>
      <c r="B808" s="25">
        <v>45414</v>
      </c>
      <c r="C808" s="2" t="s">
        <v>875</v>
      </c>
      <c r="D808" s="2" t="s">
        <v>1716</v>
      </c>
      <c r="E808" s="2" t="s">
        <v>1782</v>
      </c>
      <c r="F808" s="33">
        <v>3</v>
      </c>
      <c r="G808" s="33">
        <v>654.47</v>
      </c>
      <c r="H808" s="2">
        <v>0.18</v>
      </c>
      <c r="I808" s="2" t="s">
        <v>1829</v>
      </c>
      <c r="J808" s="2">
        <v>1609.9962</v>
      </c>
    </row>
    <row r="809" spans="1:10">
      <c r="A809" s="2" t="s">
        <v>2633</v>
      </c>
      <c r="B809" s="25">
        <v>45734</v>
      </c>
      <c r="C809" s="2" t="s">
        <v>568</v>
      </c>
      <c r="D809" s="2" t="s">
        <v>1724</v>
      </c>
      <c r="E809" s="2" t="s">
        <v>1801</v>
      </c>
      <c r="F809" s="34">
        <v>2</v>
      </c>
      <c r="G809" s="34">
        <v>315.27</v>
      </c>
      <c r="H809" s="2">
        <v>0.23</v>
      </c>
      <c r="I809" s="2" t="s">
        <v>1824</v>
      </c>
      <c r="J809" s="2">
        <v>485.51580000000001</v>
      </c>
    </row>
    <row r="810" spans="1:10">
      <c r="A810" s="2" t="s">
        <v>2634</v>
      </c>
      <c r="B810" s="25">
        <v>45623</v>
      </c>
      <c r="C810" s="2" t="s">
        <v>719</v>
      </c>
      <c r="D810" s="2" t="s">
        <v>1604</v>
      </c>
      <c r="E810" s="2" t="s">
        <v>1761</v>
      </c>
      <c r="F810" s="33">
        <v>1</v>
      </c>
      <c r="G810" s="33">
        <v>974.47</v>
      </c>
      <c r="H810" s="2">
        <v>0.05</v>
      </c>
      <c r="I810" s="2" t="s">
        <v>1824</v>
      </c>
      <c r="J810" s="2">
        <v>925.74649999999997</v>
      </c>
    </row>
    <row r="811" spans="1:10">
      <c r="A811" s="2" t="s">
        <v>2635</v>
      </c>
      <c r="B811" s="25">
        <v>45340</v>
      </c>
      <c r="C811" s="2" t="s">
        <v>247</v>
      </c>
      <c r="D811" s="2" t="s">
        <v>1549</v>
      </c>
      <c r="E811" s="2" t="s">
        <v>1769</v>
      </c>
      <c r="F811" s="34">
        <v>2</v>
      </c>
      <c r="G811" s="34">
        <v>803.3</v>
      </c>
      <c r="H811" s="2">
        <v>0.17</v>
      </c>
      <c r="I811" s="2" t="s">
        <v>1824</v>
      </c>
      <c r="J811" s="2">
        <v>1333.4780000000001</v>
      </c>
    </row>
    <row r="812" spans="1:10">
      <c r="A812" s="2" t="s">
        <v>2636</v>
      </c>
      <c r="B812" s="25">
        <v>45447</v>
      </c>
      <c r="C812" s="2" t="s">
        <v>63</v>
      </c>
      <c r="D812" s="2" t="s">
        <v>1549</v>
      </c>
      <c r="E812" s="2" t="s">
        <v>1789</v>
      </c>
      <c r="F812" s="33">
        <v>4</v>
      </c>
      <c r="G812" s="33">
        <v>863.87</v>
      </c>
      <c r="H812" s="2">
        <v>0.21</v>
      </c>
      <c r="I812" s="2" t="s">
        <v>1829</v>
      </c>
      <c r="J812" s="2">
        <v>2729.8292000000001</v>
      </c>
    </row>
    <row r="813" spans="1:10">
      <c r="A813" s="2" t="s">
        <v>2637</v>
      </c>
      <c r="B813" s="25">
        <v>45513</v>
      </c>
      <c r="C813" s="2" t="s">
        <v>1446</v>
      </c>
      <c r="D813" s="2" t="s">
        <v>1708</v>
      </c>
      <c r="E813" s="2" t="s">
        <v>1810</v>
      </c>
      <c r="F813" s="34">
        <v>1</v>
      </c>
      <c r="G813" s="34">
        <v>450.11</v>
      </c>
      <c r="H813" s="2">
        <v>0.17</v>
      </c>
      <c r="I813" s="2" t="s">
        <v>1824</v>
      </c>
      <c r="J813" s="2">
        <v>373.59129999999999</v>
      </c>
    </row>
    <row r="814" spans="1:10">
      <c r="A814" s="2" t="s">
        <v>2638</v>
      </c>
      <c r="B814" s="25">
        <v>45486</v>
      </c>
      <c r="C814" s="2" t="s">
        <v>740</v>
      </c>
      <c r="D814" s="2" t="s">
        <v>1684</v>
      </c>
      <c r="E814" s="2" t="s">
        <v>1797</v>
      </c>
      <c r="F814" s="33">
        <v>1</v>
      </c>
      <c r="G814" s="33">
        <v>289.82</v>
      </c>
      <c r="H814" s="2">
        <v>0.18</v>
      </c>
      <c r="I814" s="2" t="s">
        <v>1829</v>
      </c>
      <c r="J814" s="2">
        <v>237.6524</v>
      </c>
    </row>
    <row r="815" spans="1:10">
      <c r="A815" s="2" t="s">
        <v>2639</v>
      </c>
      <c r="B815" s="25">
        <v>45890</v>
      </c>
      <c r="C815" s="2" t="s">
        <v>1050</v>
      </c>
      <c r="D815" s="2" t="s">
        <v>1656</v>
      </c>
      <c r="E815" s="2" t="s">
        <v>1789</v>
      </c>
      <c r="F815" s="34">
        <v>4</v>
      </c>
      <c r="G815" s="34">
        <v>250.64</v>
      </c>
      <c r="H815" s="2">
        <v>0.1</v>
      </c>
      <c r="I815" s="2" t="s">
        <v>1826</v>
      </c>
      <c r="J815" s="2">
        <v>902.30399999999997</v>
      </c>
    </row>
    <row r="816" spans="1:10">
      <c r="A816" s="2" t="s">
        <v>2640</v>
      </c>
      <c r="B816" s="25">
        <v>45876</v>
      </c>
      <c r="C816" s="2" t="s">
        <v>911</v>
      </c>
      <c r="D816" s="2" t="s">
        <v>1686</v>
      </c>
      <c r="E816" s="2" t="s">
        <v>1813</v>
      </c>
      <c r="F816" s="33">
        <v>4</v>
      </c>
      <c r="G816" s="33">
        <v>373.49</v>
      </c>
      <c r="H816" s="2">
        <v>0.16</v>
      </c>
      <c r="I816" s="2" t="s">
        <v>1829</v>
      </c>
      <c r="J816" s="2">
        <v>1254.9264000000001</v>
      </c>
    </row>
    <row r="817" spans="1:10">
      <c r="A817" s="2" t="s">
        <v>2641</v>
      </c>
      <c r="B817" s="25">
        <v>45398</v>
      </c>
      <c r="C817" s="2" t="s">
        <v>244</v>
      </c>
      <c r="D817" s="2" t="s">
        <v>1551</v>
      </c>
      <c r="E817" s="2" t="s">
        <v>1786</v>
      </c>
      <c r="F817" s="34">
        <v>4</v>
      </c>
      <c r="G817" s="34">
        <v>348.91</v>
      </c>
      <c r="H817" s="2">
        <v>0.18</v>
      </c>
      <c r="I817" s="2" t="s">
        <v>1826</v>
      </c>
      <c r="J817" s="2">
        <v>1144.4248</v>
      </c>
    </row>
    <row r="818" spans="1:10">
      <c r="A818" s="2" t="s">
        <v>2642</v>
      </c>
      <c r="B818" s="25">
        <v>45390</v>
      </c>
      <c r="C818" s="2" t="s">
        <v>387</v>
      </c>
      <c r="D818" s="2" t="s">
        <v>1736</v>
      </c>
      <c r="E818" s="2" t="s">
        <v>1807</v>
      </c>
      <c r="F818" s="33">
        <v>4</v>
      </c>
      <c r="G818" s="33">
        <v>212.96</v>
      </c>
      <c r="H818" s="2">
        <v>0.17</v>
      </c>
      <c r="I818" s="2" t="s">
        <v>1824</v>
      </c>
      <c r="J818" s="2">
        <v>707.02719999999999</v>
      </c>
    </row>
    <row r="819" spans="1:10">
      <c r="A819" s="2" t="s">
        <v>2643</v>
      </c>
      <c r="B819" s="25">
        <v>45406</v>
      </c>
      <c r="C819" s="2" t="s">
        <v>625</v>
      </c>
      <c r="D819" s="2" t="s">
        <v>1602</v>
      </c>
      <c r="E819" s="2" t="s">
        <v>1813</v>
      </c>
      <c r="F819" s="34">
        <v>3</v>
      </c>
      <c r="G819" s="34">
        <v>871.34</v>
      </c>
      <c r="H819" s="2">
        <v>0.11</v>
      </c>
      <c r="I819" s="2" t="s">
        <v>1829</v>
      </c>
      <c r="J819" s="2">
        <v>2326.4778000000001</v>
      </c>
    </row>
    <row r="820" spans="1:10">
      <c r="A820" s="2" t="s">
        <v>2644</v>
      </c>
      <c r="B820" s="25">
        <v>45844</v>
      </c>
      <c r="C820" s="2" t="s">
        <v>356</v>
      </c>
      <c r="D820" s="2" t="s">
        <v>1736</v>
      </c>
      <c r="E820" s="2" t="s">
        <v>1752</v>
      </c>
      <c r="F820" s="33">
        <v>2</v>
      </c>
      <c r="G820" s="33">
        <v>698.94</v>
      </c>
      <c r="H820" s="2">
        <v>0.06</v>
      </c>
      <c r="I820" s="2" t="s">
        <v>1824</v>
      </c>
      <c r="J820" s="2">
        <v>1314.0072</v>
      </c>
    </row>
    <row r="821" spans="1:10">
      <c r="A821" s="2" t="s">
        <v>2645</v>
      </c>
      <c r="B821" s="25">
        <v>45697</v>
      </c>
      <c r="C821" s="2" t="s">
        <v>996</v>
      </c>
      <c r="D821" s="2" t="s">
        <v>1696</v>
      </c>
      <c r="E821" s="2" t="s">
        <v>1752</v>
      </c>
      <c r="F821" s="34">
        <v>1</v>
      </c>
      <c r="G821" s="34">
        <v>719.94</v>
      </c>
      <c r="H821" s="2">
        <v>0.23</v>
      </c>
      <c r="I821" s="2" t="s">
        <v>1829</v>
      </c>
      <c r="J821" s="2">
        <v>554.35380000000009</v>
      </c>
    </row>
    <row r="822" spans="1:10">
      <c r="A822" s="2" t="s">
        <v>2646</v>
      </c>
      <c r="B822" s="25">
        <v>45607</v>
      </c>
      <c r="C822" s="2" t="s">
        <v>36</v>
      </c>
      <c r="D822" s="2" t="s">
        <v>1604</v>
      </c>
      <c r="E822" s="2" t="s">
        <v>1769</v>
      </c>
      <c r="F822" s="33">
        <v>2</v>
      </c>
      <c r="G822" s="33">
        <v>278.16000000000003</v>
      </c>
      <c r="H822" s="2">
        <v>0.22</v>
      </c>
      <c r="I822" s="2" t="s">
        <v>1826</v>
      </c>
      <c r="J822" s="2">
        <v>433.92960000000011</v>
      </c>
    </row>
    <row r="823" spans="1:10">
      <c r="A823" s="2" t="s">
        <v>2647</v>
      </c>
      <c r="B823" s="25">
        <v>45307</v>
      </c>
      <c r="C823" s="2" t="s">
        <v>202</v>
      </c>
      <c r="D823" s="2" t="s">
        <v>1646</v>
      </c>
      <c r="E823" s="2" t="s">
        <v>1773</v>
      </c>
      <c r="F823" s="34">
        <v>1</v>
      </c>
      <c r="G823" s="34">
        <v>678.9</v>
      </c>
      <c r="H823" s="2">
        <v>0.17</v>
      </c>
      <c r="I823" s="2" t="s">
        <v>1824</v>
      </c>
      <c r="J823" s="2">
        <v>563.48699999999997</v>
      </c>
    </row>
    <row r="824" spans="1:10">
      <c r="A824" s="2" t="s">
        <v>2648</v>
      </c>
      <c r="B824" s="25">
        <v>45520</v>
      </c>
      <c r="C824" s="2" t="s">
        <v>71</v>
      </c>
      <c r="D824" s="2" t="s">
        <v>1598</v>
      </c>
      <c r="E824" s="2" t="s">
        <v>1801</v>
      </c>
      <c r="F824" s="33">
        <v>4</v>
      </c>
      <c r="G824" s="33">
        <v>94.13</v>
      </c>
      <c r="H824" s="2">
        <v>0.15</v>
      </c>
      <c r="I824" s="2" t="s">
        <v>1824</v>
      </c>
      <c r="J824" s="2">
        <v>320.04199999999997</v>
      </c>
    </row>
    <row r="825" spans="1:10">
      <c r="A825" s="2" t="s">
        <v>2649</v>
      </c>
      <c r="B825" s="25">
        <v>45933</v>
      </c>
      <c r="C825" s="2" t="s">
        <v>1365</v>
      </c>
      <c r="D825" s="2" t="s">
        <v>1636</v>
      </c>
      <c r="E825" s="2" t="s">
        <v>1757</v>
      </c>
      <c r="F825" s="34">
        <v>4</v>
      </c>
      <c r="G825" s="34">
        <v>415.02</v>
      </c>
      <c r="H825" s="2">
        <v>0.01</v>
      </c>
      <c r="I825" s="2" t="s">
        <v>1826</v>
      </c>
      <c r="J825" s="2">
        <v>1643.4792</v>
      </c>
    </row>
    <row r="826" spans="1:10">
      <c r="A826" s="2" t="s">
        <v>2650</v>
      </c>
      <c r="B826" s="25">
        <v>45841</v>
      </c>
      <c r="C826" s="2" t="s">
        <v>195</v>
      </c>
      <c r="D826" s="2" t="s">
        <v>1570</v>
      </c>
      <c r="E826" s="2" t="s">
        <v>1769</v>
      </c>
      <c r="F826" s="33">
        <v>4</v>
      </c>
      <c r="G826" s="33">
        <v>780.07</v>
      </c>
      <c r="H826" s="2">
        <v>0.03</v>
      </c>
      <c r="I826" s="2" t="s">
        <v>1824</v>
      </c>
      <c r="J826" s="2">
        <v>3026.6716000000001</v>
      </c>
    </row>
    <row r="827" spans="1:10">
      <c r="A827" s="2" t="s">
        <v>2651</v>
      </c>
      <c r="B827" s="25">
        <v>45877</v>
      </c>
      <c r="C827" s="2" t="s">
        <v>1328</v>
      </c>
      <c r="D827" s="2" t="s">
        <v>1622</v>
      </c>
      <c r="E827" s="2" t="s">
        <v>1801</v>
      </c>
      <c r="F827" s="34">
        <v>4</v>
      </c>
      <c r="G827" s="34">
        <v>184.57</v>
      </c>
      <c r="H827" s="2">
        <v>0.28000000000000003</v>
      </c>
      <c r="I827" s="2" t="s">
        <v>1824</v>
      </c>
      <c r="J827" s="2">
        <v>531.5616</v>
      </c>
    </row>
    <row r="828" spans="1:10">
      <c r="A828" s="2" t="s">
        <v>2652</v>
      </c>
      <c r="B828" s="25">
        <v>45532</v>
      </c>
      <c r="C828" s="2" t="s">
        <v>911</v>
      </c>
      <c r="D828" s="2" t="s">
        <v>1678</v>
      </c>
      <c r="E828" s="2" t="s">
        <v>1769</v>
      </c>
      <c r="F828" s="33">
        <v>4</v>
      </c>
      <c r="G828" s="33">
        <v>277.58</v>
      </c>
      <c r="H828" s="2">
        <v>0.22</v>
      </c>
      <c r="I828" s="2" t="s">
        <v>1826</v>
      </c>
      <c r="J828" s="2">
        <v>866.04959999999994</v>
      </c>
    </row>
    <row r="829" spans="1:10">
      <c r="A829" s="2" t="s">
        <v>2653</v>
      </c>
      <c r="B829" s="25">
        <v>45734</v>
      </c>
      <c r="C829" s="2" t="s">
        <v>369</v>
      </c>
      <c r="D829" s="2" t="s">
        <v>1610</v>
      </c>
      <c r="E829" s="2" t="s">
        <v>1766</v>
      </c>
      <c r="F829" s="34">
        <v>1</v>
      </c>
      <c r="G829" s="34">
        <v>36.799999999999997</v>
      </c>
      <c r="H829" s="2">
        <v>0.18</v>
      </c>
      <c r="I829" s="2" t="s">
        <v>1824</v>
      </c>
      <c r="J829" s="2">
        <v>30.175999999999998</v>
      </c>
    </row>
    <row r="830" spans="1:10">
      <c r="A830" s="2" t="s">
        <v>2654</v>
      </c>
      <c r="B830" s="25">
        <v>45809</v>
      </c>
      <c r="C830" s="2" t="s">
        <v>1115</v>
      </c>
      <c r="D830" s="2" t="s">
        <v>1724</v>
      </c>
      <c r="E830" s="2" t="s">
        <v>1776</v>
      </c>
      <c r="F830" s="33">
        <v>1</v>
      </c>
      <c r="G830" s="33">
        <v>539.37</v>
      </c>
      <c r="H830" s="2">
        <v>0.14000000000000001</v>
      </c>
      <c r="I830" s="2" t="s">
        <v>1824</v>
      </c>
      <c r="J830" s="2">
        <v>463.85820000000001</v>
      </c>
    </row>
    <row r="831" spans="1:10">
      <c r="A831" s="2" t="s">
        <v>2655</v>
      </c>
      <c r="B831" s="25">
        <v>45760</v>
      </c>
      <c r="C831" s="2" t="s">
        <v>321</v>
      </c>
      <c r="D831" s="2" t="s">
        <v>1588</v>
      </c>
      <c r="E831" s="2" t="s">
        <v>1810</v>
      </c>
      <c r="F831" s="34">
        <v>1</v>
      </c>
      <c r="G831" s="34">
        <v>27.83</v>
      </c>
      <c r="H831" s="2">
        <v>0.3</v>
      </c>
      <c r="I831" s="2" t="s">
        <v>1826</v>
      </c>
      <c r="J831" s="2">
        <v>19.481000000000002</v>
      </c>
    </row>
    <row r="832" spans="1:10">
      <c r="A832" s="2" t="s">
        <v>2656</v>
      </c>
      <c r="B832" s="25">
        <v>45456</v>
      </c>
      <c r="C832" s="2" t="s">
        <v>899</v>
      </c>
      <c r="D832" s="2" t="s">
        <v>1688</v>
      </c>
      <c r="E832" s="2" t="s">
        <v>1769</v>
      </c>
      <c r="F832" s="33">
        <v>3</v>
      </c>
      <c r="G832" s="33">
        <v>698.72</v>
      </c>
      <c r="H832" s="2">
        <v>0.28000000000000003</v>
      </c>
      <c r="I832" s="2" t="s">
        <v>1829</v>
      </c>
      <c r="J832" s="2">
        <v>1509.2352000000001</v>
      </c>
    </row>
    <row r="833" spans="1:10">
      <c r="A833" s="2" t="s">
        <v>2657</v>
      </c>
      <c r="B833" s="25">
        <v>45698</v>
      </c>
      <c r="C833" s="2" t="s">
        <v>59</v>
      </c>
      <c r="D833" s="2" t="s">
        <v>1700</v>
      </c>
      <c r="E833" s="2" t="s">
        <v>1797</v>
      </c>
      <c r="F833" s="34">
        <v>4</v>
      </c>
      <c r="G833" s="34">
        <v>528.23</v>
      </c>
      <c r="H833" s="2">
        <v>0.15</v>
      </c>
      <c r="I833" s="2" t="s">
        <v>1829</v>
      </c>
      <c r="J833" s="2">
        <v>1795.982</v>
      </c>
    </row>
    <row r="834" spans="1:10">
      <c r="A834" s="2" t="s">
        <v>2658</v>
      </c>
      <c r="B834" s="25">
        <v>45548</v>
      </c>
      <c r="C834" s="2" t="s">
        <v>1513</v>
      </c>
      <c r="D834" s="2" t="s">
        <v>1640</v>
      </c>
      <c r="E834" s="2" t="s">
        <v>1804</v>
      </c>
      <c r="F834" s="33">
        <v>2</v>
      </c>
      <c r="G834" s="33">
        <v>780.9</v>
      </c>
      <c r="H834" s="2">
        <v>0.24</v>
      </c>
      <c r="I834" s="2" t="s">
        <v>1826</v>
      </c>
      <c r="J834" s="2">
        <v>1186.9680000000001</v>
      </c>
    </row>
    <row r="835" spans="1:10">
      <c r="A835" s="2" t="s">
        <v>2659</v>
      </c>
      <c r="B835" s="25">
        <v>45236</v>
      </c>
      <c r="C835" s="2" t="s">
        <v>595</v>
      </c>
      <c r="D835" s="2" t="s">
        <v>1590</v>
      </c>
      <c r="E835" s="2" t="s">
        <v>1799</v>
      </c>
      <c r="F835" s="34">
        <v>1</v>
      </c>
      <c r="G835" s="34">
        <v>977.97</v>
      </c>
      <c r="H835" s="2">
        <v>0.06</v>
      </c>
      <c r="I835" s="2" t="s">
        <v>1829</v>
      </c>
      <c r="J835" s="2">
        <v>919.29179999999997</v>
      </c>
    </row>
    <row r="836" spans="1:10">
      <c r="A836" s="2" t="s">
        <v>2660</v>
      </c>
      <c r="B836" s="25">
        <v>45310</v>
      </c>
      <c r="C836" s="2" t="s">
        <v>1154</v>
      </c>
      <c r="D836" s="2" t="s">
        <v>1714</v>
      </c>
      <c r="E836" s="2" t="s">
        <v>1794</v>
      </c>
      <c r="F836" s="33">
        <v>4</v>
      </c>
      <c r="G836" s="33">
        <v>354.65</v>
      </c>
      <c r="H836" s="2">
        <v>0.19</v>
      </c>
      <c r="I836" s="2" t="s">
        <v>1824</v>
      </c>
      <c r="J836" s="2">
        <v>1149.066</v>
      </c>
    </row>
    <row r="837" spans="1:10">
      <c r="A837" s="2" t="s">
        <v>2661</v>
      </c>
      <c r="B837" s="25">
        <v>45376</v>
      </c>
      <c r="C837" s="2" t="s">
        <v>899</v>
      </c>
      <c r="D837" s="2" t="s">
        <v>1684</v>
      </c>
      <c r="E837" s="2" t="s">
        <v>1813</v>
      </c>
      <c r="F837" s="34">
        <v>1</v>
      </c>
      <c r="G837" s="34">
        <v>671.62</v>
      </c>
      <c r="H837" s="2">
        <v>0.09</v>
      </c>
      <c r="I837" s="2" t="s">
        <v>1829</v>
      </c>
      <c r="J837" s="2">
        <v>611.17420000000004</v>
      </c>
    </row>
    <row r="838" spans="1:10">
      <c r="A838" s="2" t="s">
        <v>2662</v>
      </c>
      <c r="B838" s="25">
        <v>45914</v>
      </c>
      <c r="C838" s="2" t="s">
        <v>999</v>
      </c>
      <c r="D838" s="2" t="s">
        <v>1712</v>
      </c>
      <c r="E838" s="2" t="s">
        <v>1766</v>
      </c>
      <c r="F838" s="33">
        <v>1</v>
      </c>
      <c r="G838" s="33">
        <v>867.32</v>
      </c>
      <c r="H838" s="2">
        <v>0.28999999999999998</v>
      </c>
      <c r="I838" s="2" t="s">
        <v>1826</v>
      </c>
      <c r="J838" s="2">
        <v>615.79719999999998</v>
      </c>
    </row>
    <row r="839" spans="1:10">
      <c r="A839" s="2" t="s">
        <v>2663</v>
      </c>
      <c r="B839" s="25">
        <v>45336</v>
      </c>
      <c r="C839" s="2" t="s">
        <v>295</v>
      </c>
      <c r="D839" s="2" t="s">
        <v>1568</v>
      </c>
      <c r="E839" s="2" t="s">
        <v>1794</v>
      </c>
      <c r="F839" s="34">
        <v>3</v>
      </c>
      <c r="G839" s="34">
        <v>240.27</v>
      </c>
      <c r="H839" s="2">
        <v>0.15</v>
      </c>
      <c r="I839" s="2" t="s">
        <v>1826</v>
      </c>
      <c r="J839" s="2">
        <v>612.68850000000009</v>
      </c>
    </row>
    <row r="840" spans="1:10">
      <c r="A840" s="2" t="s">
        <v>2664</v>
      </c>
      <c r="B840" s="25">
        <v>45728</v>
      </c>
      <c r="C840" s="2" t="s">
        <v>275</v>
      </c>
      <c r="D840" s="2" t="s">
        <v>1604</v>
      </c>
      <c r="E840" s="2" t="s">
        <v>1804</v>
      </c>
      <c r="F840" s="33">
        <v>2</v>
      </c>
      <c r="G840" s="33">
        <v>619.12</v>
      </c>
      <c r="H840" s="2">
        <v>0.28000000000000003</v>
      </c>
      <c r="I840" s="2" t="s">
        <v>1829</v>
      </c>
      <c r="J840" s="2">
        <v>891.53279999999995</v>
      </c>
    </row>
    <row r="841" spans="1:10">
      <c r="A841" s="2" t="s">
        <v>2665</v>
      </c>
      <c r="B841" s="25">
        <v>45755</v>
      </c>
      <c r="C841" s="2" t="s">
        <v>693</v>
      </c>
      <c r="D841" s="2" t="s">
        <v>1722</v>
      </c>
      <c r="E841" s="2" t="s">
        <v>1752</v>
      </c>
      <c r="F841" s="34">
        <v>3</v>
      </c>
      <c r="G841" s="34">
        <v>693.42</v>
      </c>
      <c r="H841" s="2">
        <v>0.08</v>
      </c>
      <c r="I841" s="2" t="s">
        <v>1826</v>
      </c>
      <c r="J841" s="2">
        <v>1913.8391999999999</v>
      </c>
    </row>
    <row r="842" spans="1:10">
      <c r="A842" s="2" t="s">
        <v>2666</v>
      </c>
      <c r="B842" s="25">
        <v>45695</v>
      </c>
      <c r="C842" s="2" t="s">
        <v>381</v>
      </c>
      <c r="D842" s="2" t="s">
        <v>1644</v>
      </c>
      <c r="E842" s="2" t="s">
        <v>1789</v>
      </c>
      <c r="F842" s="33">
        <v>4</v>
      </c>
      <c r="G842" s="33">
        <v>751.63</v>
      </c>
      <c r="H842" s="2">
        <v>0.28000000000000003</v>
      </c>
      <c r="I842" s="2" t="s">
        <v>1829</v>
      </c>
      <c r="J842" s="2">
        <v>2164.6943999999999</v>
      </c>
    </row>
    <row r="843" spans="1:10">
      <c r="A843" s="2" t="s">
        <v>2667</v>
      </c>
      <c r="B843" s="25">
        <v>45380</v>
      </c>
      <c r="C843" s="2" t="s">
        <v>387</v>
      </c>
      <c r="D843" s="2" t="s">
        <v>1610</v>
      </c>
      <c r="E843" s="2" t="s">
        <v>1801</v>
      </c>
      <c r="F843" s="34">
        <v>3</v>
      </c>
      <c r="G843" s="34">
        <v>108.14</v>
      </c>
      <c r="H843" s="2">
        <v>0.19</v>
      </c>
      <c r="I843" s="2" t="s">
        <v>1829</v>
      </c>
      <c r="J843" s="2">
        <v>262.78019999999998</v>
      </c>
    </row>
    <row r="844" spans="1:10">
      <c r="A844" s="2" t="s">
        <v>2668</v>
      </c>
      <c r="B844" s="25">
        <v>45446</v>
      </c>
      <c r="C844" s="2" t="s">
        <v>818</v>
      </c>
      <c r="D844" s="2" t="s">
        <v>1602</v>
      </c>
      <c r="E844" s="2" t="s">
        <v>1769</v>
      </c>
      <c r="F844" s="33">
        <v>1</v>
      </c>
      <c r="G844" s="33">
        <v>964.11</v>
      </c>
      <c r="H844" s="2">
        <v>0.17</v>
      </c>
      <c r="I844" s="2" t="s">
        <v>1829</v>
      </c>
      <c r="J844" s="2">
        <v>800.21129999999994</v>
      </c>
    </row>
    <row r="845" spans="1:10">
      <c r="A845" s="2" t="s">
        <v>2669</v>
      </c>
      <c r="B845" s="25">
        <v>45525</v>
      </c>
      <c r="C845" s="2" t="s">
        <v>449</v>
      </c>
      <c r="D845" s="2" t="s">
        <v>1586</v>
      </c>
      <c r="E845" s="2" t="s">
        <v>1752</v>
      </c>
      <c r="F845" s="34">
        <v>1</v>
      </c>
      <c r="G845" s="34">
        <v>346.2</v>
      </c>
      <c r="H845" s="2">
        <v>0.28999999999999998</v>
      </c>
      <c r="I845" s="2" t="s">
        <v>1824</v>
      </c>
      <c r="J845" s="2">
        <v>245.80199999999999</v>
      </c>
    </row>
    <row r="846" spans="1:10">
      <c r="A846" s="2" t="s">
        <v>2670</v>
      </c>
      <c r="B846" s="25">
        <v>45527</v>
      </c>
      <c r="C846" s="2" t="s">
        <v>1411</v>
      </c>
      <c r="D846" s="2" t="s">
        <v>1634</v>
      </c>
      <c r="E846" s="2" t="s">
        <v>1801</v>
      </c>
      <c r="F846" s="33">
        <v>3</v>
      </c>
      <c r="G846" s="33">
        <v>791.75</v>
      </c>
      <c r="H846" s="2">
        <v>0.28999999999999998</v>
      </c>
      <c r="I846" s="2" t="s">
        <v>1824</v>
      </c>
      <c r="J846" s="2">
        <v>1686.4275</v>
      </c>
    </row>
    <row r="847" spans="1:10">
      <c r="A847" s="2" t="s">
        <v>2671</v>
      </c>
      <c r="B847" s="25">
        <v>45265</v>
      </c>
      <c r="C847" s="2" t="s">
        <v>1005</v>
      </c>
      <c r="D847" s="2" t="s">
        <v>1626</v>
      </c>
      <c r="E847" s="2" t="s">
        <v>1797</v>
      </c>
      <c r="F847" s="34">
        <v>1</v>
      </c>
      <c r="G847" s="34">
        <v>529.84</v>
      </c>
      <c r="H847" s="2">
        <v>0.13</v>
      </c>
      <c r="I847" s="2" t="s">
        <v>1826</v>
      </c>
      <c r="J847" s="2">
        <v>460.96080000000001</v>
      </c>
    </row>
    <row r="848" spans="1:10">
      <c r="A848" s="2" t="s">
        <v>2672</v>
      </c>
      <c r="B848" s="25">
        <v>45936</v>
      </c>
      <c r="C848" s="2" t="s">
        <v>1452</v>
      </c>
      <c r="D848" s="2" t="s">
        <v>1656</v>
      </c>
      <c r="E848" s="2" t="s">
        <v>1766</v>
      </c>
      <c r="F848" s="33">
        <v>3</v>
      </c>
      <c r="G848" s="33">
        <v>582.57000000000005</v>
      </c>
      <c r="H848" s="2">
        <v>0.11</v>
      </c>
      <c r="I848" s="2" t="s">
        <v>1826</v>
      </c>
      <c r="J848" s="2">
        <v>1555.4619</v>
      </c>
    </row>
    <row r="849" spans="1:10">
      <c r="A849" s="2" t="s">
        <v>2673</v>
      </c>
      <c r="B849" s="25">
        <v>45242</v>
      </c>
      <c r="C849" s="2" t="s">
        <v>687</v>
      </c>
      <c r="D849" s="2" t="s">
        <v>1738</v>
      </c>
      <c r="E849" s="2" t="s">
        <v>1807</v>
      </c>
      <c r="F849" s="34">
        <v>1</v>
      </c>
      <c r="G849" s="34">
        <v>219.81</v>
      </c>
      <c r="H849" s="2">
        <v>0.22</v>
      </c>
      <c r="I849" s="2" t="s">
        <v>1829</v>
      </c>
      <c r="J849" s="2">
        <v>171.45179999999999</v>
      </c>
    </row>
    <row r="850" spans="1:10">
      <c r="A850" s="2" t="s">
        <v>2674</v>
      </c>
      <c r="B850" s="25">
        <v>45437</v>
      </c>
      <c r="C850" s="2" t="s">
        <v>1527</v>
      </c>
      <c r="D850" s="2" t="s">
        <v>1688</v>
      </c>
      <c r="E850" s="2" t="s">
        <v>1810</v>
      </c>
      <c r="F850" s="33">
        <v>4</v>
      </c>
      <c r="G850" s="33">
        <v>883.31</v>
      </c>
      <c r="H850" s="2">
        <v>0.27</v>
      </c>
      <c r="I850" s="2" t="s">
        <v>1824</v>
      </c>
      <c r="J850" s="2">
        <v>2579.2651999999998</v>
      </c>
    </row>
    <row r="851" spans="1:10">
      <c r="A851" s="2" t="s">
        <v>2675</v>
      </c>
      <c r="B851" s="25">
        <v>45627</v>
      </c>
      <c r="C851" s="2" t="s">
        <v>752</v>
      </c>
      <c r="D851" s="2" t="s">
        <v>1582</v>
      </c>
      <c r="E851" s="2" t="s">
        <v>1799</v>
      </c>
      <c r="F851" s="34">
        <v>4</v>
      </c>
      <c r="G851" s="34">
        <v>329.06</v>
      </c>
      <c r="H851" s="2">
        <v>0.04</v>
      </c>
      <c r="I851" s="2" t="s">
        <v>1829</v>
      </c>
      <c r="J851" s="2">
        <v>1263.5904</v>
      </c>
    </row>
    <row r="852" spans="1:10">
      <c r="A852" s="2" t="s">
        <v>2676</v>
      </c>
      <c r="B852" s="25">
        <v>45678</v>
      </c>
      <c r="C852" s="2" t="s">
        <v>372</v>
      </c>
      <c r="D852" s="2" t="s">
        <v>1684</v>
      </c>
      <c r="E852" s="2" t="s">
        <v>1792</v>
      </c>
      <c r="F852" s="33">
        <v>1</v>
      </c>
      <c r="G852" s="33">
        <v>935.78</v>
      </c>
      <c r="H852" s="2">
        <v>0.03</v>
      </c>
      <c r="I852" s="2" t="s">
        <v>1826</v>
      </c>
      <c r="J852" s="2">
        <v>907.70659999999998</v>
      </c>
    </row>
    <row r="853" spans="1:10">
      <c r="A853" s="2" t="s">
        <v>2677</v>
      </c>
      <c r="B853" s="25">
        <v>45484</v>
      </c>
      <c r="C853" s="2" t="s">
        <v>1008</v>
      </c>
      <c r="D853" s="2" t="s">
        <v>1668</v>
      </c>
      <c r="E853" s="2" t="s">
        <v>1789</v>
      </c>
      <c r="F853" s="34">
        <v>4</v>
      </c>
      <c r="G853" s="34">
        <v>597.79999999999995</v>
      </c>
      <c r="H853" s="2">
        <v>0.2</v>
      </c>
      <c r="I853" s="2" t="s">
        <v>1824</v>
      </c>
      <c r="J853" s="2">
        <v>1912.96</v>
      </c>
    </row>
    <row r="854" spans="1:10">
      <c r="A854" s="2" t="s">
        <v>2678</v>
      </c>
      <c r="B854" s="25">
        <v>45700</v>
      </c>
      <c r="C854" s="2" t="s">
        <v>827</v>
      </c>
      <c r="D854" s="2" t="s">
        <v>1574</v>
      </c>
      <c r="E854" s="2" t="s">
        <v>1810</v>
      </c>
      <c r="F854" s="33">
        <v>4</v>
      </c>
      <c r="G854" s="33">
        <v>266.98</v>
      </c>
      <c r="H854" s="2">
        <v>0.16</v>
      </c>
      <c r="I854" s="2" t="s">
        <v>1824</v>
      </c>
      <c r="J854" s="2">
        <v>897.05280000000005</v>
      </c>
    </row>
    <row r="855" spans="1:10">
      <c r="A855" s="2" t="s">
        <v>2679</v>
      </c>
      <c r="B855" s="25">
        <v>45873</v>
      </c>
      <c r="C855" s="2" t="s">
        <v>1266</v>
      </c>
      <c r="D855" s="2" t="s">
        <v>1688</v>
      </c>
      <c r="E855" s="2" t="s">
        <v>1801</v>
      </c>
      <c r="F855" s="34">
        <v>3</v>
      </c>
      <c r="G855" s="34">
        <v>360.18</v>
      </c>
      <c r="H855" s="2">
        <v>0.03</v>
      </c>
      <c r="I855" s="2" t="s">
        <v>1824</v>
      </c>
      <c r="J855" s="2">
        <v>1048.1238000000001</v>
      </c>
    </row>
    <row r="856" spans="1:10">
      <c r="A856" s="2" t="s">
        <v>2680</v>
      </c>
      <c r="B856" s="25">
        <v>45860</v>
      </c>
      <c r="C856" s="2" t="s">
        <v>1136</v>
      </c>
      <c r="D856" s="2" t="s">
        <v>1660</v>
      </c>
      <c r="E856" s="2" t="s">
        <v>1752</v>
      </c>
      <c r="F856" s="33">
        <v>3</v>
      </c>
      <c r="G856" s="33">
        <v>247.41</v>
      </c>
      <c r="H856" s="2">
        <v>0.05</v>
      </c>
      <c r="I856" s="2" t="s">
        <v>1829</v>
      </c>
      <c r="J856" s="2">
        <v>705.11850000000004</v>
      </c>
    </row>
    <row r="857" spans="1:10">
      <c r="A857" s="2" t="s">
        <v>2681</v>
      </c>
      <c r="B857" s="25">
        <v>45235</v>
      </c>
      <c r="C857" s="2" t="s">
        <v>284</v>
      </c>
      <c r="D857" s="2" t="s">
        <v>1638</v>
      </c>
      <c r="E857" s="2" t="s">
        <v>1801</v>
      </c>
      <c r="F857" s="34">
        <v>3</v>
      </c>
      <c r="G857" s="34">
        <v>674.66</v>
      </c>
      <c r="H857" s="2">
        <v>0.23</v>
      </c>
      <c r="I857" s="2" t="s">
        <v>1824</v>
      </c>
      <c r="J857" s="2">
        <v>1558.4646</v>
      </c>
    </row>
    <row r="858" spans="1:10">
      <c r="A858" s="2" t="s">
        <v>2682</v>
      </c>
      <c r="B858" s="25">
        <v>45874</v>
      </c>
      <c r="C858" s="2" t="s">
        <v>1289</v>
      </c>
      <c r="D858" s="2" t="s">
        <v>1632</v>
      </c>
      <c r="E858" s="2" t="s">
        <v>1769</v>
      </c>
      <c r="F858" s="33">
        <v>1</v>
      </c>
      <c r="G858" s="33">
        <v>913.98</v>
      </c>
      <c r="H858" s="2">
        <v>0.27</v>
      </c>
      <c r="I858" s="2" t="s">
        <v>1826</v>
      </c>
      <c r="J858" s="2">
        <v>667.20539999999994</v>
      </c>
    </row>
    <row r="859" spans="1:10">
      <c r="A859" s="2" t="s">
        <v>2683</v>
      </c>
      <c r="B859" s="25">
        <v>45769</v>
      </c>
      <c r="C859" s="2" t="s">
        <v>990</v>
      </c>
      <c r="D859" s="2" t="s">
        <v>1734</v>
      </c>
      <c r="E859" s="2" t="s">
        <v>1789</v>
      </c>
      <c r="F859" s="34">
        <v>4</v>
      </c>
      <c r="G859" s="34">
        <v>370.5</v>
      </c>
      <c r="H859" s="2">
        <v>0.13</v>
      </c>
      <c r="I859" s="2" t="s">
        <v>1826</v>
      </c>
      <c r="J859" s="2">
        <v>1289.3399999999999</v>
      </c>
    </row>
    <row r="860" spans="1:10">
      <c r="A860" s="2" t="s">
        <v>2684</v>
      </c>
      <c r="B860" s="25">
        <v>45619</v>
      </c>
      <c r="C860" s="2" t="s">
        <v>1121</v>
      </c>
      <c r="D860" s="2" t="s">
        <v>1692</v>
      </c>
      <c r="E860" s="2" t="s">
        <v>1797</v>
      </c>
      <c r="F860" s="33">
        <v>1</v>
      </c>
      <c r="G860" s="33">
        <v>735.1</v>
      </c>
      <c r="H860" s="2">
        <v>0.1</v>
      </c>
      <c r="I860" s="2" t="s">
        <v>1826</v>
      </c>
      <c r="J860" s="2">
        <v>661.59</v>
      </c>
    </row>
    <row r="861" spans="1:10">
      <c r="A861" s="2" t="s">
        <v>2685</v>
      </c>
      <c r="B861" s="25">
        <v>45614</v>
      </c>
      <c r="C861" s="2" t="s">
        <v>461</v>
      </c>
      <c r="D861" s="2" t="s">
        <v>1706</v>
      </c>
      <c r="E861" s="2" t="s">
        <v>1761</v>
      </c>
      <c r="F861" s="34">
        <v>3</v>
      </c>
      <c r="G861" s="34">
        <v>448.55</v>
      </c>
      <c r="H861" s="2">
        <v>0.05</v>
      </c>
      <c r="I861" s="2" t="s">
        <v>1824</v>
      </c>
      <c r="J861" s="2">
        <v>1278.3675000000001</v>
      </c>
    </row>
    <row r="862" spans="1:10">
      <c r="A862" s="2" t="s">
        <v>2686</v>
      </c>
      <c r="B862" s="25">
        <v>45691</v>
      </c>
      <c r="C862" s="2" t="s">
        <v>221</v>
      </c>
      <c r="D862" s="2" t="s">
        <v>1716</v>
      </c>
      <c r="E862" s="2" t="s">
        <v>1797</v>
      </c>
      <c r="F862" s="33">
        <v>3</v>
      </c>
      <c r="G862" s="33">
        <v>904.96</v>
      </c>
      <c r="H862" s="2">
        <v>7.0000000000000007E-2</v>
      </c>
      <c r="I862" s="2" t="s">
        <v>1829</v>
      </c>
      <c r="J862" s="2">
        <v>2524.8384000000001</v>
      </c>
    </row>
    <row r="863" spans="1:10">
      <c r="A863" s="2" t="s">
        <v>2687</v>
      </c>
      <c r="B863" s="25">
        <v>45608</v>
      </c>
      <c r="C863" s="2" t="s">
        <v>1187</v>
      </c>
      <c r="D863" s="2" t="s">
        <v>1684</v>
      </c>
      <c r="E863" s="2" t="s">
        <v>1797</v>
      </c>
      <c r="F863" s="34">
        <v>4</v>
      </c>
      <c r="G863" s="34">
        <v>408.72</v>
      </c>
      <c r="H863" s="2">
        <v>0.16</v>
      </c>
      <c r="I863" s="2" t="s">
        <v>1829</v>
      </c>
      <c r="J863" s="2">
        <v>1373.2991999999999</v>
      </c>
    </row>
    <row r="864" spans="1:10">
      <c r="A864" s="2" t="s">
        <v>2688</v>
      </c>
      <c r="B864" s="25">
        <v>45412</v>
      </c>
      <c r="C864" s="2" t="s">
        <v>896</v>
      </c>
      <c r="D864" s="2" t="s">
        <v>1690</v>
      </c>
      <c r="E864" s="2" t="s">
        <v>1766</v>
      </c>
      <c r="F864" s="33">
        <v>4</v>
      </c>
      <c r="G864" s="33">
        <v>770.65</v>
      </c>
      <c r="H864" s="2">
        <v>0.27</v>
      </c>
      <c r="I864" s="2" t="s">
        <v>1824</v>
      </c>
      <c r="J864" s="2">
        <v>2250.2979999999998</v>
      </c>
    </row>
    <row r="865" spans="1:10">
      <c r="A865" s="2" t="s">
        <v>2689</v>
      </c>
      <c r="B865" s="25">
        <v>45767</v>
      </c>
      <c r="C865" s="2" t="s">
        <v>663</v>
      </c>
      <c r="D865" s="2" t="s">
        <v>1608</v>
      </c>
      <c r="E865" s="2" t="s">
        <v>1776</v>
      </c>
      <c r="F865" s="34">
        <v>1</v>
      </c>
      <c r="G865" s="34">
        <v>649.22</v>
      </c>
      <c r="H865" s="2">
        <v>0.03</v>
      </c>
      <c r="I865" s="2" t="s">
        <v>1829</v>
      </c>
      <c r="J865" s="2">
        <v>629.74340000000007</v>
      </c>
    </row>
    <row r="866" spans="1:10">
      <c r="A866" s="2" t="s">
        <v>2690</v>
      </c>
      <c r="B866" s="25">
        <v>45428</v>
      </c>
      <c r="C866" s="2" t="s">
        <v>1092</v>
      </c>
      <c r="D866" s="2" t="s">
        <v>1614</v>
      </c>
      <c r="E866" s="2" t="s">
        <v>1789</v>
      </c>
      <c r="F866" s="33">
        <v>2</v>
      </c>
      <c r="G866" s="33">
        <v>379.78</v>
      </c>
      <c r="H866" s="2">
        <v>0.2</v>
      </c>
      <c r="I866" s="2" t="s">
        <v>1824</v>
      </c>
      <c r="J866" s="2">
        <v>607.64800000000002</v>
      </c>
    </row>
    <row r="867" spans="1:10">
      <c r="A867" s="2" t="s">
        <v>2691</v>
      </c>
      <c r="B867" s="25">
        <v>45770</v>
      </c>
      <c r="C867" s="2" t="s">
        <v>794</v>
      </c>
      <c r="D867" s="2" t="s">
        <v>1634</v>
      </c>
      <c r="E867" s="2" t="s">
        <v>1782</v>
      </c>
      <c r="F867" s="34">
        <v>3</v>
      </c>
      <c r="G867" s="34">
        <v>924.15</v>
      </c>
      <c r="H867" s="2">
        <v>0.1</v>
      </c>
      <c r="I867" s="2" t="s">
        <v>1826</v>
      </c>
      <c r="J867" s="2">
        <v>2495.2049999999999</v>
      </c>
    </row>
    <row r="868" spans="1:10">
      <c r="A868" s="2" t="s">
        <v>2692</v>
      </c>
      <c r="B868" s="25">
        <v>45571</v>
      </c>
      <c r="C868" s="2" t="s">
        <v>1446</v>
      </c>
      <c r="D868" s="2" t="s">
        <v>1638</v>
      </c>
      <c r="E868" s="2" t="s">
        <v>1807</v>
      </c>
      <c r="F868" s="33">
        <v>3</v>
      </c>
      <c r="G868" s="33">
        <v>144.66999999999999</v>
      </c>
      <c r="H868" s="2">
        <v>0.28999999999999998</v>
      </c>
      <c r="I868" s="2" t="s">
        <v>1829</v>
      </c>
      <c r="J868" s="2">
        <v>308.14710000000002</v>
      </c>
    </row>
    <row r="869" spans="1:10">
      <c r="A869" s="2" t="s">
        <v>2693</v>
      </c>
      <c r="B869" s="25">
        <v>45700</v>
      </c>
      <c r="C869" s="2" t="s">
        <v>419</v>
      </c>
      <c r="D869" s="2" t="s">
        <v>1614</v>
      </c>
      <c r="E869" s="2" t="s">
        <v>1801</v>
      </c>
      <c r="F869" s="34">
        <v>2</v>
      </c>
      <c r="G869" s="34">
        <v>667.17</v>
      </c>
      <c r="H869" s="2">
        <v>0.1</v>
      </c>
      <c r="I869" s="2" t="s">
        <v>1826</v>
      </c>
      <c r="J869" s="2">
        <v>1200.9059999999999</v>
      </c>
    </row>
    <row r="870" spans="1:10">
      <c r="A870" s="2" t="s">
        <v>2694</v>
      </c>
      <c r="B870" s="25">
        <v>45382</v>
      </c>
      <c r="C870" s="2" t="s">
        <v>1252</v>
      </c>
      <c r="D870" s="2" t="s">
        <v>1680</v>
      </c>
      <c r="E870" s="2" t="s">
        <v>1766</v>
      </c>
      <c r="F870" s="33">
        <v>1</v>
      </c>
      <c r="G870" s="33">
        <v>984.6</v>
      </c>
      <c r="H870" s="2">
        <v>0.22</v>
      </c>
      <c r="I870" s="2" t="s">
        <v>1824</v>
      </c>
      <c r="J870" s="2">
        <v>767.98800000000006</v>
      </c>
    </row>
    <row r="871" spans="1:10">
      <c r="A871" s="2" t="s">
        <v>2695</v>
      </c>
      <c r="B871" s="25">
        <v>45260</v>
      </c>
      <c r="C871" s="2" t="s">
        <v>887</v>
      </c>
      <c r="D871" s="2" t="s">
        <v>1574</v>
      </c>
      <c r="E871" s="2" t="s">
        <v>1782</v>
      </c>
      <c r="F871" s="34">
        <v>1</v>
      </c>
      <c r="G871" s="34">
        <v>139.29</v>
      </c>
      <c r="H871" s="2">
        <v>0</v>
      </c>
      <c r="I871" s="2" t="s">
        <v>1824</v>
      </c>
      <c r="J871" s="2">
        <v>139.29</v>
      </c>
    </row>
    <row r="872" spans="1:10">
      <c r="A872" s="2" t="s">
        <v>2696</v>
      </c>
      <c r="B872" s="25">
        <v>45702</v>
      </c>
      <c r="C872" s="2" t="s">
        <v>134</v>
      </c>
      <c r="D872" s="2" t="s">
        <v>1580</v>
      </c>
      <c r="E872" s="2" t="s">
        <v>1782</v>
      </c>
      <c r="F872" s="33">
        <v>3</v>
      </c>
      <c r="G872" s="33">
        <v>459.57</v>
      </c>
      <c r="H872" s="2">
        <v>0.1</v>
      </c>
      <c r="I872" s="2" t="s">
        <v>1829</v>
      </c>
      <c r="J872" s="2">
        <v>1240.8389999999999</v>
      </c>
    </row>
    <row r="873" spans="1:10">
      <c r="A873" s="2" t="s">
        <v>2697</v>
      </c>
      <c r="B873" s="25">
        <v>45302</v>
      </c>
      <c r="C873" s="2" t="s">
        <v>244</v>
      </c>
      <c r="D873" s="2" t="s">
        <v>1628</v>
      </c>
      <c r="E873" s="2" t="s">
        <v>1801</v>
      </c>
      <c r="F873" s="34">
        <v>1</v>
      </c>
      <c r="G873" s="34">
        <v>517.82000000000005</v>
      </c>
      <c r="H873" s="2">
        <v>0.28999999999999998</v>
      </c>
      <c r="I873" s="2" t="s">
        <v>1824</v>
      </c>
      <c r="J873" s="2">
        <v>367.65219999999999</v>
      </c>
    </row>
    <row r="874" spans="1:10">
      <c r="A874" s="2" t="s">
        <v>2698</v>
      </c>
      <c r="B874" s="25">
        <v>45653</v>
      </c>
      <c r="C874" s="2" t="s">
        <v>1184</v>
      </c>
      <c r="D874" s="2" t="s">
        <v>1700</v>
      </c>
      <c r="E874" s="2" t="s">
        <v>1776</v>
      </c>
      <c r="F874" s="33">
        <v>4</v>
      </c>
      <c r="G874" s="33">
        <v>282.45</v>
      </c>
      <c r="H874" s="2">
        <v>0.28999999999999998</v>
      </c>
      <c r="I874" s="2" t="s">
        <v>1829</v>
      </c>
      <c r="J874" s="2">
        <v>802.1579999999999</v>
      </c>
    </row>
    <row r="875" spans="1:10">
      <c r="A875" s="2" t="s">
        <v>2699</v>
      </c>
      <c r="B875" s="25">
        <v>45250</v>
      </c>
      <c r="C875" s="2" t="s">
        <v>1405</v>
      </c>
      <c r="D875" s="2" t="s">
        <v>1722</v>
      </c>
      <c r="E875" s="2" t="s">
        <v>1779</v>
      </c>
      <c r="F875" s="34">
        <v>2</v>
      </c>
      <c r="G875" s="34">
        <v>386.46</v>
      </c>
      <c r="H875" s="2">
        <v>0.23</v>
      </c>
      <c r="I875" s="2" t="s">
        <v>1829</v>
      </c>
      <c r="J875" s="2">
        <v>595.14840000000004</v>
      </c>
    </row>
    <row r="876" spans="1:10">
      <c r="A876" s="2" t="s">
        <v>2700</v>
      </c>
      <c r="B876" s="25">
        <v>45661</v>
      </c>
      <c r="C876" s="2" t="s">
        <v>640</v>
      </c>
      <c r="D876" s="2" t="s">
        <v>1586</v>
      </c>
      <c r="E876" s="2" t="s">
        <v>1766</v>
      </c>
      <c r="F876" s="33">
        <v>1</v>
      </c>
      <c r="G876" s="33">
        <v>270.45</v>
      </c>
      <c r="H876" s="2">
        <v>0.15</v>
      </c>
      <c r="I876" s="2" t="s">
        <v>1829</v>
      </c>
      <c r="J876" s="2">
        <v>229.88249999999999</v>
      </c>
    </row>
    <row r="877" spans="1:10">
      <c r="A877" s="2" t="s">
        <v>2701</v>
      </c>
      <c r="B877" s="25">
        <v>45493</v>
      </c>
      <c r="C877" s="2" t="s">
        <v>160</v>
      </c>
      <c r="D877" s="2" t="s">
        <v>1700</v>
      </c>
      <c r="E877" s="2" t="s">
        <v>1789</v>
      </c>
      <c r="F877" s="34">
        <v>4</v>
      </c>
      <c r="G877" s="34">
        <v>762.94</v>
      </c>
      <c r="H877" s="2">
        <v>0.09</v>
      </c>
      <c r="I877" s="2" t="s">
        <v>1829</v>
      </c>
      <c r="J877" s="2">
        <v>2777.1016</v>
      </c>
    </row>
    <row r="878" spans="1:10">
      <c r="A878" s="2" t="s">
        <v>2702</v>
      </c>
      <c r="B878" s="25">
        <v>45242</v>
      </c>
      <c r="C878" s="2" t="s">
        <v>1518</v>
      </c>
      <c r="D878" s="2" t="s">
        <v>1630</v>
      </c>
      <c r="E878" s="2" t="s">
        <v>1797</v>
      </c>
      <c r="F878" s="33">
        <v>1</v>
      </c>
      <c r="G878" s="33">
        <v>409.03</v>
      </c>
      <c r="H878" s="2">
        <v>0.25</v>
      </c>
      <c r="I878" s="2" t="s">
        <v>1829</v>
      </c>
      <c r="J878" s="2">
        <v>306.77249999999998</v>
      </c>
    </row>
    <row r="879" spans="1:10">
      <c r="A879" s="2" t="s">
        <v>2703</v>
      </c>
      <c r="B879" s="25">
        <v>45411</v>
      </c>
      <c r="C879" s="2" t="s">
        <v>711</v>
      </c>
      <c r="D879" s="2" t="s">
        <v>1740</v>
      </c>
      <c r="E879" s="2" t="s">
        <v>1810</v>
      </c>
      <c r="F879" s="34">
        <v>2</v>
      </c>
      <c r="G879" s="34">
        <v>891.13</v>
      </c>
      <c r="H879" s="2">
        <v>0.13</v>
      </c>
      <c r="I879" s="2" t="s">
        <v>1824</v>
      </c>
      <c r="J879" s="2">
        <v>1550.5662</v>
      </c>
    </row>
    <row r="880" spans="1:10">
      <c r="A880" s="2" t="s">
        <v>2704</v>
      </c>
      <c r="B880" s="25">
        <v>45593</v>
      </c>
      <c r="C880" s="2" t="s">
        <v>130</v>
      </c>
      <c r="D880" s="2" t="s">
        <v>1732</v>
      </c>
      <c r="E880" s="2" t="s">
        <v>1804</v>
      </c>
      <c r="F880" s="33">
        <v>1</v>
      </c>
      <c r="G880" s="33">
        <v>553.38</v>
      </c>
      <c r="H880" s="2">
        <v>0.21</v>
      </c>
      <c r="I880" s="2" t="s">
        <v>1826</v>
      </c>
      <c r="J880" s="2">
        <v>437.17020000000002</v>
      </c>
    </row>
    <row r="881" spans="1:10">
      <c r="A881" s="2" t="s">
        <v>2705</v>
      </c>
      <c r="B881" s="25">
        <v>45281</v>
      </c>
      <c r="C881" s="2" t="s">
        <v>535</v>
      </c>
      <c r="D881" s="2" t="s">
        <v>1718</v>
      </c>
      <c r="E881" s="2" t="s">
        <v>1797</v>
      </c>
      <c r="F881" s="34">
        <v>2</v>
      </c>
      <c r="G881" s="34">
        <v>652.29999999999995</v>
      </c>
      <c r="H881" s="2">
        <v>0.16</v>
      </c>
      <c r="I881" s="2" t="s">
        <v>1829</v>
      </c>
      <c r="J881" s="2">
        <v>1095.864</v>
      </c>
    </row>
    <row r="882" spans="1:10">
      <c r="A882" s="2" t="s">
        <v>2706</v>
      </c>
      <c r="B882" s="25">
        <v>45575</v>
      </c>
      <c r="C882" s="2" t="s">
        <v>422</v>
      </c>
      <c r="D882" s="2" t="s">
        <v>1632</v>
      </c>
      <c r="E882" s="2" t="s">
        <v>1786</v>
      </c>
      <c r="F882" s="33">
        <v>4</v>
      </c>
      <c r="G882" s="33">
        <v>194.36</v>
      </c>
      <c r="H882" s="2">
        <v>0.18</v>
      </c>
      <c r="I882" s="2" t="s">
        <v>1829</v>
      </c>
      <c r="J882" s="2">
        <v>637.50080000000014</v>
      </c>
    </row>
    <row r="883" spans="1:10">
      <c r="A883" s="2" t="s">
        <v>2707</v>
      </c>
      <c r="B883" s="25">
        <v>45660</v>
      </c>
      <c r="C883" s="2" t="s">
        <v>514</v>
      </c>
      <c r="D883" s="2" t="s">
        <v>1732</v>
      </c>
      <c r="E883" s="2" t="s">
        <v>1757</v>
      </c>
      <c r="F883" s="34">
        <v>3</v>
      </c>
      <c r="G883" s="34">
        <v>476.37</v>
      </c>
      <c r="H883" s="2">
        <v>0.21</v>
      </c>
      <c r="I883" s="2" t="s">
        <v>1829</v>
      </c>
      <c r="J883" s="2">
        <v>1128.9969000000001</v>
      </c>
    </row>
    <row r="884" spans="1:10">
      <c r="A884" s="2" t="s">
        <v>2708</v>
      </c>
      <c r="B884" s="25">
        <v>45360</v>
      </c>
      <c r="C884" s="2" t="s">
        <v>1142</v>
      </c>
      <c r="D884" s="2" t="s">
        <v>1628</v>
      </c>
      <c r="E884" s="2" t="s">
        <v>1773</v>
      </c>
      <c r="F884" s="33">
        <v>3</v>
      </c>
      <c r="G884" s="33">
        <v>174.57</v>
      </c>
      <c r="H884" s="2">
        <v>0</v>
      </c>
      <c r="I884" s="2" t="s">
        <v>1826</v>
      </c>
      <c r="J884" s="2">
        <v>523.71</v>
      </c>
    </row>
    <row r="885" spans="1:10">
      <c r="A885" s="2" t="s">
        <v>2709</v>
      </c>
      <c r="B885" s="25">
        <v>45526</v>
      </c>
      <c r="C885" s="2" t="s">
        <v>414</v>
      </c>
      <c r="D885" s="2" t="s">
        <v>1718</v>
      </c>
      <c r="E885" s="2" t="s">
        <v>1752</v>
      </c>
      <c r="F885" s="34">
        <v>3</v>
      </c>
      <c r="G885" s="34">
        <v>762</v>
      </c>
      <c r="H885" s="2">
        <v>0.02</v>
      </c>
      <c r="I885" s="2" t="s">
        <v>1826</v>
      </c>
      <c r="J885" s="2">
        <v>2240.2800000000002</v>
      </c>
    </row>
    <row r="886" spans="1:10">
      <c r="A886" s="2" t="s">
        <v>2710</v>
      </c>
      <c r="B886" s="25">
        <v>45395</v>
      </c>
      <c r="C886" s="2" t="s">
        <v>1319</v>
      </c>
      <c r="D886" s="2" t="s">
        <v>1692</v>
      </c>
      <c r="E886" s="2" t="s">
        <v>1813</v>
      </c>
      <c r="F886" s="33">
        <v>1</v>
      </c>
      <c r="G886" s="33">
        <v>44.08</v>
      </c>
      <c r="H886" s="2">
        <v>0.05</v>
      </c>
      <c r="I886" s="2" t="s">
        <v>1824</v>
      </c>
      <c r="J886" s="2">
        <v>41.875999999999998</v>
      </c>
    </row>
    <row r="887" spans="1:10">
      <c r="A887" s="2" t="s">
        <v>2711</v>
      </c>
      <c r="B887" s="25">
        <v>45466</v>
      </c>
      <c r="C887" s="2" t="s">
        <v>1521</v>
      </c>
      <c r="D887" s="2" t="s">
        <v>1666</v>
      </c>
      <c r="E887" s="2" t="s">
        <v>1797</v>
      </c>
      <c r="F887" s="34">
        <v>1</v>
      </c>
      <c r="G887" s="34">
        <v>992.37</v>
      </c>
      <c r="H887" s="2">
        <v>0.24</v>
      </c>
      <c r="I887" s="2" t="s">
        <v>1829</v>
      </c>
      <c r="J887" s="2">
        <v>754.20119999999997</v>
      </c>
    </row>
    <row r="888" spans="1:10">
      <c r="A888" s="2" t="s">
        <v>2712</v>
      </c>
      <c r="B888" s="25">
        <v>45876</v>
      </c>
      <c r="C888" s="2" t="s">
        <v>657</v>
      </c>
      <c r="D888" s="2" t="s">
        <v>1610</v>
      </c>
      <c r="E888" s="2" t="s">
        <v>1789</v>
      </c>
      <c r="F888" s="33">
        <v>3</v>
      </c>
      <c r="G888" s="33">
        <v>465.4</v>
      </c>
      <c r="H888" s="2">
        <v>0.28999999999999998</v>
      </c>
      <c r="I888" s="2" t="s">
        <v>1829</v>
      </c>
      <c r="J888" s="2">
        <v>991.30199999999979</v>
      </c>
    </row>
    <row r="889" spans="1:10">
      <c r="A889" s="2" t="s">
        <v>2713</v>
      </c>
      <c r="B889" s="25">
        <v>45724</v>
      </c>
      <c r="C889" s="2" t="s">
        <v>1059</v>
      </c>
      <c r="D889" s="2" t="s">
        <v>1580</v>
      </c>
      <c r="E889" s="2" t="s">
        <v>1789</v>
      </c>
      <c r="F889" s="34">
        <v>2</v>
      </c>
      <c r="G889" s="34">
        <v>693.61</v>
      </c>
      <c r="H889" s="2">
        <v>0.15</v>
      </c>
      <c r="I889" s="2" t="s">
        <v>1826</v>
      </c>
      <c r="J889" s="2">
        <v>1179.1369999999999</v>
      </c>
    </row>
    <row r="890" spans="1:10">
      <c r="A890" s="2" t="s">
        <v>2714</v>
      </c>
      <c r="B890" s="25">
        <v>45801</v>
      </c>
      <c r="C890" s="2" t="s">
        <v>1434</v>
      </c>
      <c r="D890" s="2" t="s">
        <v>1682</v>
      </c>
      <c r="E890" s="2" t="s">
        <v>1782</v>
      </c>
      <c r="F890" s="33">
        <v>2</v>
      </c>
      <c r="G890" s="33">
        <v>995.11</v>
      </c>
      <c r="H890" s="2">
        <v>0.13</v>
      </c>
      <c r="I890" s="2" t="s">
        <v>1826</v>
      </c>
      <c r="J890" s="2">
        <v>1731.4914000000001</v>
      </c>
    </row>
    <row r="891" spans="1:10">
      <c r="A891" s="2" t="s">
        <v>2715</v>
      </c>
      <c r="B891" s="25">
        <v>45749</v>
      </c>
      <c r="C891" s="2" t="s">
        <v>1190</v>
      </c>
      <c r="D891" s="2" t="s">
        <v>1594</v>
      </c>
      <c r="E891" s="2" t="s">
        <v>1769</v>
      </c>
      <c r="F891" s="34">
        <v>3</v>
      </c>
      <c r="G891" s="34">
        <v>70.97</v>
      </c>
      <c r="H891" s="2">
        <v>0.06</v>
      </c>
      <c r="I891" s="2" t="s">
        <v>1829</v>
      </c>
      <c r="J891" s="2">
        <v>200.1354</v>
      </c>
    </row>
    <row r="892" spans="1:10">
      <c r="A892" s="2" t="s">
        <v>2716</v>
      </c>
      <c r="B892" s="25">
        <v>45325</v>
      </c>
      <c r="C892" s="2" t="s">
        <v>396</v>
      </c>
      <c r="D892" s="2" t="s">
        <v>1714</v>
      </c>
      <c r="E892" s="2" t="s">
        <v>1786</v>
      </c>
      <c r="F892" s="33">
        <v>3</v>
      </c>
      <c r="G892" s="33">
        <v>470.42</v>
      </c>
      <c r="H892" s="2">
        <v>0.16</v>
      </c>
      <c r="I892" s="2" t="s">
        <v>1824</v>
      </c>
      <c r="J892" s="2">
        <v>1185.4584</v>
      </c>
    </row>
    <row r="893" spans="1:10">
      <c r="A893" s="2" t="s">
        <v>2717</v>
      </c>
      <c r="B893" s="25">
        <v>45932</v>
      </c>
      <c r="C893" s="2" t="s">
        <v>990</v>
      </c>
      <c r="D893" s="2" t="s">
        <v>1720</v>
      </c>
      <c r="E893" s="2" t="s">
        <v>1804</v>
      </c>
      <c r="F893" s="34">
        <v>2</v>
      </c>
      <c r="G893" s="34">
        <v>215.59</v>
      </c>
      <c r="H893" s="2">
        <v>0.18</v>
      </c>
      <c r="I893" s="2" t="s">
        <v>1824</v>
      </c>
      <c r="J893" s="2">
        <v>353.56760000000003</v>
      </c>
    </row>
    <row r="894" spans="1:10">
      <c r="A894" s="2" t="s">
        <v>2718</v>
      </c>
      <c r="B894" s="25">
        <v>45895</v>
      </c>
      <c r="C894" s="2" t="s">
        <v>767</v>
      </c>
      <c r="D894" s="2" t="s">
        <v>1732</v>
      </c>
      <c r="E894" s="2" t="s">
        <v>1752</v>
      </c>
      <c r="F894" s="33">
        <v>1</v>
      </c>
      <c r="G894" s="33">
        <v>533.79999999999995</v>
      </c>
      <c r="H894" s="2">
        <v>0.27</v>
      </c>
      <c r="I894" s="2" t="s">
        <v>1829</v>
      </c>
      <c r="J894" s="2">
        <v>389.67399999999998</v>
      </c>
    </row>
    <row r="895" spans="1:10">
      <c r="A895" s="2" t="s">
        <v>2719</v>
      </c>
      <c r="B895" s="25">
        <v>45614</v>
      </c>
      <c r="C895" s="2" t="s">
        <v>335</v>
      </c>
      <c r="D895" s="2" t="s">
        <v>1612</v>
      </c>
      <c r="E895" s="2" t="s">
        <v>1766</v>
      </c>
      <c r="F895" s="34">
        <v>2</v>
      </c>
      <c r="G895" s="34">
        <v>732.67</v>
      </c>
      <c r="H895" s="2">
        <v>0.24</v>
      </c>
      <c r="I895" s="2" t="s">
        <v>1826</v>
      </c>
      <c r="J895" s="2">
        <v>1113.6584</v>
      </c>
    </row>
    <row r="896" spans="1:10">
      <c r="A896" s="2" t="s">
        <v>2720</v>
      </c>
      <c r="B896" s="25">
        <v>45247</v>
      </c>
      <c r="C896" s="2" t="s">
        <v>1504</v>
      </c>
      <c r="D896" s="2" t="s">
        <v>1668</v>
      </c>
      <c r="E896" s="2" t="s">
        <v>1797</v>
      </c>
      <c r="F896" s="33">
        <v>4</v>
      </c>
      <c r="G896" s="33">
        <v>106.48</v>
      </c>
      <c r="H896" s="2">
        <v>0.1</v>
      </c>
      <c r="I896" s="2" t="s">
        <v>1829</v>
      </c>
      <c r="J896" s="2">
        <v>383.32799999999997</v>
      </c>
    </row>
    <row r="897" spans="1:10">
      <c r="A897" s="2" t="s">
        <v>2721</v>
      </c>
      <c r="B897" s="25">
        <v>45696</v>
      </c>
      <c r="C897" s="2" t="s">
        <v>372</v>
      </c>
      <c r="D897" s="2" t="s">
        <v>1662</v>
      </c>
      <c r="E897" s="2" t="s">
        <v>1766</v>
      </c>
      <c r="F897" s="34">
        <v>1</v>
      </c>
      <c r="G897" s="34">
        <v>38.950000000000003</v>
      </c>
      <c r="H897" s="2">
        <v>0.28000000000000003</v>
      </c>
      <c r="I897" s="2" t="s">
        <v>1824</v>
      </c>
      <c r="J897" s="2">
        <v>28.044</v>
      </c>
    </row>
    <row r="898" spans="1:10">
      <c r="A898" s="2" t="s">
        <v>2722</v>
      </c>
      <c r="B898" s="25">
        <v>45294</v>
      </c>
      <c r="C898" s="2" t="s">
        <v>1337</v>
      </c>
      <c r="D898" s="2" t="s">
        <v>1740</v>
      </c>
      <c r="E898" s="2" t="s">
        <v>1804</v>
      </c>
      <c r="F898" s="33">
        <v>1</v>
      </c>
      <c r="G898" s="33">
        <v>835.17</v>
      </c>
      <c r="H898" s="2">
        <v>0.02</v>
      </c>
      <c r="I898" s="2" t="s">
        <v>1829</v>
      </c>
      <c r="J898" s="2">
        <v>818.46659999999997</v>
      </c>
    </row>
    <row r="899" spans="1:10">
      <c r="A899" s="2" t="s">
        <v>2723</v>
      </c>
      <c r="B899" s="25">
        <v>45389</v>
      </c>
      <c r="C899" s="2" t="s">
        <v>458</v>
      </c>
      <c r="D899" s="2" t="s">
        <v>1714</v>
      </c>
      <c r="E899" s="2" t="s">
        <v>1766</v>
      </c>
      <c r="F899" s="34">
        <v>1</v>
      </c>
      <c r="G899" s="34">
        <v>113.07</v>
      </c>
      <c r="H899" s="2">
        <v>0.24</v>
      </c>
      <c r="I899" s="2" t="s">
        <v>1824</v>
      </c>
      <c r="J899" s="2">
        <v>85.933199999999999</v>
      </c>
    </row>
    <row r="900" spans="1:10">
      <c r="A900" s="2" t="s">
        <v>2724</v>
      </c>
      <c r="B900" s="25">
        <v>45930</v>
      </c>
      <c r="C900" s="2" t="s">
        <v>1437</v>
      </c>
      <c r="D900" s="2" t="s">
        <v>1736</v>
      </c>
      <c r="E900" s="2" t="s">
        <v>1794</v>
      </c>
      <c r="F900" s="33">
        <v>2</v>
      </c>
      <c r="G900" s="33">
        <v>451.33</v>
      </c>
      <c r="H900" s="2">
        <v>0.23</v>
      </c>
      <c r="I900" s="2" t="s">
        <v>1829</v>
      </c>
      <c r="J900" s="2">
        <v>695.04819999999995</v>
      </c>
    </row>
    <row r="901" spans="1:10">
      <c r="A901" s="2" t="s">
        <v>2725</v>
      </c>
      <c r="B901" s="25">
        <v>45456</v>
      </c>
      <c r="C901" s="2" t="s">
        <v>1163</v>
      </c>
      <c r="D901" s="2" t="s">
        <v>1720</v>
      </c>
      <c r="E901" s="2" t="s">
        <v>1776</v>
      </c>
      <c r="F901" s="34">
        <v>3</v>
      </c>
      <c r="G901" s="34">
        <v>619.80999999999995</v>
      </c>
      <c r="H901" s="2">
        <v>0.16</v>
      </c>
      <c r="I901" s="2" t="s">
        <v>1829</v>
      </c>
      <c r="J901" s="2">
        <v>1561.9212</v>
      </c>
    </row>
    <row r="902" spans="1:10">
      <c r="A902" s="2" t="s">
        <v>2726</v>
      </c>
      <c r="B902" s="25">
        <v>45713</v>
      </c>
      <c r="C902" s="2" t="s">
        <v>381</v>
      </c>
      <c r="D902" s="2" t="s">
        <v>1672</v>
      </c>
      <c r="E902" s="2" t="s">
        <v>1779</v>
      </c>
      <c r="F902" s="33">
        <v>4</v>
      </c>
      <c r="G902" s="33">
        <v>46.97</v>
      </c>
      <c r="H902" s="2">
        <v>0.26</v>
      </c>
      <c r="I902" s="2" t="s">
        <v>1826</v>
      </c>
      <c r="J902" s="2">
        <v>139.03120000000001</v>
      </c>
    </row>
    <row r="903" spans="1:10">
      <c r="A903" s="2" t="s">
        <v>2727</v>
      </c>
      <c r="B903" s="25">
        <v>45784</v>
      </c>
      <c r="C903" s="2" t="s">
        <v>607</v>
      </c>
      <c r="D903" s="2" t="s">
        <v>1640</v>
      </c>
      <c r="E903" s="2" t="s">
        <v>1761</v>
      </c>
      <c r="F903" s="34">
        <v>2</v>
      </c>
      <c r="G903" s="34">
        <v>71.48</v>
      </c>
      <c r="H903" s="2">
        <v>0.14000000000000001</v>
      </c>
      <c r="I903" s="2" t="s">
        <v>1829</v>
      </c>
      <c r="J903" s="2">
        <v>122.9456</v>
      </c>
    </row>
    <row r="904" spans="1:10">
      <c r="A904" s="2" t="s">
        <v>2728</v>
      </c>
      <c r="B904" s="25">
        <v>45812</v>
      </c>
      <c r="C904" s="2" t="s">
        <v>8</v>
      </c>
      <c r="D904" s="2" t="s">
        <v>1660</v>
      </c>
      <c r="E904" s="2" t="s">
        <v>1813</v>
      </c>
      <c r="F904" s="33">
        <v>2</v>
      </c>
      <c r="G904" s="33">
        <v>404.08</v>
      </c>
      <c r="H904" s="2">
        <v>7.0000000000000007E-2</v>
      </c>
      <c r="I904" s="2" t="s">
        <v>1824</v>
      </c>
      <c r="J904" s="2">
        <v>751.58879999999988</v>
      </c>
    </row>
    <row r="905" spans="1:10">
      <c r="A905" s="2" t="s">
        <v>2729</v>
      </c>
      <c r="B905" s="25">
        <v>45653</v>
      </c>
      <c r="C905" s="2" t="s">
        <v>842</v>
      </c>
      <c r="D905" s="2" t="s">
        <v>1582</v>
      </c>
      <c r="E905" s="2" t="s">
        <v>1804</v>
      </c>
      <c r="F905" s="34">
        <v>1</v>
      </c>
      <c r="G905" s="34">
        <v>519.91</v>
      </c>
      <c r="H905" s="2">
        <v>0.05</v>
      </c>
      <c r="I905" s="2" t="s">
        <v>1829</v>
      </c>
      <c r="J905" s="2">
        <v>493.91449999999992</v>
      </c>
    </row>
    <row r="906" spans="1:10">
      <c r="A906" s="2" t="s">
        <v>2730</v>
      </c>
      <c r="B906" s="25">
        <v>45672</v>
      </c>
      <c r="C906" s="2" t="s">
        <v>490</v>
      </c>
      <c r="D906" s="2" t="s">
        <v>1644</v>
      </c>
      <c r="E906" s="2" t="s">
        <v>1797</v>
      </c>
      <c r="F906" s="33">
        <v>3</v>
      </c>
      <c r="G906" s="33">
        <v>566.16</v>
      </c>
      <c r="H906" s="2">
        <v>0.05</v>
      </c>
      <c r="I906" s="2" t="s">
        <v>1826</v>
      </c>
      <c r="J906" s="2">
        <v>1613.556</v>
      </c>
    </row>
    <row r="907" spans="1:10">
      <c r="A907" s="2" t="s">
        <v>2731</v>
      </c>
      <c r="B907" s="25">
        <v>45799</v>
      </c>
      <c r="C907" s="2" t="s">
        <v>1223</v>
      </c>
      <c r="D907" s="2" t="s">
        <v>1652</v>
      </c>
      <c r="E907" s="2" t="s">
        <v>1789</v>
      </c>
      <c r="F907" s="34">
        <v>2</v>
      </c>
      <c r="G907" s="34">
        <v>295.12</v>
      </c>
      <c r="H907" s="2">
        <v>0.09</v>
      </c>
      <c r="I907" s="2" t="s">
        <v>1829</v>
      </c>
      <c r="J907" s="2">
        <v>537.11840000000007</v>
      </c>
    </row>
    <row r="908" spans="1:10">
      <c r="A908" s="2" t="s">
        <v>2732</v>
      </c>
      <c r="B908" s="25">
        <v>45848</v>
      </c>
      <c r="C908" s="2" t="s">
        <v>384</v>
      </c>
      <c r="D908" s="2" t="s">
        <v>1616</v>
      </c>
      <c r="E908" s="2" t="s">
        <v>1792</v>
      </c>
      <c r="F908" s="33">
        <v>2</v>
      </c>
      <c r="G908" s="33">
        <v>414.18</v>
      </c>
      <c r="H908" s="2">
        <v>0.25</v>
      </c>
      <c r="I908" s="2" t="s">
        <v>1826</v>
      </c>
      <c r="J908" s="2">
        <v>621.27</v>
      </c>
    </row>
    <row r="909" spans="1:10">
      <c r="A909" s="2" t="s">
        <v>2733</v>
      </c>
      <c r="B909" s="25">
        <v>45918</v>
      </c>
      <c r="C909" s="2" t="s">
        <v>854</v>
      </c>
      <c r="D909" s="2" t="s">
        <v>1664</v>
      </c>
      <c r="E909" s="2" t="s">
        <v>1782</v>
      </c>
      <c r="F909" s="34">
        <v>2</v>
      </c>
      <c r="G909" s="34">
        <v>433.75</v>
      </c>
      <c r="H909" s="2">
        <v>0</v>
      </c>
      <c r="I909" s="2" t="s">
        <v>1824</v>
      </c>
      <c r="J909" s="2">
        <v>867.5</v>
      </c>
    </row>
    <row r="910" spans="1:10">
      <c r="A910" s="2" t="s">
        <v>2734</v>
      </c>
      <c r="B910" s="25">
        <v>45288</v>
      </c>
      <c r="C910" s="2" t="s">
        <v>893</v>
      </c>
      <c r="D910" s="2" t="s">
        <v>1718</v>
      </c>
      <c r="E910" s="2" t="s">
        <v>1813</v>
      </c>
      <c r="F910" s="33">
        <v>3</v>
      </c>
      <c r="G910" s="33">
        <v>104.33</v>
      </c>
      <c r="H910" s="2">
        <v>0.13</v>
      </c>
      <c r="I910" s="2" t="s">
        <v>1829</v>
      </c>
      <c r="J910" s="2">
        <v>272.30130000000003</v>
      </c>
    </row>
    <row r="911" spans="1:10">
      <c r="A911" s="2" t="s">
        <v>2735</v>
      </c>
      <c r="B911" s="25">
        <v>45477</v>
      </c>
      <c r="C911" s="2" t="s">
        <v>1431</v>
      </c>
      <c r="D911" s="2" t="s">
        <v>1553</v>
      </c>
      <c r="E911" s="2" t="s">
        <v>1794</v>
      </c>
      <c r="F911" s="34">
        <v>1</v>
      </c>
      <c r="G911" s="34">
        <v>221.7</v>
      </c>
      <c r="H911" s="2">
        <v>0.04</v>
      </c>
      <c r="I911" s="2" t="s">
        <v>1824</v>
      </c>
      <c r="J911" s="2">
        <v>212.83199999999999</v>
      </c>
    </row>
    <row r="912" spans="1:10">
      <c r="A912" s="2" t="s">
        <v>2736</v>
      </c>
      <c r="B912" s="25">
        <v>45796</v>
      </c>
      <c r="C912" s="2" t="s">
        <v>687</v>
      </c>
      <c r="D912" s="2" t="s">
        <v>1682</v>
      </c>
      <c r="E912" s="2" t="s">
        <v>1773</v>
      </c>
      <c r="F912" s="33">
        <v>2</v>
      </c>
      <c r="G912" s="33">
        <v>491.26</v>
      </c>
      <c r="H912" s="2">
        <v>0.14000000000000001</v>
      </c>
      <c r="I912" s="2" t="s">
        <v>1829</v>
      </c>
      <c r="J912" s="2">
        <v>844.96719999999993</v>
      </c>
    </row>
    <row r="913" spans="1:10">
      <c r="A913" s="2" t="s">
        <v>2737</v>
      </c>
      <c r="B913" s="25">
        <v>45630</v>
      </c>
      <c r="C913" s="2" t="s">
        <v>598</v>
      </c>
      <c r="D913" s="2" t="s">
        <v>1622</v>
      </c>
      <c r="E913" s="2" t="s">
        <v>1782</v>
      </c>
      <c r="F913" s="34">
        <v>4</v>
      </c>
      <c r="G913" s="34">
        <v>923.14</v>
      </c>
      <c r="H913" s="2">
        <v>0.15</v>
      </c>
      <c r="I913" s="2" t="s">
        <v>1824</v>
      </c>
      <c r="J913" s="2">
        <v>3138.6759999999999</v>
      </c>
    </row>
    <row r="914" spans="1:10">
      <c r="A914" s="2" t="s">
        <v>2738</v>
      </c>
      <c r="B914" s="25">
        <v>45625</v>
      </c>
      <c r="C914" s="2" t="s">
        <v>634</v>
      </c>
      <c r="D914" s="2" t="s">
        <v>1676</v>
      </c>
      <c r="E914" s="2" t="s">
        <v>1779</v>
      </c>
      <c r="F914" s="33">
        <v>2</v>
      </c>
      <c r="G914" s="33">
        <v>747.65</v>
      </c>
      <c r="H914" s="2">
        <v>0.08</v>
      </c>
      <c r="I914" s="2" t="s">
        <v>1824</v>
      </c>
      <c r="J914" s="2">
        <v>1375.6759999999999</v>
      </c>
    </row>
    <row r="915" spans="1:10">
      <c r="A915" s="2" t="s">
        <v>2739</v>
      </c>
      <c r="B915" s="25">
        <v>45773</v>
      </c>
      <c r="C915" s="2" t="s">
        <v>384</v>
      </c>
      <c r="D915" s="2" t="s">
        <v>1632</v>
      </c>
      <c r="E915" s="2" t="s">
        <v>1779</v>
      </c>
      <c r="F915" s="34">
        <v>3</v>
      </c>
      <c r="G915" s="34">
        <v>94.55</v>
      </c>
      <c r="H915" s="2">
        <v>0.13</v>
      </c>
      <c r="I915" s="2" t="s">
        <v>1829</v>
      </c>
      <c r="J915" s="2">
        <v>246.77549999999999</v>
      </c>
    </row>
    <row r="916" spans="1:10">
      <c r="A916" s="2" t="s">
        <v>2740</v>
      </c>
      <c r="B916" s="25">
        <v>45308</v>
      </c>
      <c r="C916" s="2" t="s">
        <v>153</v>
      </c>
      <c r="D916" s="2" t="s">
        <v>1578</v>
      </c>
      <c r="E916" s="2" t="s">
        <v>1813</v>
      </c>
      <c r="F916" s="33">
        <v>3</v>
      </c>
      <c r="G916" s="33">
        <v>620.12</v>
      </c>
      <c r="H916" s="2">
        <v>0.06</v>
      </c>
      <c r="I916" s="2" t="s">
        <v>1824</v>
      </c>
      <c r="J916" s="2">
        <v>1748.7384</v>
      </c>
    </row>
    <row r="917" spans="1:10">
      <c r="A917" s="2" t="s">
        <v>2741</v>
      </c>
      <c r="B917" s="25">
        <v>45869</v>
      </c>
      <c r="C917" s="2" t="s">
        <v>1495</v>
      </c>
      <c r="D917" s="2" t="s">
        <v>1686</v>
      </c>
      <c r="E917" s="2" t="s">
        <v>1776</v>
      </c>
      <c r="F917" s="34">
        <v>2</v>
      </c>
      <c r="G917" s="34">
        <v>354.09</v>
      </c>
      <c r="H917" s="2">
        <v>0.12</v>
      </c>
      <c r="I917" s="2" t="s">
        <v>1829</v>
      </c>
      <c r="J917" s="2">
        <v>623.19839999999999</v>
      </c>
    </row>
    <row r="918" spans="1:10">
      <c r="A918" s="2" t="s">
        <v>2742</v>
      </c>
      <c r="B918" s="25">
        <v>45621</v>
      </c>
      <c r="C918" s="2" t="s">
        <v>447</v>
      </c>
      <c r="D918" s="2" t="s">
        <v>1654</v>
      </c>
      <c r="E918" s="2" t="s">
        <v>1773</v>
      </c>
      <c r="F918" s="33">
        <v>3</v>
      </c>
      <c r="G918" s="33">
        <v>214.94</v>
      </c>
      <c r="H918" s="2">
        <v>0.22</v>
      </c>
      <c r="I918" s="2" t="s">
        <v>1829</v>
      </c>
      <c r="J918" s="2">
        <v>502.95960000000002</v>
      </c>
    </row>
    <row r="919" spans="1:10">
      <c r="A919" s="2" t="s">
        <v>2743</v>
      </c>
      <c r="B919" s="25">
        <v>45428</v>
      </c>
      <c r="C919" s="2" t="s">
        <v>651</v>
      </c>
      <c r="D919" s="2" t="s">
        <v>1565</v>
      </c>
      <c r="E919" s="2" t="s">
        <v>1794</v>
      </c>
      <c r="F919" s="34">
        <v>2</v>
      </c>
      <c r="G919" s="34">
        <v>309.77999999999997</v>
      </c>
      <c r="H919" s="2">
        <v>0.16</v>
      </c>
      <c r="I919" s="2" t="s">
        <v>1824</v>
      </c>
      <c r="J919" s="2">
        <v>520.43039999999996</v>
      </c>
    </row>
    <row r="920" spans="1:10">
      <c r="A920" s="2" t="s">
        <v>2744</v>
      </c>
      <c r="B920" s="25">
        <v>45807</v>
      </c>
      <c r="C920" s="2" t="s">
        <v>255</v>
      </c>
      <c r="D920" s="2" t="s">
        <v>1574</v>
      </c>
      <c r="E920" s="2" t="s">
        <v>1766</v>
      </c>
      <c r="F920" s="33">
        <v>2</v>
      </c>
      <c r="G920" s="33">
        <v>183.85</v>
      </c>
      <c r="H920" s="2">
        <v>0.14000000000000001</v>
      </c>
      <c r="I920" s="2" t="s">
        <v>1826</v>
      </c>
      <c r="J920" s="2">
        <v>316.22199999999998</v>
      </c>
    </row>
    <row r="921" spans="1:10">
      <c r="A921" s="2" t="s">
        <v>2745</v>
      </c>
      <c r="B921" s="25">
        <v>45238</v>
      </c>
      <c r="C921" s="2" t="s">
        <v>1272</v>
      </c>
      <c r="D921" s="2" t="s">
        <v>1688</v>
      </c>
      <c r="E921" s="2" t="s">
        <v>1752</v>
      </c>
      <c r="F921" s="34">
        <v>1</v>
      </c>
      <c r="G921" s="34">
        <v>550.05999999999995</v>
      </c>
      <c r="H921" s="2">
        <v>0.01</v>
      </c>
      <c r="I921" s="2" t="s">
        <v>1824</v>
      </c>
      <c r="J921" s="2">
        <v>544.55939999999998</v>
      </c>
    </row>
    <row r="922" spans="1:10">
      <c r="A922" s="2" t="s">
        <v>2746</v>
      </c>
      <c r="B922" s="25">
        <v>45253</v>
      </c>
      <c r="C922" s="2" t="s">
        <v>121</v>
      </c>
      <c r="D922" s="2" t="s">
        <v>1706</v>
      </c>
      <c r="E922" s="2" t="s">
        <v>1769</v>
      </c>
      <c r="F922" s="33">
        <v>2</v>
      </c>
      <c r="G922" s="33">
        <v>32.19</v>
      </c>
      <c r="H922" s="2">
        <v>0.13</v>
      </c>
      <c r="I922" s="2" t="s">
        <v>1829</v>
      </c>
      <c r="J922" s="2">
        <v>56.010599999999997</v>
      </c>
    </row>
    <row r="923" spans="1:10">
      <c r="A923" s="2" t="s">
        <v>2747</v>
      </c>
      <c r="B923" s="25">
        <v>45460</v>
      </c>
      <c r="C923" s="2" t="s">
        <v>470</v>
      </c>
      <c r="D923" s="2" t="s">
        <v>1614</v>
      </c>
      <c r="E923" s="2" t="s">
        <v>1813</v>
      </c>
      <c r="F923" s="34">
        <v>2</v>
      </c>
      <c r="G923" s="34">
        <v>892.06</v>
      </c>
      <c r="H923" s="2">
        <v>0.08</v>
      </c>
      <c r="I923" s="2" t="s">
        <v>1824</v>
      </c>
      <c r="J923" s="2">
        <v>1641.3904</v>
      </c>
    </row>
    <row r="924" spans="1:10">
      <c r="A924" s="2" t="s">
        <v>2748</v>
      </c>
      <c r="B924" s="25">
        <v>45628</v>
      </c>
      <c r="C924" s="2" t="s">
        <v>1455</v>
      </c>
      <c r="D924" s="2" t="s">
        <v>1664</v>
      </c>
      <c r="E924" s="2" t="s">
        <v>1776</v>
      </c>
      <c r="F924" s="33">
        <v>1</v>
      </c>
      <c r="G924" s="33">
        <v>127.47</v>
      </c>
      <c r="H924" s="2">
        <v>0.16</v>
      </c>
      <c r="I924" s="2" t="s">
        <v>1829</v>
      </c>
      <c r="J924" s="2">
        <v>107.0748</v>
      </c>
    </row>
    <row r="925" spans="1:10">
      <c r="A925" s="2" t="s">
        <v>2749</v>
      </c>
      <c r="B925" s="25">
        <v>45778</v>
      </c>
      <c r="C925" s="2" t="s">
        <v>1211</v>
      </c>
      <c r="D925" s="2" t="s">
        <v>1702</v>
      </c>
      <c r="E925" s="2" t="s">
        <v>1799</v>
      </c>
      <c r="F925" s="34">
        <v>3</v>
      </c>
      <c r="G925" s="34">
        <v>212.87</v>
      </c>
      <c r="H925" s="2">
        <v>0.18</v>
      </c>
      <c r="I925" s="2" t="s">
        <v>1824</v>
      </c>
      <c r="J925" s="2">
        <v>523.66020000000003</v>
      </c>
    </row>
    <row r="926" spans="1:10">
      <c r="A926" s="2" t="s">
        <v>2750</v>
      </c>
      <c r="B926" s="25">
        <v>45471</v>
      </c>
      <c r="C926" s="2" t="s">
        <v>598</v>
      </c>
      <c r="D926" s="2" t="s">
        <v>1710</v>
      </c>
      <c r="E926" s="2" t="s">
        <v>1779</v>
      </c>
      <c r="F926" s="33">
        <v>1</v>
      </c>
      <c r="G926" s="33">
        <v>26.37</v>
      </c>
      <c r="H926" s="2">
        <v>0.3</v>
      </c>
      <c r="I926" s="2" t="s">
        <v>1829</v>
      </c>
      <c r="J926" s="2">
        <v>18.459</v>
      </c>
    </row>
    <row r="927" spans="1:10">
      <c r="A927" s="2" t="s">
        <v>2751</v>
      </c>
      <c r="B927" s="25">
        <v>45770</v>
      </c>
      <c r="C927" s="2" t="s">
        <v>1437</v>
      </c>
      <c r="D927" s="2" t="s">
        <v>1616</v>
      </c>
      <c r="E927" s="2" t="s">
        <v>1810</v>
      </c>
      <c r="F927" s="34">
        <v>4</v>
      </c>
      <c r="G927" s="34">
        <v>953.98</v>
      </c>
      <c r="H927" s="2">
        <v>0.16</v>
      </c>
      <c r="I927" s="2" t="s">
        <v>1824</v>
      </c>
      <c r="J927" s="2">
        <v>3205.3728000000001</v>
      </c>
    </row>
    <row r="928" spans="1:10">
      <c r="A928" s="2" t="s">
        <v>2752</v>
      </c>
      <c r="B928" s="25">
        <v>45369</v>
      </c>
      <c r="C928" s="2" t="s">
        <v>699</v>
      </c>
      <c r="D928" s="2" t="s">
        <v>1682</v>
      </c>
      <c r="E928" s="2" t="s">
        <v>1813</v>
      </c>
      <c r="F928" s="33">
        <v>3</v>
      </c>
      <c r="G928" s="33">
        <v>968.88</v>
      </c>
      <c r="H928" s="2">
        <v>0.15</v>
      </c>
      <c r="I928" s="2" t="s">
        <v>1824</v>
      </c>
      <c r="J928" s="2">
        <v>2470.6439999999998</v>
      </c>
    </row>
    <row r="929" spans="1:10">
      <c r="A929" s="2" t="s">
        <v>2753</v>
      </c>
      <c r="B929" s="25">
        <v>45910</v>
      </c>
      <c r="C929" s="2" t="s">
        <v>616</v>
      </c>
      <c r="D929" s="2" t="s">
        <v>1700</v>
      </c>
      <c r="E929" s="2" t="s">
        <v>1810</v>
      </c>
      <c r="F929" s="34">
        <v>1</v>
      </c>
      <c r="G929" s="34">
        <v>533.04999999999995</v>
      </c>
      <c r="H929" s="2">
        <v>0.11</v>
      </c>
      <c r="I929" s="2" t="s">
        <v>1826</v>
      </c>
      <c r="J929" s="2">
        <v>474.41449999999998</v>
      </c>
    </row>
    <row r="930" spans="1:10">
      <c r="A930" s="2" t="s">
        <v>2754</v>
      </c>
      <c r="B930" s="25">
        <v>45637</v>
      </c>
      <c r="C930" s="2" t="s">
        <v>1190</v>
      </c>
      <c r="D930" s="2" t="s">
        <v>1710</v>
      </c>
      <c r="E930" s="2" t="s">
        <v>1757</v>
      </c>
      <c r="F930" s="33">
        <v>3</v>
      </c>
      <c r="G930" s="33">
        <v>138.86000000000001</v>
      </c>
      <c r="H930" s="2">
        <v>0.11</v>
      </c>
      <c r="I930" s="2" t="s">
        <v>1826</v>
      </c>
      <c r="J930" s="2">
        <v>370.75619999999998</v>
      </c>
    </row>
    <row r="931" spans="1:10">
      <c r="A931" s="2" t="s">
        <v>2755</v>
      </c>
      <c r="B931" s="25">
        <v>45706</v>
      </c>
      <c r="C931" s="2" t="s">
        <v>532</v>
      </c>
      <c r="D931" s="2" t="s">
        <v>1592</v>
      </c>
      <c r="E931" s="2" t="s">
        <v>1752</v>
      </c>
      <c r="F931" s="34">
        <v>1</v>
      </c>
      <c r="G931" s="34">
        <v>588.92999999999995</v>
      </c>
      <c r="H931" s="2">
        <v>0.03</v>
      </c>
      <c r="I931" s="2" t="s">
        <v>1829</v>
      </c>
      <c r="J931" s="2">
        <v>571.26209999999992</v>
      </c>
    </row>
    <row r="932" spans="1:10">
      <c r="A932" s="2" t="s">
        <v>2756</v>
      </c>
      <c r="B932" s="25">
        <v>45557</v>
      </c>
      <c r="C932" s="2" t="s">
        <v>1254</v>
      </c>
      <c r="D932" s="2" t="s">
        <v>1652</v>
      </c>
      <c r="E932" s="2" t="s">
        <v>1773</v>
      </c>
      <c r="F932" s="33">
        <v>2</v>
      </c>
      <c r="G932" s="33">
        <v>576.83000000000004</v>
      </c>
      <c r="H932" s="2">
        <v>0.19</v>
      </c>
      <c r="I932" s="2" t="s">
        <v>1826</v>
      </c>
      <c r="J932" s="2">
        <v>934.46460000000013</v>
      </c>
    </row>
    <row r="933" spans="1:10">
      <c r="A933" s="2" t="s">
        <v>2757</v>
      </c>
      <c r="B933" s="25">
        <v>45338</v>
      </c>
      <c r="C933" s="2" t="s">
        <v>1017</v>
      </c>
      <c r="D933" s="2" t="s">
        <v>1678</v>
      </c>
      <c r="E933" s="2" t="s">
        <v>1794</v>
      </c>
      <c r="F933" s="34">
        <v>1</v>
      </c>
      <c r="G933" s="34">
        <v>681.3</v>
      </c>
      <c r="H933" s="2">
        <v>0.05</v>
      </c>
      <c r="I933" s="2" t="s">
        <v>1824</v>
      </c>
      <c r="J933" s="2">
        <v>647.2349999999999</v>
      </c>
    </row>
    <row r="934" spans="1:10">
      <c r="A934" s="2" t="s">
        <v>2758</v>
      </c>
      <c r="B934" s="25">
        <v>45441</v>
      </c>
      <c r="C934" s="2" t="s">
        <v>1411</v>
      </c>
      <c r="D934" s="2" t="s">
        <v>1598</v>
      </c>
      <c r="E934" s="2" t="s">
        <v>1801</v>
      </c>
      <c r="F934" s="33">
        <v>3</v>
      </c>
      <c r="G934" s="33">
        <v>504.97</v>
      </c>
      <c r="H934" s="2">
        <v>0.3</v>
      </c>
      <c r="I934" s="2" t="s">
        <v>1824</v>
      </c>
      <c r="J934" s="2">
        <v>1060.4369999999999</v>
      </c>
    </row>
    <row r="935" spans="1:10">
      <c r="A935" s="2" t="s">
        <v>2759</v>
      </c>
      <c r="B935" s="25">
        <v>45396</v>
      </c>
      <c r="C935" s="2" t="s">
        <v>224</v>
      </c>
      <c r="D935" s="2" t="s">
        <v>1624</v>
      </c>
      <c r="E935" s="2" t="s">
        <v>1792</v>
      </c>
      <c r="F935" s="34">
        <v>3</v>
      </c>
      <c r="G935" s="34">
        <v>649.78</v>
      </c>
      <c r="H935" s="2">
        <v>0.1</v>
      </c>
      <c r="I935" s="2" t="s">
        <v>1826</v>
      </c>
      <c r="J935" s="2">
        <v>1754.4059999999999</v>
      </c>
    </row>
    <row r="936" spans="1:10">
      <c r="A936" s="2" t="s">
        <v>2760</v>
      </c>
      <c r="B936" s="25">
        <v>45317</v>
      </c>
      <c r="C936" s="2" t="s">
        <v>785</v>
      </c>
      <c r="D936" s="2" t="s">
        <v>1626</v>
      </c>
      <c r="E936" s="2" t="s">
        <v>1786</v>
      </c>
      <c r="F936" s="33">
        <v>2</v>
      </c>
      <c r="G936" s="33">
        <v>986.73</v>
      </c>
      <c r="H936" s="2">
        <v>0.05</v>
      </c>
      <c r="I936" s="2" t="s">
        <v>1826</v>
      </c>
      <c r="J936" s="2">
        <v>1874.787</v>
      </c>
    </row>
    <row r="937" spans="1:10">
      <c r="A937" s="2" t="s">
        <v>2761</v>
      </c>
      <c r="B937" s="25">
        <v>45235</v>
      </c>
      <c r="C937" s="2" t="s">
        <v>414</v>
      </c>
      <c r="D937" s="2" t="s">
        <v>1574</v>
      </c>
      <c r="E937" s="2" t="s">
        <v>1801</v>
      </c>
      <c r="F937" s="34">
        <v>2</v>
      </c>
      <c r="G937" s="34">
        <v>65.44</v>
      </c>
      <c r="H937" s="2">
        <v>0.05</v>
      </c>
      <c r="I937" s="2" t="s">
        <v>1826</v>
      </c>
      <c r="J937" s="2">
        <v>124.336</v>
      </c>
    </row>
    <row r="938" spans="1:10">
      <c r="A938" s="2" t="s">
        <v>2762</v>
      </c>
      <c r="B938" s="25">
        <v>45824</v>
      </c>
      <c r="C938" s="2" t="s">
        <v>1196</v>
      </c>
      <c r="D938" s="2" t="s">
        <v>1674</v>
      </c>
      <c r="E938" s="2" t="s">
        <v>1797</v>
      </c>
      <c r="F938" s="33">
        <v>3</v>
      </c>
      <c r="G938" s="33">
        <v>953.74</v>
      </c>
      <c r="H938" s="2">
        <v>0.04</v>
      </c>
      <c r="I938" s="2" t="s">
        <v>1824</v>
      </c>
      <c r="J938" s="2">
        <v>2746.7712000000001</v>
      </c>
    </row>
    <row r="939" spans="1:10">
      <c r="A939" s="2" t="s">
        <v>2763</v>
      </c>
      <c r="B939" s="25">
        <v>45543</v>
      </c>
      <c r="C939" s="2" t="s">
        <v>247</v>
      </c>
      <c r="D939" s="2" t="s">
        <v>1700</v>
      </c>
      <c r="E939" s="2" t="s">
        <v>1789</v>
      </c>
      <c r="F939" s="34">
        <v>3</v>
      </c>
      <c r="G939" s="34">
        <v>904.48</v>
      </c>
      <c r="H939" s="2">
        <v>0.21</v>
      </c>
      <c r="I939" s="2" t="s">
        <v>1826</v>
      </c>
      <c r="J939" s="2">
        <v>2143.6176</v>
      </c>
    </row>
    <row r="940" spans="1:10">
      <c r="A940" s="2" t="s">
        <v>2764</v>
      </c>
      <c r="B940" s="25">
        <v>45595</v>
      </c>
      <c r="C940" s="2" t="s">
        <v>1513</v>
      </c>
      <c r="D940" s="2" t="s">
        <v>1672</v>
      </c>
      <c r="E940" s="2" t="s">
        <v>1801</v>
      </c>
      <c r="F940" s="33">
        <v>3</v>
      </c>
      <c r="G940" s="33">
        <v>920.82</v>
      </c>
      <c r="H940" s="2">
        <v>0.1</v>
      </c>
      <c r="I940" s="2" t="s">
        <v>1826</v>
      </c>
      <c r="J940" s="2">
        <v>2486.2139999999999</v>
      </c>
    </row>
    <row r="941" spans="1:10">
      <c r="A941" s="2" t="s">
        <v>2765</v>
      </c>
      <c r="B941" s="25">
        <v>45803</v>
      </c>
      <c r="C941" s="2" t="s">
        <v>963</v>
      </c>
      <c r="D941" s="2" t="s">
        <v>1604</v>
      </c>
      <c r="E941" s="2" t="s">
        <v>1757</v>
      </c>
      <c r="F941" s="34">
        <v>1</v>
      </c>
      <c r="G941" s="34">
        <v>182.28</v>
      </c>
      <c r="H941" s="2">
        <v>0.15</v>
      </c>
      <c r="I941" s="2" t="s">
        <v>1829</v>
      </c>
      <c r="J941" s="2">
        <v>154.93799999999999</v>
      </c>
    </row>
    <row r="942" spans="1:10">
      <c r="A942" s="2" t="s">
        <v>2766</v>
      </c>
      <c r="B942" s="25">
        <v>45880</v>
      </c>
      <c r="C942" s="2" t="s">
        <v>1377</v>
      </c>
      <c r="D942" s="2" t="s">
        <v>1610</v>
      </c>
      <c r="E942" s="2" t="s">
        <v>1804</v>
      </c>
      <c r="F942" s="33">
        <v>3</v>
      </c>
      <c r="G942" s="33">
        <v>938.68</v>
      </c>
      <c r="H942" s="2">
        <v>0.14000000000000001</v>
      </c>
      <c r="I942" s="2" t="s">
        <v>1824</v>
      </c>
      <c r="J942" s="2">
        <v>2421.7944000000002</v>
      </c>
    </row>
    <row r="943" spans="1:10">
      <c r="A943" s="2" t="s">
        <v>2767</v>
      </c>
      <c r="B943" s="25">
        <v>45690</v>
      </c>
      <c r="C943" s="2" t="s">
        <v>295</v>
      </c>
      <c r="D943" s="2" t="s">
        <v>1730</v>
      </c>
      <c r="E943" s="2" t="s">
        <v>1773</v>
      </c>
      <c r="F943" s="34">
        <v>3</v>
      </c>
      <c r="G943" s="34">
        <v>219.96</v>
      </c>
      <c r="H943" s="2">
        <v>0.18</v>
      </c>
      <c r="I943" s="2" t="s">
        <v>1826</v>
      </c>
      <c r="J943" s="2">
        <v>541.10160000000008</v>
      </c>
    </row>
    <row r="944" spans="1:10">
      <c r="A944" s="2" t="s">
        <v>2768</v>
      </c>
      <c r="B944" s="25">
        <v>45841</v>
      </c>
      <c r="C944" s="2" t="s">
        <v>1458</v>
      </c>
      <c r="D944" s="2" t="s">
        <v>1690</v>
      </c>
      <c r="E944" s="2" t="s">
        <v>1810</v>
      </c>
      <c r="F944" s="33">
        <v>3</v>
      </c>
      <c r="G944" s="33">
        <v>385.74</v>
      </c>
      <c r="H944" s="2">
        <v>0.27</v>
      </c>
      <c r="I944" s="2" t="s">
        <v>1824</v>
      </c>
      <c r="J944" s="2">
        <v>844.77059999999994</v>
      </c>
    </row>
    <row r="945" spans="1:10">
      <c r="A945" s="2" t="s">
        <v>2769</v>
      </c>
      <c r="B945" s="25">
        <v>45380</v>
      </c>
      <c r="C945" s="2" t="s">
        <v>1400</v>
      </c>
      <c r="D945" s="2" t="s">
        <v>1710</v>
      </c>
      <c r="E945" s="2" t="s">
        <v>1810</v>
      </c>
      <c r="F945" s="34">
        <v>2</v>
      </c>
      <c r="G945" s="34">
        <v>830.94</v>
      </c>
      <c r="H945" s="2">
        <v>0.28000000000000003</v>
      </c>
      <c r="I945" s="2" t="s">
        <v>1826</v>
      </c>
      <c r="J945" s="2">
        <v>1196.5536</v>
      </c>
    </row>
    <row r="946" spans="1:10">
      <c r="A946" s="2" t="s">
        <v>2770</v>
      </c>
      <c r="B946" s="25">
        <v>45503</v>
      </c>
      <c r="C946" s="2" t="s">
        <v>1196</v>
      </c>
      <c r="D946" s="2" t="s">
        <v>1551</v>
      </c>
      <c r="E946" s="2" t="s">
        <v>1786</v>
      </c>
      <c r="F946" s="33">
        <v>3</v>
      </c>
      <c r="G946" s="33">
        <v>462.75</v>
      </c>
      <c r="H946" s="2">
        <v>0.22</v>
      </c>
      <c r="I946" s="2" t="s">
        <v>1826</v>
      </c>
      <c r="J946" s="2">
        <v>1082.835</v>
      </c>
    </row>
    <row r="947" spans="1:10">
      <c r="A947" s="2" t="s">
        <v>2771</v>
      </c>
      <c r="B947" s="25">
        <v>45567</v>
      </c>
      <c r="C947" s="2" t="s">
        <v>247</v>
      </c>
      <c r="D947" s="2" t="s">
        <v>1576</v>
      </c>
      <c r="E947" s="2" t="s">
        <v>1801</v>
      </c>
      <c r="F947" s="34">
        <v>4</v>
      </c>
      <c r="G947" s="34">
        <v>973.9</v>
      </c>
      <c r="H947" s="2">
        <v>0.02</v>
      </c>
      <c r="I947" s="2" t="s">
        <v>1829</v>
      </c>
      <c r="J947" s="2">
        <v>3817.6880000000001</v>
      </c>
    </row>
    <row r="948" spans="1:10">
      <c r="A948" s="2" t="s">
        <v>2772</v>
      </c>
      <c r="B948" s="25">
        <v>45600</v>
      </c>
      <c r="C948" s="2" t="s">
        <v>475</v>
      </c>
      <c r="D948" s="2" t="s">
        <v>1618</v>
      </c>
      <c r="E948" s="2" t="s">
        <v>1757</v>
      </c>
      <c r="F948" s="33">
        <v>2</v>
      </c>
      <c r="G948" s="33">
        <v>157.18</v>
      </c>
      <c r="H948" s="2">
        <v>0.15</v>
      </c>
      <c r="I948" s="2" t="s">
        <v>1824</v>
      </c>
      <c r="J948" s="2">
        <v>267.20600000000002</v>
      </c>
    </row>
    <row r="949" spans="1:10">
      <c r="A949" s="2" t="s">
        <v>2773</v>
      </c>
      <c r="B949" s="25">
        <v>45415</v>
      </c>
      <c r="C949" s="2" t="s">
        <v>63</v>
      </c>
      <c r="D949" s="2" t="s">
        <v>1694</v>
      </c>
      <c r="E949" s="2" t="s">
        <v>1797</v>
      </c>
      <c r="F949" s="34">
        <v>3</v>
      </c>
      <c r="G949" s="34">
        <v>239.57</v>
      </c>
      <c r="H949" s="2">
        <v>0.16</v>
      </c>
      <c r="I949" s="2" t="s">
        <v>1824</v>
      </c>
      <c r="J949" s="2">
        <v>603.71640000000002</v>
      </c>
    </row>
    <row r="950" spans="1:10">
      <c r="A950" s="2" t="s">
        <v>2774</v>
      </c>
      <c r="B950" s="25">
        <v>45343</v>
      </c>
      <c r="C950" s="2" t="s">
        <v>1029</v>
      </c>
      <c r="D950" s="2" t="s">
        <v>1565</v>
      </c>
      <c r="E950" s="2" t="s">
        <v>1804</v>
      </c>
      <c r="F950" s="33">
        <v>4</v>
      </c>
      <c r="G950" s="33">
        <v>583.21</v>
      </c>
      <c r="H950" s="2">
        <v>0.2</v>
      </c>
      <c r="I950" s="2" t="s">
        <v>1824</v>
      </c>
      <c r="J950" s="2">
        <v>1866.2719999999999</v>
      </c>
    </row>
    <row r="951" spans="1:10">
      <c r="A951" s="2" t="s">
        <v>2775</v>
      </c>
      <c r="B951" s="25">
        <v>45399</v>
      </c>
      <c r="C951" s="2" t="s">
        <v>1283</v>
      </c>
      <c r="D951" s="2" t="s">
        <v>1710</v>
      </c>
      <c r="E951" s="2" t="s">
        <v>1782</v>
      </c>
      <c r="F951" s="34">
        <v>3</v>
      </c>
      <c r="G951" s="34">
        <v>758.75</v>
      </c>
      <c r="H951" s="2">
        <v>0.27</v>
      </c>
      <c r="I951" s="2" t="s">
        <v>1826</v>
      </c>
      <c r="J951" s="2">
        <v>1661.6624999999999</v>
      </c>
    </row>
    <row r="952" spans="1:10">
      <c r="A952" s="2" t="s">
        <v>2776</v>
      </c>
      <c r="B952" s="25">
        <v>45689</v>
      </c>
      <c r="C952" s="2" t="s">
        <v>975</v>
      </c>
      <c r="D952" s="2" t="s">
        <v>1670</v>
      </c>
      <c r="E952" s="2" t="s">
        <v>1773</v>
      </c>
      <c r="F952" s="33">
        <v>4</v>
      </c>
      <c r="G952" s="33">
        <v>372.42</v>
      </c>
      <c r="H952" s="2">
        <v>0.19</v>
      </c>
      <c r="I952" s="2" t="s">
        <v>1824</v>
      </c>
      <c r="J952" s="2">
        <v>1206.6407999999999</v>
      </c>
    </row>
    <row r="953" spans="1:10">
      <c r="A953" s="2" t="s">
        <v>2777</v>
      </c>
      <c r="B953" s="25">
        <v>45699</v>
      </c>
      <c r="C953" s="2" t="s">
        <v>517</v>
      </c>
      <c r="D953" s="2" t="s">
        <v>1674</v>
      </c>
      <c r="E953" s="2" t="s">
        <v>1813</v>
      </c>
      <c r="F953" s="34">
        <v>4</v>
      </c>
      <c r="G953" s="34">
        <v>286.27999999999997</v>
      </c>
      <c r="H953" s="2">
        <v>0.28000000000000003</v>
      </c>
      <c r="I953" s="2" t="s">
        <v>1826</v>
      </c>
      <c r="J953" s="2">
        <v>824.48639999999989</v>
      </c>
    </row>
    <row r="954" spans="1:10">
      <c r="A954" s="2" t="s">
        <v>2778</v>
      </c>
      <c r="B954" s="25">
        <v>45663</v>
      </c>
      <c r="C954" s="2" t="s">
        <v>887</v>
      </c>
      <c r="D954" s="2" t="s">
        <v>1694</v>
      </c>
      <c r="E954" s="2" t="s">
        <v>1792</v>
      </c>
      <c r="F954" s="33">
        <v>3</v>
      </c>
      <c r="G954" s="33">
        <v>488.37</v>
      </c>
      <c r="H954" s="2">
        <v>0.27</v>
      </c>
      <c r="I954" s="2" t="s">
        <v>1829</v>
      </c>
      <c r="J954" s="2">
        <v>1069.5302999999999</v>
      </c>
    </row>
    <row r="955" spans="1:10">
      <c r="A955" s="2" t="s">
        <v>2779</v>
      </c>
      <c r="B955" s="25">
        <v>45377</v>
      </c>
      <c r="C955" s="2" t="s">
        <v>1446</v>
      </c>
      <c r="D955" s="2" t="s">
        <v>1722</v>
      </c>
      <c r="E955" s="2" t="s">
        <v>1782</v>
      </c>
      <c r="F955" s="34">
        <v>3</v>
      </c>
      <c r="G955" s="34">
        <v>662.82</v>
      </c>
      <c r="H955" s="2">
        <v>0.01</v>
      </c>
      <c r="I955" s="2" t="s">
        <v>1829</v>
      </c>
      <c r="J955" s="2">
        <v>1968.5753999999999</v>
      </c>
    </row>
    <row r="956" spans="1:10">
      <c r="A956" s="2" t="s">
        <v>2780</v>
      </c>
      <c r="B956" s="25">
        <v>45412</v>
      </c>
      <c r="C956" s="2" t="s">
        <v>1527</v>
      </c>
      <c r="D956" s="2" t="s">
        <v>1557</v>
      </c>
      <c r="E956" s="2" t="s">
        <v>1804</v>
      </c>
      <c r="F956" s="33">
        <v>2</v>
      </c>
      <c r="G956" s="33">
        <v>824.34</v>
      </c>
      <c r="H956" s="2">
        <v>0.1</v>
      </c>
      <c r="I956" s="2" t="s">
        <v>1829</v>
      </c>
      <c r="J956" s="2">
        <v>1483.8119999999999</v>
      </c>
    </row>
    <row r="957" spans="1:10">
      <c r="A957" s="2" t="s">
        <v>2781</v>
      </c>
      <c r="B957" s="25">
        <v>45349</v>
      </c>
      <c r="C957" s="2" t="s">
        <v>396</v>
      </c>
      <c r="D957" s="2" t="s">
        <v>1666</v>
      </c>
      <c r="E957" s="2" t="s">
        <v>1782</v>
      </c>
      <c r="F957" s="34">
        <v>1</v>
      </c>
      <c r="G957" s="34">
        <v>437.12</v>
      </c>
      <c r="H957" s="2">
        <v>0.21</v>
      </c>
      <c r="I957" s="2" t="s">
        <v>1824</v>
      </c>
      <c r="J957" s="2">
        <v>345.32479999999998</v>
      </c>
    </row>
    <row r="958" spans="1:10">
      <c r="A958" s="2" t="s">
        <v>2782</v>
      </c>
      <c r="B958" s="25">
        <v>45486</v>
      </c>
      <c r="C958" s="2" t="s">
        <v>1118</v>
      </c>
      <c r="D958" s="2" t="s">
        <v>1724</v>
      </c>
      <c r="E958" s="2" t="s">
        <v>1776</v>
      </c>
      <c r="F958" s="33">
        <v>3</v>
      </c>
      <c r="G958" s="33">
        <v>23.37</v>
      </c>
      <c r="H958" s="2">
        <v>0.15</v>
      </c>
      <c r="I958" s="2" t="s">
        <v>1826</v>
      </c>
      <c r="J958" s="2">
        <v>59.593499999999999</v>
      </c>
    </row>
    <row r="959" spans="1:10">
      <c r="A959" s="2" t="s">
        <v>2783</v>
      </c>
      <c r="B959" s="25">
        <v>45761</v>
      </c>
      <c r="C959" s="2" t="s">
        <v>616</v>
      </c>
      <c r="D959" s="2" t="s">
        <v>1620</v>
      </c>
      <c r="E959" s="2" t="s">
        <v>1782</v>
      </c>
      <c r="F959" s="34">
        <v>1</v>
      </c>
      <c r="G959" s="34">
        <v>579.69000000000005</v>
      </c>
      <c r="H959" s="2">
        <v>0.02</v>
      </c>
      <c r="I959" s="2" t="s">
        <v>1824</v>
      </c>
      <c r="J959" s="2">
        <v>568.09620000000007</v>
      </c>
    </row>
    <row r="960" spans="1:10">
      <c r="A960" s="2" t="s">
        <v>2784</v>
      </c>
      <c r="B960" s="25">
        <v>45639</v>
      </c>
      <c r="C960" s="2" t="s">
        <v>1334</v>
      </c>
      <c r="D960" s="2" t="s">
        <v>1704</v>
      </c>
      <c r="E960" s="2" t="s">
        <v>1799</v>
      </c>
      <c r="F960" s="33">
        <v>3</v>
      </c>
      <c r="G960" s="33">
        <v>240.51</v>
      </c>
      <c r="H960" s="2">
        <v>7.0000000000000007E-2</v>
      </c>
      <c r="I960" s="2" t="s">
        <v>1824</v>
      </c>
      <c r="J960" s="2">
        <v>671.02289999999994</v>
      </c>
    </row>
    <row r="961" spans="1:10">
      <c r="A961" s="2" t="s">
        <v>2785</v>
      </c>
      <c r="B961" s="25">
        <v>45893</v>
      </c>
      <c r="C961" s="2" t="s">
        <v>1193</v>
      </c>
      <c r="D961" s="2" t="s">
        <v>1598</v>
      </c>
      <c r="E961" s="2" t="s">
        <v>1799</v>
      </c>
      <c r="F961" s="34">
        <v>2</v>
      </c>
      <c r="G961" s="34">
        <v>855.4</v>
      </c>
      <c r="H961" s="2">
        <v>0.08</v>
      </c>
      <c r="I961" s="2" t="s">
        <v>1829</v>
      </c>
      <c r="J961" s="2">
        <v>1573.9359999999999</v>
      </c>
    </row>
    <row r="962" spans="1:10">
      <c r="A962" s="2" t="s">
        <v>2786</v>
      </c>
      <c r="B962" s="25">
        <v>45227</v>
      </c>
      <c r="C962" s="2" t="s">
        <v>40</v>
      </c>
      <c r="D962" s="2" t="s">
        <v>1728</v>
      </c>
      <c r="E962" s="2" t="s">
        <v>1779</v>
      </c>
      <c r="F962" s="33">
        <v>1</v>
      </c>
      <c r="G962" s="33">
        <v>537.26</v>
      </c>
      <c r="H962" s="2">
        <v>0.09</v>
      </c>
      <c r="I962" s="2" t="s">
        <v>1824</v>
      </c>
      <c r="J962" s="2">
        <v>488.90660000000003</v>
      </c>
    </row>
    <row r="963" spans="1:10">
      <c r="A963" s="2" t="s">
        <v>2787</v>
      </c>
      <c r="B963" s="25">
        <v>45637</v>
      </c>
      <c r="C963" s="2" t="s">
        <v>1199</v>
      </c>
      <c r="D963" s="2" t="s">
        <v>1650</v>
      </c>
      <c r="E963" s="2" t="s">
        <v>1789</v>
      </c>
      <c r="F963" s="34">
        <v>3</v>
      </c>
      <c r="G963" s="34">
        <v>918.26</v>
      </c>
      <c r="H963" s="2">
        <v>0.17</v>
      </c>
      <c r="I963" s="2" t="s">
        <v>1829</v>
      </c>
      <c r="J963" s="2">
        <v>2286.4674</v>
      </c>
    </row>
    <row r="964" spans="1:10">
      <c r="A964" s="2" t="s">
        <v>2788</v>
      </c>
      <c r="B964" s="25">
        <v>45472</v>
      </c>
      <c r="C964" s="2" t="s">
        <v>341</v>
      </c>
      <c r="D964" s="2" t="s">
        <v>1557</v>
      </c>
      <c r="E964" s="2" t="s">
        <v>1786</v>
      </c>
      <c r="F964" s="33">
        <v>4</v>
      </c>
      <c r="G964" s="33">
        <v>579.70000000000005</v>
      </c>
      <c r="H964" s="2">
        <v>0.18</v>
      </c>
      <c r="I964" s="2" t="s">
        <v>1826</v>
      </c>
      <c r="J964" s="2">
        <v>1901.4159999999999</v>
      </c>
    </row>
    <row r="965" spans="1:10">
      <c r="A965" s="2" t="s">
        <v>2789</v>
      </c>
      <c r="B965" s="25">
        <v>45710</v>
      </c>
      <c r="C965" s="2" t="s">
        <v>490</v>
      </c>
      <c r="D965" s="2" t="s">
        <v>1634</v>
      </c>
      <c r="E965" s="2" t="s">
        <v>1776</v>
      </c>
      <c r="F965" s="34">
        <v>1</v>
      </c>
      <c r="G965" s="34">
        <v>824.32</v>
      </c>
      <c r="H965" s="2">
        <v>0.18</v>
      </c>
      <c r="I965" s="2" t="s">
        <v>1824</v>
      </c>
      <c r="J965" s="2">
        <v>675.94240000000013</v>
      </c>
    </row>
    <row r="966" spans="1:10">
      <c r="A966" s="2" t="s">
        <v>2790</v>
      </c>
      <c r="B966" s="25">
        <v>45682</v>
      </c>
      <c r="C966" s="2" t="s">
        <v>384</v>
      </c>
      <c r="D966" s="2" t="s">
        <v>1640</v>
      </c>
      <c r="E966" s="2" t="s">
        <v>1801</v>
      </c>
      <c r="F966" s="33">
        <v>4</v>
      </c>
      <c r="G966" s="33">
        <v>614.99</v>
      </c>
      <c r="H966" s="2">
        <v>0.16</v>
      </c>
      <c r="I966" s="2" t="s">
        <v>1826</v>
      </c>
      <c r="J966" s="2">
        <v>2066.3663999999999</v>
      </c>
    </row>
    <row r="967" spans="1:10">
      <c r="A967" s="2" t="s">
        <v>2791</v>
      </c>
      <c r="B967" s="25">
        <v>45730</v>
      </c>
      <c r="C967" s="2" t="s">
        <v>441</v>
      </c>
      <c r="D967" s="2" t="s">
        <v>1672</v>
      </c>
      <c r="E967" s="2" t="s">
        <v>1752</v>
      </c>
      <c r="F967" s="34">
        <v>4</v>
      </c>
      <c r="G967" s="34">
        <v>189.21</v>
      </c>
      <c r="H967" s="2">
        <v>0.06</v>
      </c>
      <c r="I967" s="2" t="s">
        <v>1829</v>
      </c>
      <c r="J967" s="2">
        <v>711.42959999999994</v>
      </c>
    </row>
    <row r="968" spans="1:10">
      <c r="A968" s="2" t="s">
        <v>2792</v>
      </c>
      <c r="B968" s="25">
        <v>45629</v>
      </c>
      <c r="C968" s="2" t="s">
        <v>517</v>
      </c>
      <c r="D968" s="2" t="s">
        <v>1672</v>
      </c>
      <c r="E968" s="2" t="s">
        <v>1799</v>
      </c>
      <c r="F968" s="33">
        <v>2</v>
      </c>
      <c r="G968" s="33">
        <v>233.33</v>
      </c>
      <c r="H968" s="2">
        <v>0.05</v>
      </c>
      <c r="I968" s="2" t="s">
        <v>1824</v>
      </c>
      <c r="J968" s="2">
        <v>443.327</v>
      </c>
    </row>
    <row r="969" spans="1:10">
      <c r="A969" s="2" t="s">
        <v>2793</v>
      </c>
      <c r="B969" s="25">
        <v>45783</v>
      </c>
      <c r="C969" s="2" t="s">
        <v>794</v>
      </c>
      <c r="D969" s="2" t="s">
        <v>1626</v>
      </c>
      <c r="E969" s="2" t="s">
        <v>1810</v>
      </c>
      <c r="F969" s="34">
        <v>3</v>
      </c>
      <c r="G969" s="34">
        <v>529.89</v>
      </c>
      <c r="H969" s="2">
        <v>0.21</v>
      </c>
      <c r="I969" s="2" t="s">
        <v>1824</v>
      </c>
      <c r="J969" s="2">
        <v>1255.8393000000001</v>
      </c>
    </row>
    <row r="970" spans="1:10">
      <c r="A970" s="2" t="s">
        <v>2794</v>
      </c>
      <c r="B970" s="25">
        <v>45518</v>
      </c>
      <c r="C970" s="2" t="s">
        <v>1504</v>
      </c>
      <c r="D970" s="2" t="s">
        <v>1732</v>
      </c>
      <c r="E970" s="2" t="s">
        <v>1757</v>
      </c>
      <c r="F970" s="33">
        <v>2</v>
      </c>
      <c r="G970" s="33">
        <v>954.1</v>
      </c>
      <c r="H970" s="2">
        <v>0.17</v>
      </c>
      <c r="I970" s="2" t="s">
        <v>1826</v>
      </c>
      <c r="J970" s="2">
        <v>1583.806</v>
      </c>
    </row>
    <row r="971" spans="1:10">
      <c r="A971" s="2" t="s">
        <v>2795</v>
      </c>
      <c r="B971" s="25">
        <v>45274</v>
      </c>
      <c r="C971" s="2" t="s">
        <v>1017</v>
      </c>
      <c r="D971" s="2" t="s">
        <v>1678</v>
      </c>
      <c r="E971" s="2" t="s">
        <v>1779</v>
      </c>
      <c r="F971" s="34">
        <v>1</v>
      </c>
      <c r="G971" s="34">
        <v>370.04</v>
      </c>
      <c r="H971" s="2">
        <v>0.04</v>
      </c>
      <c r="I971" s="2" t="s">
        <v>1829</v>
      </c>
      <c r="J971" s="2">
        <v>355.23840000000001</v>
      </c>
    </row>
    <row r="972" spans="1:10">
      <c r="A972" s="2" t="s">
        <v>2796</v>
      </c>
      <c r="B972" s="25">
        <v>45297</v>
      </c>
      <c r="C972" s="2" t="s">
        <v>227</v>
      </c>
      <c r="D972" s="2" t="s">
        <v>1740</v>
      </c>
      <c r="E972" s="2" t="s">
        <v>1813</v>
      </c>
      <c r="F972" s="33">
        <v>4</v>
      </c>
      <c r="G972" s="33">
        <v>492.71</v>
      </c>
      <c r="H972" s="2">
        <v>0.08</v>
      </c>
      <c r="I972" s="2" t="s">
        <v>1824</v>
      </c>
      <c r="J972" s="2">
        <v>1813.1728000000001</v>
      </c>
    </row>
    <row r="973" spans="1:10">
      <c r="A973" s="2" t="s">
        <v>2797</v>
      </c>
      <c r="B973" s="25">
        <v>45530</v>
      </c>
      <c r="C973" s="2" t="s">
        <v>890</v>
      </c>
      <c r="D973" s="2" t="s">
        <v>1730</v>
      </c>
      <c r="E973" s="2" t="s">
        <v>1797</v>
      </c>
      <c r="F973" s="34">
        <v>4</v>
      </c>
      <c r="G973" s="34">
        <v>853.26</v>
      </c>
      <c r="H973" s="2">
        <v>0.24</v>
      </c>
      <c r="I973" s="2" t="s">
        <v>1829</v>
      </c>
      <c r="J973" s="2">
        <v>2593.9104000000002</v>
      </c>
    </row>
    <row r="974" spans="1:10">
      <c r="A974" s="2" t="s">
        <v>2798</v>
      </c>
      <c r="B974" s="25">
        <v>45740</v>
      </c>
      <c r="C974" s="2" t="s">
        <v>1263</v>
      </c>
      <c r="D974" s="2" t="s">
        <v>1551</v>
      </c>
      <c r="E974" s="2" t="s">
        <v>1804</v>
      </c>
      <c r="F974" s="33">
        <v>1</v>
      </c>
      <c r="G974" s="33">
        <v>402.47</v>
      </c>
      <c r="H974" s="2">
        <v>0.19</v>
      </c>
      <c r="I974" s="2" t="s">
        <v>1826</v>
      </c>
      <c r="J974" s="2">
        <v>326.00070000000011</v>
      </c>
    </row>
    <row r="975" spans="1:10">
      <c r="A975" s="2" t="s">
        <v>2799</v>
      </c>
      <c r="B975" s="25">
        <v>45311</v>
      </c>
      <c r="C975" s="2" t="s">
        <v>1252</v>
      </c>
      <c r="D975" s="2" t="s">
        <v>1656</v>
      </c>
      <c r="E975" s="2" t="s">
        <v>1810</v>
      </c>
      <c r="F975" s="34">
        <v>2</v>
      </c>
      <c r="G975" s="34">
        <v>528.29999999999995</v>
      </c>
      <c r="H975" s="2">
        <v>0.24</v>
      </c>
      <c r="I975" s="2" t="s">
        <v>1824</v>
      </c>
      <c r="J975" s="2">
        <v>803.01599999999996</v>
      </c>
    </row>
    <row r="976" spans="1:10">
      <c r="A976" s="2" t="s">
        <v>2800</v>
      </c>
      <c r="B976" s="25">
        <v>45667</v>
      </c>
      <c r="C976" s="2" t="s">
        <v>1374</v>
      </c>
      <c r="D976" s="2" t="s">
        <v>1568</v>
      </c>
      <c r="E976" s="2" t="s">
        <v>1776</v>
      </c>
      <c r="F976" s="33">
        <v>4</v>
      </c>
      <c r="G976" s="33">
        <v>599.85</v>
      </c>
      <c r="H976" s="2">
        <v>0.25</v>
      </c>
      <c r="I976" s="2" t="s">
        <v>1824</v>
      </c>
      <c r="J976" s="2">
        <v>1799.55</v>
      </c>
    </row>
    <row r="977" spans="1:10">
      <c r="A977" s="2" t="s">
        <v>2801</v>
      </c>
      <c r="B977" s="25">
        <v>45281</v>
      </c>
      <c r="C977" s="2" t="s">
        <v>957</v>
      </c>
      <c r="D977" s="2" t="s">
        <v>1580</v>
      </c>
      <c r="E977" s="2" t="s">
        <v>1786</v>
      </c>
      <c r="F977" s="34">
        <v>2</v>
      </c>
      <c r="G977" s="34">
        <v>61.42</v>
      </c>
      <c r="H977" s="2">
        <v>0.08</v>
      </c>
      <c r="I977" s="2" t="s">
        <v>1826</v>
      </c>
      <c r="J977" s="2">
        <v>113.0128</v>
      </c>
    </row>
    <row r="978" spans="1:10">
      <c r="A978" s="2" t="s">
        <v>2802</v>
      </c>
      <c r="B978" s="25">
        <v>45693</v>
      </c>
      <c r="C978" s="2" t="s">
        <v>797</v>
      </c>
      <c r="D978" s="2" t="s">
        <v>1586</v>
      </c>
      <c r="E978" s="2" t="s">
        <v>1789</v>
      </c>
      <c r="F978" s="33">
        <v>2</v>
      </c>
      <c r="G978" s="33">
        <v>466.42</v>
      </c>
      <c r="H978" s="2">
        <v>0.12</v>
      </c>
      <c r="I978" s="2" t="s">
        <v>1826</v>
      </c>
      <c r="J978" s="2">
        <v>820.89920000000006</v>
      </c>
    </row>
    <row r="979" spans="1:10">
      <c r="A979" s="2" t="s">
        <v>2803</v>
      </c>
      <c r="B979" s="25">
        <v>45857</v>
      </c>
      <c r="C979" s="2" t="s">
        <v>353</v>
      </c>
      <c r="D979" s="2" t="s">
        <v>1610</v>
      </c>
      <c r="E979" s="2" t="s">
        <v>1773</v>
      </c>
      <c r="F979" s="34">
        <v>4</v>
      </c>
      <c r="G979" s="34">
        <v>540.69000000000005</v>
      </c>
      <c r="H979" s="2">
        <v>0.09</v>
      </c>
      <c r="I979" s="2" t="s">
        <v>1829</v>
      </c>
      <c r="J979" s="2">
        <v>1968.1116</v>
      </c>
    </row>
    <row r="980" spans="1:10">
      <c r="A980" s="2" t="s">
        <v>2804</v>
      </c>
      <c r="B980" s="25">
        <v>45737</v>
      </c>
      <c r="C980" s="2" t="s">
        <v>942</v>
      </c>
      <c r="D980" s="2" t="s">
        <v>1586</v>
      </c>
      <c r="E980" s="2" t="s">
        <v>1797</v>
      </c>
      <c r="F980" s="33">
        <v>3</v>
      </c>
      <c r="G980" s="33">
        <v>677.46</v>
      </c>
      <c r="H980" s="2">
        <v>0.05</v>
      </c>
      <c r="I980" s="2" t="s">
        <v>1824</v>
      </c>
      <c r="J980" s="2">
        <v>1930.761</v>
      </c>
    </row>
    <row r="981" spans="1:10">
      <c r="A981" s="2" t="s">
        <v>2805</v>
      </c>
      <c r="B981" s="25">
        <v>45771</v>
      </c>
      <c r="C981" s="2" t="s">
        <v>1032</v>
      </c>
      <c r="D981" s="2" t="s">
        <v>1590</v>
      </c>
      <c r="E981" s="2" t="s">
        <v>1757</v>
      </c>
      <c r="F981" s="34">
        <v>3</v>
      </c>
      <c r="G981" s="34">
        <v>614.63</v>
      </c>
      <c r="H981" s="2">
        <v>0.06</v>
      </c>
      <c r="I981" s="2" t="s">
        <v>1826</v>
      </c>
      <c r="J981" s="2">
        <v>1733.2565999999999</v>
      </c>
    </row>
    <row r="982" spans="1:10">
      <c r="A982" s="2" t="s">
        <v>2806</v>
      </c>
      <c r="B982" s="25">
        <v>45272</v>
      </c>
      <c r="C982" s="2" t="s">
        <v>746</v>
      </c>
      <c r="D982" s="2" t="s">
        <v>1680</v>
      </c>
      <c r="E982" s="2" t="s">
        <v>1782</v>
      </c>
      <c r="F982" s="33">
        <v>4</v>
      </c>
      <c r="G982" s="33">
        <v>649.52</v>
      </c>
      <c r="H982" s="2">
        <v>0.11</v>
      </c>
      <c r="I982" s="2" t="s">
        <v>1824</v>
      </c>
      <c r="J982" s="2">
        <v>2312.2912000000001</v>
      </c>
    </row>
    <row r="983" spans="1:10">
      <c r="A983" s="2" t="s">
        <v>2807</v>
      </c>
      <c r="B983" s="25">
        <v>45481</v>
      </c>
      <c r="C983" s="2" t="s">
        <v>1377</v>
      </c>
      <c r="D983" s="2" t="s">
        <v>1718</v>
      </c>
      <c r="E983" s="2" t="s">
        <v>1782</v>
      </c>
      <c r="F983" s="34">
        <v>2</v>
      </c>
      <c r="G983" s="34">
        <v>943.93</v>
      </c>
      <c r="H983" s="2">
        <v>0.22</v>
      </c>
      <c r="I983" s="2" t="s">
        <v>1826</v>
      </c>
      <c r="J983" s="2">
        <v>1472.5308</v>
      </c>
    </row>
    <row r="984" spans="1:10">
      <c r="A984" s="2" t="s">
        <v>2808</v>
      </c>
      <c r="B984" s="25">
        <v>45228</v>
      </c>
      <c r="C984" s="2" t="s">
        <v>550</v>
      </c>
      <c r="D984" s="2" t="s">
        <v>1610</v>
      </c>
      <c r="E984" s="2" t="s">
        <v>1782</v>
      </c>
      <c r="F984" s="33">
        <v>4</v>
      </c>
      <c r="G984" s="33">
        <v>538.73</v>
      </c>
      <c r="H984" s="2">
        <v>0.03</v>
      </c>
      <c r="I984" s="2" t="s">
        <v>1824</v>
      </c>
      <c r="J984" s="2">
        <v>2090.2723999999998</v>
      </c>
    </row>
    <row r="985" spans="1:10">
      <c r="A985" s="2" t="s">
        <v>2809</v>
      </c>
      <c r="B985" s="25">
        <v>45432</v>
      </c>
      <c r="C985" s="2" t="s">
        <v>318</v>
      </c>
      <c r="D985" s="2" t="s">
        <v>1680</v>
      </c>
      <c r="E985" s="2" t="s">
        <v>1782</v>
      </c>
      <c r="F985" s="34">
        <v>2</v>
      </c>
      <c r="G985" s="34">
        <v>853.93</v>
      </c>
      <c r="H985" s="2">
        <v>0.01</v>
      </c>
      <c r="I985" s="2" t="s">
        <v>1826</v>
      </c>
      <c r="J985" s="2">
        <v>1690.7814000000001</v>
      </c>
    </row>
    <row r="986" spans="1:10">
      <c r="A986" s="2" t="s">
        <v>2810</v>
      </c>
      <c r="B986" s="25">
        <v>45914</v>
      </c>
      <c r="C986" s="2" t="s">
        <v>1510</v>
      </c>
      <c r="D986" s="2" t="s">
        <v>1606</v>
      </c>
      <c r="E986" s="2" t="s">
        <v>1769</v>
      </c>
      <c r="F986" s="33">
        <v>4</v>
      </c>
      <c r="G986" s="33">
        <v>465.42</v>
      </c>
      <c r="H986" s="2">
        <v>0.26</v>
      </c>
      <c r="I986" s="2" t="s">
        <v>1829</v>
      </c>
      <c r="J986" s="2">
        <v>1377.6432</v>
      </c>
    </row>
    <row r="987" spans="1:10">
      <c r="A987" s="2" t="s">
        <v>2811</v>
      </c>
      <c r="B987" s="25">
        <v>45758</v>
      </c>
      <c r="C987" s="2" t="s">
        <v>208</v>
      </c>
      <c r="D987" s="2" t="s">
        <v>1546</v>
      </c>
      <c r="E987" s="2" t="s">
        <v>1792</v>
      </c>
      <c r="F987" s="34">
        <v>4</v>
      </c>
      <c r="G987" s="34">
        <v>880.26</v>
      </c>
      <c r="H987" s="2">
        <v>0.11</v>
      </c>
      <c r="I987" s="2" t="s">
        <v>1829</v>
      </c>
      <c r="J987" s="2">
        <v>3133.7256000000002</v>
      </c>
    </row>
    <row r="988" spans="1:10">
      <c r="A988" s="2" t="s">
        <v>2812</v>
      </c>
      <c r="B988" s="25">
        <v>45429</v>
      </c>
      <c r="C988" s="2" t="s">
        <v>1487</v>
      </c>
      <c r="D988" s="2" t="s">
        <v>1650</v>
      </c>
      <c r="E988" s="2" t="s">
        <v>1792</v>
      </c>
      <c r="F988" s="33">
        <v>3</v>
      </c>
      <c r="G988" s="33">
        <v>461.02</v>
      </c>
      <c r="H988" s="2">
        <v>0.28999999999999998</v>
      </c>
      <c r="I988" s="2" t="s">
        <v>1826</v>
      </c>
      <c r="J988" s="2">
        <v>981.97259999999994</v>
      </c>
    </row>
    <row r="989" spans="1:10">
      <c r="A989" s="2" t="s">
        <v>2813</v>
      </c>
      <c r="B989" s="25">
        <v>45578</v>
      </c>
      <c r="C989" s="2" t="s">
        <v>110</v>
      </c>
      <c r="D989" s="2" t="s">
        <v>1598</v>
      </c>
      <c r="E989" s="2" t="s">
        <v>1797</v>
      </c>
      <c r="F989" s="34">
        <v>1</v>
      </c>
      <c r="G989" s="34">
        <v>531.99</v>
      </c>
      <c r="H989" s="2">
        <v>0.17</v>
      </c>
      <c r="I989" s="2" t="s">
        <v>1826</v>
      </c>
      <c r="J989" s="2">
        <v>441.55169999999998</v>
      </c>
    </row>
    <row r="990" spans="1:10">
      <c r="A990" s="2" t="s">
        <v>2814</v>
      </c>
      <c r="B990" s="25">
        <v>45486</v>
      </c>
      <c r="C990" s="2" t="s">
        <v>27</v>
      </c>
      <c r="D990" s="2" t="s">
        <v>1642</v>
      </c>
      <c r="E990" s="2" t="s">
        <v>1807</v>
      </c>
      <c r="F990" s="33">
        <v>2</v>
      </c>
      <c r="G990" s="33">
        <v>274.08999999999997</v>
      </c>
      <c r="H990" s="2">
        <v>0.13</v>
      </c>
      <c r="I990" s="2" t="s">
        <v>1826</v>
      </c>
      <c r="J990" s="2">
        <v>476.91660000000002</v>
      </c>
    </row>
    <row r="991" spans="1:10">
      <c r="A991" s="2" t="s">
        <v>2815</v>
      </c>
      <c r="B991" s="25">
        <v>45694</v>
      </c>
      <c r="C991" s="2" t="s">
        <v>1371</v>
      </c>
      <c r="D991" s="2" t="s">
        <v>1724</v>
      </c>
      <c r="E991" s="2" t="s">
        <v>1789</v>
      </c>
      <c r="F991" s="34">
        <v>1</v>
      </c>
      <c r="G991" s="34">
        <v>66.14</v>
      </c>
      <c r="H991" s="2">
        <v>0.14000000000000001</v>
      </c>
      <c r="I991" s="2" t="s">
        <v>1829</v>
      </c>
      <c r="J991" s="2">
        <v>56.880400000000002</v>
      </c>
    </row>
    <row r="992" spans="1:10">
      <c r="A992" s="2" t="s">
        <v>2816</v>
      </c>
      <c r="B992" s="25">
        <v>45875</v>
      </c>
      <c r="C992" s="2" t="s">
        <v>281</v>
      </c>
      <c r="D992" s="2" t="s">
        <v>1588</v>
      </c>
      <c r="E992" s="2" t="s">
        <v>1786</v>
      </c>
      <c r="F992" s="33">
        <v>3</v>
      </c>
      <c r="G992" s="33">
        <v>955.82</v>
      </c>
      <c r="H992" s="2">
        <v>0.16</v>
      </c>
      <c r="I992" s="2" t="s">
        <v>1829</v>
      </c>
      <c r="J992" s="2">
        <v>2408.6664000000001</v>
      </c>
    </row>
    <row r="993" spans="1:10">
      <c r="A993" s="2" t="s">
        <v>2817</v>
      </c>
      <c r="B993" s="25">
        <v>45432</v>
      </c>
      <c r="C993" s="2" t="s">
        <v>1005</v>
      </c>
      <c r="D993" s="2" t="s">
        <v>1592</v>
      </c>
      <c r="E993" s="2" t="s">
        <v>1794</v>
      </c>
      <c r="F993" s="34">
        <v>1</v>
      </c>
      <c r="G993" s="34">
        <v>904.92</v>
      </c>
      <c r="H993" s="2">
        <v>0.13</v>
      </c>
      <c r="I993" s="2" t="s">
        <v>1824</v>
      </c>
      <c r="J993" s="2">
        <v>787.28039999999999</v>
      </c>
    </row>
    <row r="994" spans="1:10">
      <c r="A994" s="2" t="s">
        <v>2818</v>
      </c>
      <c r="B994" s="25">
        <v>45575</v>
      </c>
      <c r="C994" s="2" t="s">
        <v>8</v>
      </c>
      <c r="D994" s="2" t="s">
        <v>1628</v>
      </c>
      <c r="E994" s="2" t="s">
        <v>1779</v>
      </c>
      <c r="F994" s="33">
        <v>3</v>
      </c>
      <c r="G994" s="33">
        <v>490.02</v>
      </c>
      <c r="H994" s="2">
        <v>0.26</v>
      </c>
      <c r="I994" s="2" t="s">
        <v>1824</v>
      </c>
      <c r="J994" s="2">
        <v>1087.8444</v>
      </c>
    </row>
    <row r="995" spans="1:10">
      <c r="A995" s="2" t="s">
        <v>2819</v>
      </c>
      <c r="B995" s="25">
        <v>45340</v>
      </c>
      <c r="C995" s="2" t="s">
        <v>1136</v>
      </c>
      <c r="D995" s="2" t="s">
        <v>1586</v>
      </c>
      <c r="E995" s="2" t="s">
        <v>1776</v>
      </c>
      <c r="F995" s="34">
        <v>2</v>
      </c>
      <c r="G995" s="34">
        <v>957.54</v>
      </c>
      <c r="H995" s="2">
        <v>0.1</v>
      </c>
      <c r="I995" s="2" t="s">
        <v>1829</v>
      </c>
      <c r="J995" s="2">
        <v>1723.5719999999999</v>
      </c>
    </row>
    <row r="996" spans="1:10">
      <c r="A996" s="2" t="s">
        <v>2820</v>
      </c>
      <c r="B996" s="25">
        <v>45926</v>
      </c>
      <c r="C996" s="2" t="s">
        <v>1035</v>
      </c>
      <c r="D996" s="2" t="s">
        <v>1746</v>
      </c>
      <c r="E996" s="2" t="s">
        <v>1797</v>
      </c>
      <c r="F996" s="33">
        <v>2</v>
      </c>
      <c r="G996" s="33">
        <v>314.39999999999998</v>
      </c>
      <c r="H996" s="2">
        <v>7.0000000000000007E-2</v>
      </c>
      <c r="I996" s="2" t="s">
        <v>1826</v>
      </c>
      <c r="J996" s="2">
        <v>584.78399999999988</v>
      </c>
    </row>
    <row r="997" spans="1:10">
      <c r="A997" s="2" t="s">
        <v>2821</v>
      </c>
      <c r="B997" s="25">
        <v>45373</v>
      </c>
      <c r="C997" s="2" t="s">
        <v>1229</v>
      </c>
      <c r="D997" s="2" t="s">
        <v>1596</v>
      </c>
      <c r="E997" s="2" t="s">
        <v>1776</v>
      </c>
      <c r="F997" s="34">
        <v>3</v>
      </c>
      <c r="G997" s="34">
        <v>480.11</v>
      </c>
      <c r="H997" s="2">
        <v>0.11</v>
      </c>
      <c r="I997" s="2" t="s">
        <v>1826</v>
      </c>
      <c r="J997" s="2">
        <v>1281.8937000000001</v>
      </c>
    </row>
    <row r="998" spans="1:10">
      <c r="A998" s="2" t="s">
        <v>2822</v>
      </c>
      <c r="B998" s="25">
        <v>45579</v>
      </c>
      <c r="C998" s="2" t="s">
        <v>1211</v>
      </c>
      <c r="D998" s="2" t="s">
        <v>1644</v>
      </c>
      <c r="E998" s="2" t="s">
        <v>1776</v>
      </c>
      <c r="F998" s="33">
        <v>4</v>
      </c>
      <c r="G998" s="33">
        <v>826.55</v>
      </c>
      <c r="H998" s="2">
        <v>0.28000000000000003</v>
      </c>
      <c r="I998" s="2" t="s">
        <v>1824</v>
      </c>
      <c r="J998" s="2">
        <v>2380.4639999999999</v>
      </c>
    </row>
    <row r="999" spans="1:10">
      <c r="A999" s="2" t="s">
        <v>2823</v>
      </c>
      <c r="B999" s="25">
        <v>45805</v>
      </c>
      <c r="C999" s="2" t="s">
        <v>625</v>
      </c>
      <c r="D999" s="2" t="s">
        <v>1602</v>
      </c>
      <c r="E999" s="2" t="s">
        <v>1766</v>
      </c>
      <c r="F999" s="34">
        <v>3</v>
      </c>
      <c r="G999" s="34">
        <v>530.16999999999996</v>
      </c>
      <c r="H999" s="2">
        <v>0.18</v>
      </c>
      <c r="I999" s="2" t="s">
        <v>1826</v>
      </c>
      <c r="J999" s="2">
        <v>1304.2182</v>
      </c>
    </row>
    <row r="1000" spans="1:10">
      <c r="A1000" s="2" t="s">
        <v>2824</v>
      </c>
      <c r="B1000" s="25">
        <v>45522</v>
      </c>
      <c r="C1000" s="2" t="s">
        <v>1266</v>
      </c>
      <c r="D1000" s="2" t="s">
        <v>1616</v>
      </c>
      <c r="E1000" s="2" t="s">
        <v>1807</v>
      </c>
      <c r="F1000" s="33">
        <v>3</v>
      </c>
      <c r="G1000" s="33">
        <v>336.17</v>
      </c>
      <c r="H1000" s="2">
        <v>0.04</v>
      </c>
      <c r="I1000" s="2" t="s">
        <v>1829</v>
      </c>
      <c r="J1000" s="2">
        <v>968.16959999999995</v>
      </c>
    </row>
    <row r="1001" spans="1:10">
      <c r="A1001" s="2" t="s">
        <v>2825</v>
      </c>
      <c r="B1001" s="25">
        <v>45304</v>
      </c>
      <c r="C1001" s="2" t="s">
        <v>1307</v>
      </c>
      <c r="D1001" s="2" t="s">
        <v>1710</v>
      </c>
      <c r="E1001" s="2" t="s">
        <v>1782</v>
      </c>
      <c r="F1001" s="34">
        <v>4</v>
      </c>
      <c r="G1001" s="34">
        <v>22.51</v>
      </c>
      <c r="H1001" s="2">
        <v>0.27</v>
      </c>
      <c r="I1001" s="2" t="s">
        <v>1826</v>
      </c>
      <c r="J1001" s="2">
        <v>65.729200000000006</v>
      </c>
    </row>
    <row r="1002" spans="1:10">
      <c r="A1002" s="2" t="s">
        <v>2826</v>
      </c>
      <c r="B1002" s="25">
        <v>45456</v>
      </c>
      <c r="C1002" s="2" t="s">
        <v>625</v>
      </c>
      <c r="D1002" s="2" t="s">
        <v>1666</v>
      </c>
      <c r="E1002" s="2" t="s">
        <v>1761</v>
      </c>
      <c r="F1002" s="33">
        <v>2</v>
      </c>
      <c r="G1002" s="33">
        <v>909.51</v>
      </c>
      <c r="H1002" s="2">
        <v>0.27</v>
      </c>
      <c r="I1002" s="2" t="s">
        <v>1824</v>
      </c>
      <c r="J1002" s="2">
        <v>1327.8846000000001</v>
      </c>
    </row>
    <row r="1003" spans="1:10">
      <c r="A1003" s="2" t="s">
        <v>2827</v>
      </c>
      <c r="B1003" s="25">
        <v>45776</v>
      </c>
      <c r="C1003" s="2" t="s">
        <v>198</v>
      </c>
      <c r="D1003" s="2" t="s">
        <v>1686</v>
      </c>
      <c r="E1003" s="2" t="s">
        <v>1799</v>
      </c>
      <c r="F1003" s="34">
        <v>4</v>
      </c>
      <c r="G1003" s="34">
        <v>593.84</v>
      </c>
      <c r="H1003" s="2">
        <v>0.24</v>
      </c>
      <c r="I1003" s="2" t="s">
        <v>1826</v>
      </c>
      <c r="J1003" s="2">
        <v>1805.2736</v>
      </c>
    </row>
    <row r="1004" spans="1:10">
      <c r="A1004" s="2" t="s">
        <v>2828</v>
      </c>
      <c r="B1004" s="25">
        <v>45566</v>
      </c>
      <c r="C1004" s="2" t="s">
        <v>384</v>
      </c>
      <c r="D1004" s="2" t="s">
        <v>1694</v>
      </c>
      <c r="E1004" s="2" t="s">
        <v>1789</v>
      </c>
      <c r="F1004" s="33">
        <v>3</v>
      </c>
      <c r="G1004" s="33">
        <v>909.11</v>
      </c>
      <c r="H1004" s="2">
        <v>0.23</v>
      </c>
      <c r="I1004" s="2" t="s">
        <v>1829</v>
      </c>
      <c r="J1004" s="2">
        <v>2100.0441000000001</v>
      </c>
    </row>
    <row r="1005" spans="1:10">
      <c r="A1005" s="2" t="s">
        <v>2829</v>
      </c>
      <c r="B1005" s="25">
        <v>45542</v>
      </c>
      <c r="C1005" s="2" t="s">
        <v>1243</v>
      </c>
      <c r="D1005" s="2" t="s">
        <v>1596</v>
      </c>
      <c r="E1005" s="2" t="s">
        <v>1757</v>
      </c>
      <c r="F1005" s="34">
        <v>4</v>
      </c>
      <c r="G1005" s="34">
        <v>996.85</v>
      </c>
      <c r="H1005" s="2">
        <v>0.24</v>
      </c>
      <c r="I1005" s="2" t="s">
        <v>1826</v>
      </c>
      <c r="J1005" s="2">
        <v>3030.424</v>
      </c>
    </row>
    <row r="1006" spans="1:10">
      <c r="A1006" s="2" t="s">
        <v>2830</v>
      </c>
      <c r="B1006" s="25">
        <v>45834</v>
      </c>
      <c r="C1006" s="2" t="s">
        <v>948</v>
      </c>
      <c r="D1006" s="2" t="s">
        <v>1543</v>
      </c>
      <c r="E1006" s="2" t="s">
        <v>1807</v>
      </c>
      <c r="F1006" s="33">
        <v>1</v>
      </c>
      <c r="G1006" s="33">
        <v>522.69000000000005</v>
      </c>
      <c r="H1006" s="2">
        <v>0.06</v>
      </c>
      <c r="I1006" s="2" t="s">
        <v>1829</v>
      </c>
      <c r="J1006" s="2">
        <v>491.32860000000011</v>
      </c>
    </row>
    <row r="1007" spans="1:10">
      <c r="A1007" s="2" t="s">
        <v>2831</v>
      </c>
      <c r="B1007" s="25">
        <v>45405</v>
      </c>
      <c r="C1007" s="2" t="s">
        <v>637</v>
      </c>
      <c r="D1007" s="2" t="s">
        <v>1656</v>
      </c>
      <c r="E1007" s="2" t="s">
        <v>1766</v>
      </c>
      <c r="F1007" s="34">
        <v>3</v>
      </c>
      <c r="G1007" s="34">
        <v>261.05</v>
      </c>
      <c r="H1007" s="2">
        <v>0.12</v>
      </c>
      <c r="I1007" s="2" t="s">
        <v>1826</v>
      </c>
      <c r="J1007" s="2">
        <v>689.17200000000014</v>
      </c>
    </row>
    <row r="1008" spans="1:10">
      <c r="A1008" s="2" t="s">
        <v>2832</v>
      </c>
      <c r="B1008" s="25">
        <v>45918</v>
      </c>
      <c r="C1008" s="2" t="s">
        <v>314</v>
      </c>
      <c r="D1008" s="2" t="s">
        <v>1594</v>
      </c>
      <c r="E1008" s="2" t="s">
        <v>1807</v>
      </c>
      <c r="F1008" s="33">
        <v>3</v>
      </c>
      <c r="G1008" s="33">
        <v>644.73</v>
      </c>
      <c r="H1008" s="2">
        <v>0.01</v>
      </c>
      <c r="I1008" s="2" t="s">
        <v>1829</v>
      </c>
      <c r="J1008" s="2">
        <v>1914.8480999999999</v>
      </c>
    </row>
    <row r="1009" spans="1:10">
      <c r="A1009" s="2" t="s">
        <v>2833</v>
      </c>
      <c r="B1009" s="25">
        <v>45217</v>
      </c>
      <c r="C1009" s="2" t="s">
        <v>648</v>
      </c>
      <c r="D1009" s="2" t="s">
        <v>1698</v>
      </c>
      <c r="E1009" s="2" t="s">
        <v>1761</v>
      </c>
      <c r="F1009" s="34">
        <v>2</v>
      </c>
      <c r="G1009" s="34">
        <v>541.52</v>
      </c>
      <c r="H1009" s="2">
        <v>0.26</v>
      </c>
      <c r="I1009" s="2" t="s">
        <v>1826</v>
      </c>
      <c r="J1009" s="2">
        <v>801.44959999999992</v>
      </c>
    </row>
    <row r="1010" spans="1:10">
      <c r="A1010" s="2" t="s">
        <v>2834</v>
      </c>
      <c r="B1010" s="25">
        <v>45259</v>
      </c>
      <c r="C1010" s="2" t="s">
        <v>1322</v>
      </c>
      <c r="D1010" s="2" t="s">
        <v>1674</v>
      </c>
      <c r="E1010" s="2" t="s">
        <v>1789</v>
      </c>
      <c r="F1010" s="33">
        <v>1</v>
      </c>
      <c r="G1010" s="33">
        <v>395.18</v>
      </c>
      <c r="H1010" s="2">
        <v>0.09</v>
      </c>
      <c r="I1010" s="2" t="s">
        <v>1826</v>
      </c>
      <c r="J1010" s="2">
        <v>359.61380000000003</v>
      </c>
    </row>
    <row r="1011" spans="1:10">
      <c r="A1011" s="2" t="s">
        <v>2835</v>
      </c>
      <c r="B1011" s="25">
        <v>45740</v>
      </c>
      <c r="C1011" s="2" t="s">
        <v>356</v>
      </c>
      <c r="D1011" s="2" t="s">
        <v>1562</v>
      </c>
      <c r="E1011" s="2" t="s">
        <v>1782</v>
      </c>
      <c r="F1011" s="34">
        <v>4</v>
      </c>
      <c r="G1011" s="34">
        <v>56.37</v>
      </c>
      <c r="H1011" s="2">
        <v>0.17</v>
      </c>
      <c r="I1011" s="2" t="s">
        <v>1824</v>
      </c>
      <c r="J1011" s="2">
        <v>187.14840000000001</v>
      </c>
    </row>
    <row r="1012" spans="1:10">
      <c r="A1012" s="2" t="s">
        <v>2836</v>
      </c>
      <c r="B1012" s="25">
        <v>45908</v>
      </c>
      <c r="C1012" s="2" t="s">
        <v>681</v>
      </c>
      <c r="D1012" s="2" t="s">
        <v>1706</v>
      </c>
      <c r="E1012" s="2" t="s">
        <v>1786</v>
      </c>
      <c r="F1012" s="33">
        <v>4</v>
      </c>
      <c r="G1012" s="33">
        <v>202.59</v>
      </c>
      <c r="H1012" s="2">
        <v>0.06</v>
      </c>
      <c r="I1012" s="2" t="s">
        <v>1829</v>
      </c>
      <c r="J1012" s="2">
        <v>761.73839999999996</v>
      </c>
    </row>
    <row r="1013" spans="1:10">
      <c r="A1013" s="2" t="s">
        <v>2837</v>
      </c>
      <c r="B1013" s="25">
        <v>45601</v>
      </c>
      <c r="C1013" s="2" t="s">
        <v>27</v>
      </c>
      <c r="D1013" s="2" t="s">
        <v>1710</v>
      </c>
      <c r="E1013" s="2" t="s">
        <v>1773</v>
      </c>
      <c r="F1013" s="34">
        <v>2</v>
      </c>
      <c r="G1013" s="34">
        <v>358.36</v>
      </c>
      <c r="H1013" s="2">
        <v>0.05</v>
      </c>
      <c r="I1013" s="2" t="s">
        <v>1826</v>
      </c>
      <c r="J1013" s="2">
        <v>680.88400000000001</v>
      </c>
    </row>
    <row r="1014" spans="1:10">
      <c r="A1014" s="2" t="s">
        <v>2838</v>
      </c>
      <c r="B1014" s="25">
        <v>45535</v>
      </c>
      <c r="C1014" s="2" t="s">
        <v>264</v>
      </c>
      <c r="D1014" s="2" t="s">
        <v>1622</v>
      </c>
      <c r="E1014" s="2" t="s">
        <v>1810</v>
      </c>
      <c r="F1014" s="33">
        <v>4</v>
      </c>
      <c r="G1014" s="33">
        <v>85.62</v>
      </c>
      <c r="H1014" s="2">
        <v>0.28000000000000003</v>
      </c>
      <c r="I1014" s="2" t="s">
        <v>1829</v>
      </c>
      <c r="J1014" s="2">
        <v>246.5856</v>
      </c>
    </row>
    <row r="1015" spans="1:10">
      <c r="A1015" s="2" t="s">
        <v>2839</v>
      </c>
      <c r="B1015" s="25">
        <v>45459</v>
      </c>
      <c r="C1015" s="2" t="s">
        <v>610</v>
      </c>
      <c r="D1015" s="2" t="s">
        <v>1560</v>
      </c>
      <c r="E1015" s="2" t="s">
        <v>1807</v>
      </c>
      <c r="F1015" s="34">
        <v>4</v>
      </c>
      <c r="G1015" s="34">
        <v>929.26</v>
      </c>
      <c r="H1015" s="2">
        <v>0.23</v>
      </c>
      <c r="I1015" s="2" t="s">
        <v>1826</v>
      </c>
      <c r="J1015" s="2">
        <v>2862.1208000000001</v>
      </c>
    </row>
    <row r="1016" spans="1:10">
      <c r="A1016" s="2" t="s">
        <v>2840</v>
      </c>
      <c r="B1016" s="25">
        <v>45681</v>
      </c>
      <c r="C1016" s="2" t="s">
        <v>975</v>
      </c>
      <c r="D1016" s="2" t="s">
        <v>1668</v>
      </c>
      <c r="E1016" s="2" t="s">
        <v>1797</v>
      </c>
      <c r="F1016" s="33">
        <v>2</v>
      </c>
      <c r="G1016" s="33">
        <v>92.64</v>
      </c>
      <c r="H1016" s="2">
        <v>0.14000000000000001</v>
      </c>
      <c r="I1016" s="2" t="s">
        <v>1829</v>
      </c>
      <c r="J1016" s="2">
        <v>159.3408</v>
      </c>
    </row>
    <row r="1017" spans="1:10">
      <c r="A1017" s="2" t="s">
        <v>2841</v>
      </c>
      <c r="B1017" s="25">
        <v>45725</v>
      </c>
      <c r="C1017" s="2" t="s">
        <v>794</v>
      </c>
      <c r="D1017" s="2" t="s">
        <v>1672</v>
      </c>
      <c r="E1017" s="2" t="s">
        <v>1769</v>
      </c>
      <c r="F1017" s="34">
        <v>4</v>
      </c>
      <c r="G1017" s="34">
        <v>139.05000000000001</v>
      </c>
      <c r="H1017" s="2">
        <v>0.28999999999999998</v>
      </c>
      <c r="I1017" s="2" t="s">
        <v>1829</v>
      </c>
      <c r="J1017" s="2">
        <v>394.90199999999999</v>
      </c>
    </row>
    <row r="1018" spans="1:10">
      <c r="A1018" s="2" t="s">
        <v>2842</v>
      </c>
      <c r="B1018" s="25">
        <v>45461</v>
      </c>
      <c r="C1018" s="2" t="s">
        <v>475</v>
      </c>
      <c r="D1018" s="2" t="s">
        <v>1654</v>
      </c>
      <c r="E1018" s="2" t="s">
        <v>1769</v>
      </c>
      <c r="F1018" s="33">
        <v>3</v>
      </c>
      <c r="G1018" s="33">
        <v>155.87</v>
      </c>
      <c r="H1018" s="2">
        <v>0.03</v>
      </c>
      <c r="I1018" s="2" t="s">
        <v>1829</v>
      </c>
      <c r="J1018" s="2">
        <v>453.58170000000001</v>
      </c>
    </row>
    <row r="1019" spans="1:10">
      <c r="A1019" s="2" t="s">
        <v>2843</v>
      </c>
      <c r="B1019" s="25">
        <v>45837</v>
      </c>
      <c r="C1019" s="2" t="s">
        <v>1368</v>
      </c>
      <c r="D1019" s="2" t="s">
        <v>1616</v>
      </c>
      <c r="E1019" s="2" t="s">
        <v>1804</v>
      </c>
      <c r="F1019" s="34">
        <v>4</v>
      </c>
      <c r="G1019" s="34">
        <v>115.42</v>
      </c>
      <c r="H1019" s="2">
        <v>0.03</v>
      </c>
      <c r="I1019" s="2" t="s">
        <v>1829</v>
      </c>
      <c r="J1019" s="2">
        <v>447.82960000000003</v>
      </c>
    </row>
    <row r="1020" spans="1:10">
      <c r="A1020" s="2" t="s">
        <v>2844</v>
      </c>
      <c r="B1020" s="25">
        <v>45823</v>
      </c>
      <c r="C1020" s="2" t="s">
        <v>422</v>
      </c>
      <c r="D1020" s="2" t="s">
        <v>1652</v>
      </c>
      <c r="E1020" s="2" t="s">
        <v>1776</v>
      </c>
      <c r="F1020" s="33">
        <v>3</v>
      </c>
      <c r="G1020" s="33">
        <v>593.62</v>
      </c>
      <c r="H1020" s="2">
        <v>0.08</v>
      </c>
      <c r="I1020" s="2" t="s">
        <v>1824</v>
      </c>
      <c r="J1020" s="2">
        <v>1638.3912</v>
      </c>
    </row>
    <row r="1021" spans="1:10">
      <c r="A1021" s="2" t="s">
        <v>2845</v>
      </c>
      <c r="B1021" s="25">
        <v>45733</v>
      </c>
      <c r="C1021" s="2" t="s">
        <v>1107</v>
      </c>
      <c r="D1021" s="2" t="s">
        <v>1638</v>
      </c>
      <c r="E1021" s="2" t="s">
        <v>1769</v>
      </c>
      <c r="F1021" s="34">
        <v>2</v>
      </c>
      <c r="G1021" s="34">
        <v>825.04</v>
      </c>
      <c r="H1021" s="2">
        <v>0.2</v>
      </c>
      <c r="I1021" s="2" t="s">
        <v>1824</v>
      </c>
      <c r="J1021" s="2">
        <v>1320.0640000000001</v>
      </c>
    </row>
    <row r="1022" spans="1:10">
      <c r="A1022" s="2" t="s">
        <v>2846</v>
      </c>
      <c r="B1022" s="25">
        <v>45322</v>
      </c>
      <c r="C1022" s="2" t="s">
        <v>1431</v>
      </c>
      <c r="D1022" s="2" t="s">
        <v>1598</v>
      </c>
      <c r="E1022" s="2" t="s">
        <v>1797</v>
      </c>
      <c r="F1022" s="33">
        <v>1</v>
      </c>
      <c r="G1022" s="33">
        <v>963.76</v>
      </c>
      <c r="H1022" s="2">
        <v>0.14000000000000001</v>
      </c>
      <c r="I1022" s="2" t="s">
        <v>1826</v>
      </c>
      <c r="J1022" s="2">
        <v>828.83359999999993</v>
      </c>
    </row>
    <row r="1023" spans="1:10">
      <c r="A1023" s="2" t="s">
        <v>2847</v>
      </c>
      <c r="B1023" s="25">
        <v>45415</v>
      </c>
      <c r="C1023" s="2" t="s">
        <v>926</v>
      </c>
      <c r="D1023" s="2" t="s">
        <v>1658</v>
      </c>
      <c r="E1023" s="2" t="s">
        <v>1776</v>
      </c>
      <c r="F1023" s="34">
        <v>1</v>
      </c>
      <c r="G1023" s="34">
        <v>238.24</v>
      </c>
      <c r="H1023" s="2">
        <v>0.12</v>
      </c>
      <c r="I1023" s="2" t="s">
        <v>1826</v>
      </c>
      <c r="J1023" s="2">
        <v>209.65119999999999</v>
      </c>
    </row>
    <row r="1024" spans="1:10">
      <c r="A1024" s="2" t="s">
        <v>2848</v>
      </c>
      <c r="B1024" s="25">
        <v>45644</v>
      </c>
      <c r="C1024" s="2" t="s">
        <v>1411</v>
      </c>
      <c r="D1024" s="2" t="s">
        <v>1712</v>
      </c>
      <c r="E1024" s="2" t="s">
        <v>1804</v>
      </c>
      <c r="F1024" s="33">
        <v>1</v>
      </c>
      <c r="G1024" s="33">
        <v>756.63</v>
      </c>
      <c r="H1024" s="2">
        <v>0.04</v>
      </c>
      <c r="I1024" s="2" t="s">
        <v>1826</v>
      </c>
      <c r="J1024" s="2">
        <v>726.36479999999995</v>
      </c>
    </row>
    <row r="1025" spans="1:10">
      <c r="A1025" s="2" t="s">
        <v>2849</v>
      </c>
      <c r="B1025" s="25">
        <v>45845</v>
      </c>
      <c r="C1025" s="2" t="s">
        <v>85</v>
      </c>
      <c r="D1025" s="2" t="s">
        <v>1734</v>
      </c>
      <c r="E1025" s="2" t="s">
        <v>1779</v>
      </c>
      <c r="F1025" s="34">
        <v>3</v>
      </c>
      <c r="G1025" s="34">
        <v>159.76</v>
      </c>
      <c r="H1025" s="2">
        <v>0.22</v>
      </c>
      <c r="I1025" s="2" t="s">
        <v>1824</v>
      </c>
      <c r="J1025" s="2">
        <v>373.83839999999998</v>
      </c>
    </row>
    <row r="1026" spans="1:10">
      <c r="A1026" s="2" t="s">
        <v>2850</v>
      </c>
      <c r="B1026" s="25">
        <v>45354</v>
      </c>
      <c r="C1026" s="2" t="s">
        <v>1151</v>
      </c>
      <c r="D1026" s="2" t="s">
        <v>1738</v>
      </c>
      <c r="E1026" s="2" t="s">
        <v>1782</v>
      </c>
      <c r="F1026" s="33">
        <v>1</v>
      </c>
      <c r="G1026" s="33">
        <v>329.94</v>
      </c>
      <c r="H1026" s="2">
        <v>0.14000000000000001</v>
      </c>
      <c r="I1026" s="2" t="s">
        <v>1829</v>
      </c>
      <c r="J1026" s="2">
        <v>283.7484</v>
      </c>
    </row>
    <row r="1027" spans="1:10">
      <c r="A1027" s="2" t="s">
        <v>2851</v>
      </c>
      <c r="B1027" s="25">
        <v>45720</v>
      </c>
      <c r="C1027" s="2" t="s">
        <v>224</v>
      </c>
      <c r="D1027" s="2" t="s">
        <v>1582</v>
      </c>
      <c r="E1027" s="2" t="s">
        <v>1782</v>
      </c>
      <c r="F1027" s="34">
        <v>1</v>
      </c>
      <c r="G1027" s="34">
        <v>234.06</v>
      </c>
      <c r="H1027" s="2">
        <v>0.11</v>
      </c>
      <c r="I1027" s="2" t="s">
        <v>1826</v>
      </c>
      <c r="J1027" s="2">
        <v>208.3134</v>
      </c>
    </row>
    <row r="1028" spans="1:10">
      <c r="A1028" s="2" t="s">
        <v>2852</v>
      </c>
      <c r="B1028" s="25">
        <v>45278</v>
      </c>
      <c r="C1028" s="2" t="s">
        <v>999</v>
      </c>
      <c r="D1028" s="2" t="s">
        <v>1710</v>
      </c>
      <c r="E1028" s="2" t="s">
        <v>1752</v>
      </c>
      <c r="F1028" s="33">
        <v>2</v>
      </c>
      <c r="G1028" s="33">
        <v>773.75</v>
      </c>
      <c r="H1028" s="2">
        <v>0.16</v>
      </c>
      <c r="I1028" s="2" t="s">
        <v>1826</v>
      </c>
      <c r="J1028" s="2">
        <v>1299.9000000000001</v>
      </c>
    </row>
    <row r="1029" spans="1:10">
      <c r="A1029" s="2" t="s">
        <v>2853</v>
      </c>
      <c r="B1029" s="25">
        <v>45422</v>
      </c>
      <c r="C1029" s="2" t="s">
        <v>1352</v>
      </c>
      <c r="D1029" s="2" t="s">
        <v>1652</v>
      </c>
      <c r="E1029" s="2" t="s">
        <v>1810</v>
      </c>
      <c r="F1029" s="34">
        <v>1</v>
      </c>
      <c r="G1029" s="34">
        <v>73.88</v>
      </c>
      <c r="H1029" s="2">
        <v>0.04</v>
      </c>
      <c r="I1029" s="2" t="s">
        <v>1824</v>
      </c>
      <c r="J1029" s="2">
        <v>70.924799999999991</v>
      </c>
    </row>
    <row r="1030" spans="1:10">
      <c r="A1030" s="2" t="s">
        <v>2854</v>
      </c>
      <c r="B1030" s="25">
        <v>45337</v>
      </c>
      <c r="C1030" s="2" t="s">
        <v>32</v>
      </c>
      <c r="D1030" s="2" t="s">
        <v>1720</v>
      </c>
      <c r="E1030" s="2" t="s">
        <v>1810</v>
      </c>
      <c r="F1030" s="33">
        <v>1</v>
      </c>
      <c r="G1030" s="33">
        <v>859.3</v>
      </c>
      <c r="H1030" s="2">
        <v>0.16</v>
      </c>
      <c r="I1030" s="2" t="s">
        <v>1826</v>
      </c>
      <c r="J1030" s="2">
        <v>721.8119999999999</v>
      </c>
    </row>
    <row r="1031" spans="1:10">
      <c r="A1031" s="2" t="s">
        <v>2855</v>
      </c>
      <c r="B1031" s="25">
        <v>45564</v>
      </c>
      <c r="C1031" s="2" t="s">
        <v>444</v>
      </c>
      <c r="D1031" s="2" t="s">
        <v>1710</v>
      </c>
      <c r="E1031" s="2" t="s">
        <v>1776</v>
      </c>
      <c r="F1031" s="34">
        <v>4</v>
      </c>
      <c r="G1031" s="34">
        <v>762.43</v>
      </c>
      <c r="H1031" s="2">
        <v>0.05</v>
      </c>
      <c r="I1031" s="2" t="s">
        <v>1824</v>
      </c>
      <c r="J1031" s="2">
        <v>2897.233999999999</v>
      </c>
    </row>
    <row r="1032" spans="1:10">
      <c r="A1032" s="2" t="s">
        <v>2856</v>
      </c>
      <c r="B1032" s="25">
        <v>45424</v>
      </c>
      <c r="C1032" s="2" t="s">
        <v>428</v>
      </c>
      <c r="D1032" s="2" t="s">
        <v>1694</v>
      </c>
      <c r="E1032" s="2" t="s">
        <v>1752</v>
      </c>
      <c r="F1032" s="33">
        <v>1</v>
      </c>
      <c r="G1032" s="33">
        <v>328.51</v>
      </c>
      <c r="H1032" s="2">
        <v>0.2</v>
      </c>
      <c r="I1032" s="2" t="s">
        <v>1829</v>
      </c>
      <c r="J1032" s="2">
        <v>262.80799999999999</v>
      </c>
    </row>
    <row r="1033" spans="1:10">
      <c r="A1033" s="2" t="s">
        <v>2857</v>
      </c>
      <c r="B1033" s="25">
        <v>45719</v>
      </c>
      <c r="C1033" s="2" t="s">
        <v>872</v>
      </c>
      <c r="D1033" s="2" t="s">
        <v>1636</v>
      </c>
      <c r="E1033" s="2" t="s">
        <v>1769</v>
      </c>
      <c r="F1033" s="34">
        <v>1</v>
      </c>
      <c r="G1033" s="34">
        <v>34.51</v>
      </c>
      <c r="H1033" s="2">
        <v>0.04</v>
      </c>
      <c r="I1033" s="2" t="s">
        <v>1829</v>
      </c>
      <c r="J1033" s="2">
        <v>33.129600000000003</v>
      </c>
    </row>
    <row r="1034" spans="1:10">
      <c r="A1034" s="2" t="s">
        <v>2858</v>
      </c>
      <c r="B1034" s="25">
        <v>45250</v>
      </c>
      <c r="C1034" s="2" t="s">
        <v>372</v>
      </c>
      <c r="D1034" s="2" t="s">
        <v>1586</v>
      </c>
      <c r="E1034" s="2" t="s">
        <v>1792</v>
      </c>
      <c r="F1034" s="33">
        <v>3</v>
      </c>
      <c r="G1034" s="33">
        <v>663.73</v>
      </c>
      <c r="H1034" s="2">
        <v>0.06</v>
      </c>
      <c r="I1034" s="2" t="s">
        <v>1829</v>
      </c>
      <c r="J1034" s="2">
        <v>1871.7185999999999</v>
      </c>
    </row>
    <row r="1035" spans="1:10">
      <c r="A1035" s="2" t="s">
        <v>2859</v>
      </c>
      <c r="B1035" s="25">
        <v>45479</v>
      </c>
      <c r="C1035" s="2" t="s">
        <v>788</v>
      </c>
      <c r="D1035" s="2" t="s">
        <v>1614</v>
      </c>
      <c r="E1035" s="2" t="s">
        <v>1786</v>
      </c>
      <c r="F1035" s="34">
        <v>1</v>
      </c>
      <c r="G1035" s="34">
        <v>409.41</v>
      </c>
      <c r="H1035" s="2">
        <v>0.13</v>
      </c>
      <c r="I1035" s="2" t="s">
        <v>1826</v>
      </c>
      <c r="J1035" s="2">
        <v>356.18669999999997</v>
      </c>
    </row>
    <row r="1036" spans="1:10">
      <c r="A1036" s="2" t="s">
        <v>2860</v>
      </c>
      <c r="B1036" s="25">
        <v>45727</v>
      </c>
      <c r="C1036" s="2" t="s">
        <v>332</v>
      </c>
      <c r="D1036" s="2" t="s">
        <v>1704</v>
      </c>
      <c r="E1036" s="2" t="s">
        <v>1766</v>
      </c>
      <c r="F1036" s="33">
        <v>3</v>
      </c>
      <c r="G1036" s="33">
        <v>461.03</v>
      </c>
      <c r="H1036" s="2">
        <v>0.11</v>
      </c>
      <c r="I1036" s="2" t="s">
        <v>1826</v>
      </c>
      <c r="J1036" s="2">
        <v>1230.9501</v>
      </c>
    </row>
    <row r="1037" spans="1:10">
      <c r="A1037" s="2" t="s">
        <v>2861</v>
      </c>
      <c r="B1037" s="25">
        <v>45394</v>
      </c>
      <c r="C1037" s="2" t="s">
        <v>1151</v>
      </c>
      <c r="D1037" s="2" t="s">
        <v>1586</v>
      </c>
      <c r="E1037" s="2" t="s">
        <v>1799</v>
      </c>
      <c r="F1037" s="34">
        <v>2</v>
      </c>
      <c r="G1037" s="34">
        <v>760.14</v>
      </c>
      <c r="H1037" s="2">
        <v>0.02</v>
      </c>
      <c r="I1037" s="2" t="s">
        <v>1829</v>
      </c>
      <c r="J1037" s="2">
        <v>1489.8743999999999</v>
      </c>
    </row>
    <row r="1038" spans="1:10">
      <c r="A1038" s="2" t="s">
        <v>2862</v>
      </c>
      <c r="B1038" s="25">
        <v>45773</v>
      </c>
      <c r="C1038" s="2" t="s">
        <v>884</v>
      </c>
      <c r="D1038" s="2" t="s">
        <v>1594</v>
      </c>
      <c r="E1038" s="2" t="s">
        <v>1757</v>
      </c>
      <c r="F1038" s="33">
        <v>3</v>
      </c>
      <c r="G1038" s="33">
        <v>688.76</v>
      </c>
      <c r="H1038" s="2">
        <v>0.12</v>
      </c>
      <c r="I1038" s="2" t="s">
        <v>1826</v>
      </c>
      <c r="J1038" s="2">
        <v>1818.3263999999999</v>
      </c>
    </row>
    <row r="1039" spans="1:10">
      <c r="A1039" s="2" t="s">
        <v>2863</v>
      </c>
      <c r="B1039" s="25">
        <v>45779</v>
      </c>
      <c r="C1039" s="2" t="s">
        <v>532</v>
      </c>
      <c r="D1039" s="2" t="s">
        <v>1634</v>
      </c>
      <c r="E1039" s="2" t="s">
        <v>1786</v>
      </c>
      <c r="F1039" s="34">
        <v>2</v>
      </c>
      <c r="G1039" s="34">
        <v>257.77999999999997</v>
      </c>
      <c r="H1039" s="2">
        <v>0.05</v>
      </c>
      <c r="I1039" s="2" t="s">
        <v>1824</v>
      </c>
      <c r="J1039" s="2">
        <v>489.78199999999993</v>
      </c>
    </row>
    <row r="1040" spans="1:10">
      <c r="A1040" s="2" t="s">
        <v>2864</v>
      </c>
      <c r="B1040" s="25">
        <v>45400</v>
      </c>
      <c r="C1040" s="2" t="s">
        <v>198</v>
      </c>
      <c r="D1040" s="2" t="s">
        <v>1654</v>
      </c>
      <c r="E1040" s="2" t="s">
        <v>1779</v>
      </c>
      <c r="F1040" s="33">
        <v>2</v>
      </c>
      <c r="G1040" s="33">
        <v>314.29000000000002</v>
      </c>
      <c r="H1040" s="2">
        <v>0.19</v>
      </c>
      <c r="I1040" s="2" t="s">
        <v>1829</v>
      </c>
      <c r="J1040" s="2">
        <v>509.14980000000008</v>
      </c>
    </row>
    <row r="1041" spans="1:10">
      <c r="A1041" s="2" t="s">
        <v>2865</v>
      </c>
      <c r="B1041" s="25">
        <v>45520</v>
      </c>
      <c r="C1041" s="2" t="s">
        <v>520</v>
      </c>
      <c r="D1041" s="2" t="s">
        <v>1692</v>
      </c>
      <c r="E1041" s="2" t="s">
        <v>1799</v>
      </c>
      <c r="F1041" s="34">
        <v>3</v>
      </c>
      <c r="G1041" s="34">
        <v>336.09</v>
      </c>
      <c r="H1041" s="2">
        <v>0.01</v>
      </c>
      <c r="I1041" s="2" t="s">
        <v>1826</v>
      </c>
      <c r="J1041" s="2">
        <v>998.18729999999994</v>
      </c>
    </row>
    <row r="1042" spans="1:10">
      <c r="A1042" s="2" t="s">
        <v>2866</v>
      </c>
      <c r="B1042" s="25">
        <v>45861</v>
      </c>
      <c r="C1042" s="2" t="s">
        <v>20</v>
      </c>
      <c r="D1042" s="2" t="s">
        <v>1698</v>
      </c>
      <c r="E1042" s="2" t="s">
        <v>1807</v>
      </c>
      <c r="F1042" s="33">
        <v>3</v>
      </c>
      <c r="G1042" s="33">
        <v>202.07</v>
      </c>
      <c r="H1042" s="2">
        <v>0.23</v>
      </c>
      <c r="I1042" s="2" t="s">
        <v>1826</v>
      </c>
      <c r="J1042" s="2">
        <v>466.78170000000011</v>
      </c>
    </row>
    <row r="1043" spans="1:10">
      <c r="A1043" s="2" t="s">
        <v>2867</v>
      </c>
      <c r="B1043" s="25">
        <v>45781</v>
      </c>
      <c r="C1043" s="2" t="s">
        <v>978</v>
      </c>
      <c r="D1043" s="2" t="s">
        <v>1582</v>
      </c>
      <c r="E1043" s="2" t="s">
        <v>1782</v>
      </c>
      <c r="F1043" s="34">
        <v>2</v>
      </c>
      <c r="G1043" s="34">
        <v>485.25</v>
      </c>
      <c r="H1043" s="2">
        <v>0.28000000000000003</v>
      </c>
      <c r="I1043" s="2" t="s">
        <v>1824</v>
      </c>
      <c r="J1043" s="2">
        <v>698.76</v>
      </c>
    </row>
    <row r="1044" spans="1:10">
      <c r="A1044" s="2" t="s">
        <v>2868</v>
      </c>
      <c r="B1044" s="25">
        <v>45906</v>
      </c>
      <c r="C1044" s="2" t="s">
        <v>568</v>
      </c>
      <c r="D1044" s="2" t="s">
        <v>1698</v>
      </c>
      <c r="E1044" s="2" t="s">
        <v>1789</v>
      </c>
      <c r="F1044" s="33">
        <v>4</v>
      </c>
      <c r="G1044" s="33">
        <v>552.38</v>
      </c>
      <c r="H1044" s="2">
        <v>0.1</v>
      </c>
      <c r="I1044" s="2" t="s">
        <v>1826</v>
      </c>
      <c r="J1044" s="2">
        <v>1988.568</v>
      </c>
    </row>
    <row r="1045" spans="1:10">
      <c r="A1045" s="2" t="s">
        <v>2869</v>
      </c>
      <c r="B1045" s="25">
        <v>45251</v>
      </c>
      <c r="C1045" s="2" t="s">
        <v>378</v>
      </c>
      <c r="D1045" s="2" t="s">
        <v>1664</v>
      </c>
      <c r="E1045" s="2" t="s">
        <v>1807</v>
      </c>
      <c r="F1045" s="34">
        <v>4</v>
      </c>
      <c r="G1045" s="34">
        <v>377.26</v>
      </c>
      <c r="H1045" s="2">
        <v>0.22</v>
      </c>
      <c r="I1045" s="2" t="s">
        <v>1829</v>
      </c>
      <c r="J1045" s="2">
        <v>1177.0512000000001</v>
      </c>
    </row>
    <row r="1046" spans="1:10">
      <c r="A1046" s="2" t="s">
        <v>2870</v>
      </c>
      <c r="B1046" s="25">
        <v>45257</v>
      </c>
      <c r="C1046" s="2" t="s">
        <v>202</v>
      </c>
      <c r="D1046" s="2" t="s">
        <v>1642</v>
      </c>
      <c r="E1046" s="2" t="s">
        <v>1813</v>
      </c>
      <c r="F1046" s="33">
        <v>4</v>
      </c>
      <c r="G1046" s="33">
        <v>189.07</v>
      </c>
      <c r="H1046" s="2">
        <v>0.1</v>
      </c>
      <c r="I1046" s="2" t="s">
        <v>1829</v>
      </c>
      <c r="J1046" s="2">
        <v>680.65200000000004</v>
      </c>
    </row>
    <row r="1047" spans="1:10">
      <c r="A1047" s="2" t="s">
        <v>2871</v>
      </c>
      <c r="B1047" s="25">
        <v>45818</v>
      </c>
      <c r="C1047" s="2" t="s">
        <v>1533</v>
      </c>
      <c r="D1047" s="2" t="s">
        <v>1608</v>
      </c>
      <c r="E1047" s="2" t="s">
        <v>1769</v>
      </c>
      <c r="F1047" s="34">
        <v>3</v>
      </c>
      <c r="G1047" s="34">
        <v>272.27</v>
      </c>
      <c r="H1047" s="2">
        <v>0.01</v>
      </c>
      <c r="I1047" s="2" t="s">
        <v>1824</v>
      </c>
      <c r="J1047" s="2">
        <v>808.64189999999996</v>
      </c>
    </row>
    <row r="1048" spans="1:10">
      <c r="A1048" s="2" t="s">
        <v>2872</v>
      </c>
      <c r="B1048" s="25">
        <v>45806</v>
      </c>
      <c r="C1048" s="2" t="s">
        <v>842</v>
      </c>
      <c r="D1048" s="2" t="s">
        <v>1732</v>
      </c>
      <c r="E1048" s="2" t="s">
        <v>1792</v>
      </c>
      <c r="F1048" s="33">
        <v>1</v>
      </c>
      <c r="G1048" s="33">
        <v>209.39</v>
      </c>
      <c r="H1048" s="2">
        <v>0.28000000000000003</v>
      </c>
      <c r="I1048" s="2" t="s">
        <v>1826</v>
      </c>
      <c r="J1048" s="2">
        <v>150.76079999999999</v>
      </c>
    </row>
    <row r="1049" spans="1:10">
      <c r="A1049" s="2" t="s">
        <v>2873</v>
      </c>
      <c r="B1049" s="25">
        <v>45288</v>
      </c>
      <c r="C1049" s="2" t="s">
        <v>202</v>
      </c>
      <c r="D1049" s="2" t="s">
        <v>1708</v>
      </c>
      <c r="E1049" s="2" t="s">
        <v>1786</v>
      </c>
      <c r="F1049" s="34">
        <v>1</v>
      </c>
      <c r="G1049" s="34">
        <v>813.87</v>
      </c>
      <c r="H1049" s="2">
        <v>0.23</v>
      </c>
      <c r="I1049" s="2" t="s">
        <v>1824</v>
      </c>
      <c r="J1049" s="2">
        <v>626.67989999999998</v>
      </c>
    </row>
    <row r="1050" spans="1:10">
      <c r="A1050" s="2" t="s">
        <v>2874</v>
      </c>
      <c r="B1050" s="25">
        <v>45783</v>
      </c>
      <c r="C1050" s="2" t="s">
        <v>821</v>
      </c>
      <c r="D1050" s="2" t="s">
        <v>1604</v>
      </c>
      <c r="E1050" s="2" t="s">
        <v>1752</v>
      </c>
      <c r="F1050" s="33">
        <v>1</v>
      </c>
      <c r="G1050" s="33">
        <v>143.69999999999999</v>
      </c>
      <c r="H1050" s="2">
        <v>0.19</v>
      </c>
      <c r="I1050" s="2" t="s">
        <v>1826</v>
      </c>
      <c r="J1050" s="2">
        <v>116.39700000000001</v>
      </c>
    </row>
    <row r="1051" spans="1:10">
      <c r="A1051" s="2" t="s">
        <v>2875</v>
      </c>
      <c r="B1051" s="25">
        <v>45385</v>
      </c>
      <c r="C1051" s="2" t="s">
        <v>1449</v>
      </c>
      <c r="D1051" s="2" t="s">
        <v>1640</v>
      </c>
      <c r="E1051" s="2" t="s">
        <v>1757</v>
      </c>
      <c r="F1051" s="34">
        <v>4</v>
      </c>
      <c r="G1051" s="34">
        <v>837.34</v>
      </c>
      <c r="H1051" s="2">
        <v>0.05</v>
      </c>
      <c r="I1051" s="2" t="s">
        <v>1826</v>
      </c>
      <c r="J1051" s="2">
        <v>3181.8919999999998</v>
      </c>
    </row>
    <row r="1052" spans="1:10">
      <c r="A1052" s="2" t="s">
        <v>2876</v>
      </c>
      <c r="B1052" s="25">
        <v>45878</v>
      </c>
      <c r="C1052" s="2" t="s">
        <v>417</v>
      </c>
      <c r="D1052" s="2" t="s">
        <v>1578</v>
      </c>
      <c r="E1052" s="2" t="s">
        <v>1813</v>
      </c>
      <c r="F1052" s="33">
        <v>1</v>
      </c>
      <c r="G1052" s="33">
        <v>151.66</v>
      </c>
      <c r="H1052" s="2">
        <v>0.16</v>
      </c>
      <c r="I1052" s="2" t="s">
        <v>1829</v>
      </c>
      <c r="J1052" s="2">
        <v>127.3944</v>
      </c>
    </row>
    <row r="1053" spans="1:10">
      <c r="A1053" s="2" t="s">
        <v>2877</v>
      </c>
      <c r="B1053" s="25">
        <v>45720</v>
      </c>
      <c r="C1053" s="2" t="s">
        <v>1533</v>
      </c>
      <c r="D1053" s="2" t="s">
        <v>1636</v>
      </c>
      <c r="E1053" s="2" t="s">
        <v>1782</v>
      </c>
      <c r="F1053" s="34">
        <v>3</v>
      </c>
      <c r="G1053" s="34">
        <v>961.4</v>
      </c>
      <c r="H1053" s="2">
        <v>0.02</v>
      </c>
      <c r="I1053" s="2" t="s">
        <v>1826</v>
      </c>
      <c r="J1053" s="2">
        <v>2826.5160000000001</v>
      </c>
    </row>
    <row r="1054" spans="1:10">
      <c r="A1054" s="2" t="s">
        <v>2878</v>
      </c>
      <c r="B1054" s="25">
        <v>45503</v>
      </c>
      <c r="C1054" s="2" t="s">
        <v>1157</v>
      </c>
      <c r="D1054" s="2" t="s">
        <v>1696</v>
      </c>
      <c r="E1054" s="2" t="s">
        <v>1810</v>
      </c>
      <c r="F1054" s="33">
        <v>4</v>
      </c>
      <c r="G1054" s="33">
        <v>475.98</v>
      </c>
      <c r="H1054" s="2">
        <v>0.19</v>
      </c>
      <c r="I1054" s="2" t="s">
        <v>1826</v>
      </c>
      <c r="J1054" s="2">
        <v>1542.1751999999999</v>
      </c>
    </row>
    <row r="1055" spans="1:10">
      <c r="A1055" s="2" t="s">
        <v>2879</v>
      </c>
      <c r="B1055" s="25">
        <v>45551</v>
      </c>
      <c r="C1055" s="2" t="s">
        <v>1187</v>
      </c>
      <c r="D1055" s="2" t="s">
        <v>1624</v>
      </c>
      <c r="E1055" s="2" t="s">
        <v>1801</v>
      </c>
      <c r="F1055" s="34">
        <v>4</v>
      </c>
      <c r="G1055" s="34">
        <v>132.88999999999999</v>
      </c>
      <c r="H1055" s="2">
        <v>0.12</v>
      </c>
      <c r="I1055" s="2" t="s">
        <v>1824</v>
      </c>
      <c r="J1055" s="2">
        <v>467.77280000000002</v>
      </c>
    </row>
    <row r="1056" spans="1:10">
      <c r="A1056" s="2" t="s">
        <v>2880</v>
      </c>
      <c r="B1056" s="25">
        <v>45850</v>
      </c>
      <c r="C1056" s="2" t="s">
        <v>1355</v>
      </c>
      <c r="D1056" s="2" t="s">
        <v>1618</v>
      </c>
      <c r="E1056" s="2" t="s">
        <v>1794</v>
      </c>
      <c r="F1056" s="33">
        <v>3</v>
      </c>
      <c r="G1056" s="33">
        <v>471.31</v>
      </c>
      <c r="H1056" s="2">
        <v>0</v>
      </c>
      <c r="I1056" s="2" t="s">
        <v>1826</v>
      </c>
      <c r="J1056" s="2">
        <v>1413.93</v>
      </c>
    </row>
    <row r="1057" spans="1:10">
      <c r="A1057" s="2" t="s">
        <v>2881</v>
      </c>
      <c r="B1057" s="25">
        <v>45441</v>
      </c>
      <c r="C1057" s="2" t="s">
        <v>1431</v>
      </c>
      <c r="D1057" s="2" t="s">
        <v>1700</v>
      </c>
      <c r="E1057" s="2" t="s">
        <v>1799</v>
      </c>
      <c r="F1057" s="34">
        <v>2</v>
      </c>
      <c r="G1057" s="34">
        <v>720.32</v>
      </c>
      <c r="H1057" s="2">
        <v>0.26</v>
      </c>
      <c r="I1057" s="2" t="s">
        <v>1824</v>
      </c>
      <c r="J1057" s="2">
        <v>1066.0735999999999</v>
      </c>
    </row>
    <row r="1058" spans="1:10">
      <c r="A1058" s="2" t="s">
        <v>2882</v>
      </c>
      <c r="B1058" s="25">
        <v>45431</v>
      </c>
      <c r="C1058" s="2" t="s">
        <v>275</v>
      </c>
      <c r="D1058" s="2" t="s">
        <v>1680</v>
      </c>
      <c r="E1058" s="2" t="s">
        <v>1810</v>
      </c>
      <c r="F1058" s="33">
        <v>4</v>
      </c>
      <c r="G1058" s="33">
        <v>99.92</v>
      </c>
      <c r="H1058" s="2">
        <v>0.11</v>
      </c>
      <c r="I1058" s="2" t="s">
        <v>1829</v>
      </c>
      <c r="J1058" s="2">
        <v>355.71519999999998</v>
      </c>
    </row>
    <row r="1059" spans="1:10">
      <c r="A1059" s="2" t="s">
        <v>2883</v>
      </c>
      <c r="B1059" s="25">
        <v>45873</v>
      </c>
      <c r="C1059" s="2" t="s">
        <v>247</v>
      </c>
      <c r="D1059" s="2" t="s">
        <v>1568</v>
      </c>
      <c r="E1059" s="2" t="s">
        <v>1766</v>
      </c>
      <c r="F1059" s="34">
        <v>3</v>
      </c>
      <c r="G1059" s="34">
        <v>900.63</v>
      </c>
      <c r="H1059" s="2">
        <v>0.11</v>
      </c>
      <c r="I1059" s="2" t="s">
        <v>1829</v>
      </c>
      <c r="J1059" s="2">
        <v>2404.6821</v>
      </c>
    </row>
    <row r="1060" spans="1:10">
      <c r="A1060" s="2" t="s">
        <v>2884</v>
      </c>
      <c r="B1060" s="25">
        <v>45629</v>
      </c>
      <c r="C1060" s="2" t="s">
        <v>1368</v>
      </c>
      <c r="D1060" s="2" t="s">
        <v>1640</v>
      </c>
      <c r="E1060" s="2" t="s">
        <v>1782</v>
      </c>
      <c r="F1060" s="33">
        <v>1</v>
      </c>
      <c r="G1060" s="33">
        <v>681.72</v>
      </c>
      <c r="H1060" s="2">
        <v>0.11</v>
      </c>
      <c r="I1060" s="2" t="s">
        <v>1826</v>
      </c>
      <c r="J1060" s="2">
        <v>606.73080000000004</v>
      </c>
    </row>
    <row r="1061" spans="1:10">
      <c r="A1061" s="2" t="s">
        <v>2885</v>
      </c>
      <c r="B1061" s="25">
        <v>45222</v>
      </c>
      <c r="C1061" s="2" t="s">
        <v>48</v>
      </c>
      <c r="D1061" s="2" t="s">
        <v>1704</v>
      </c>
      <c r="E1061" s="2" t="s">
        <v>1797</v>
      </c>
      <c r="F1061" s="34">
        <v>2</v>
      </c>
      <c r="G1061" s="34">
        <v>838.22</v>
      </c>
      <c r="H1061" s="2">
        <v>0.3</v>
      </c>
      <c r="I1061" s="2" t="s">
        <v>1824</v>
      </c>
      <c r="J1061" s="2">
        <v>1173.508</v>
      </c>
    </row>
    <row r="1062" spans="1:10">
      <c r="A1062" s="2" t="s">
        <v>2886</v>
      </c>
      <c r="B1062" s="25">
        <v>45797</v>
      </c>
      <c r="C1062" s="2" t="s">
        <v>637</v>
      </c>
      <c r="D1062" s="2" t="s">
        <v>1722</v>
      </c>
      <c r="E1062" s="2" t="s">
        <v>1794</v>
      </c>
      <c r="F1062" s="33">
        <v>2</v>
      </c>
      <c r="G1062" s="33">
        <v>816.22</v>
      </c>
      <c r="H1062" s="2">
        <v>0.27</v>
      </c>
      <c r="I1062" s="2" t="s">
        <v>1824</v>
      </c>
      <c r="J1062" s="2">
        <v>1191.6812</v>
      </c>
    </row>
    <row r="1063" spans="1:10">
      <c r="A1063" s="2" t="s">
        <v>2887</v>
      </c>
      <c r="B1063" s="25">
        <v>45554</v>
      </c>
      <c r="C1063" s="2" t="s">
        <v>1187</v>
      </c>
      <c r="D1063" s="2" t="s">
        <v>1670</v>
      </c>
      <c r="E1063" s="2" t="s">
        <v>1779</v>
      </c>
      <c r="F1063" s="34">
        <v>2</v>
      </c>
      <c r="G1063" s="34">
        <v>654.12</v>
      </c>
      <c r="H1063" s="2">
        <v>0.27</v>
      </c>
      <c r="I1063" s="2" t="s">
        <v>1826</v>
      </c>
      <c r="J1063" s="2">
        <v>955.01519999999994</v>
      </c>
    </row>
    <row r="1064" spans="1:10">
      <c r="A1064" s="2" t="s">
        <v>2888</v>
      </c>
      <c r="B1064" s="25">
        <v>45385</v>
      </c>
      <c r="C1064" s="2" t="s">
        <v>372</v>
      </c>
      <c r="D1064" s="2" t="s">
        <v>1694</v>
      </c>
      <c r="E1064" s="2" t="s">
        <v>1797</v>
      </c>
      <c r="F1064" s="33">
        <v>4</v>
      </c>
      <c r="G1064" s="33">
        <v>528.22</v>
      </c>
      <c r="H1064" s="2">
        <v>0.2</v>
      </c>
      <c r="I1064" s="2" t="s">
        <v>1826</v>
      </c>
      <c r="J1064" s="2">
        <v>1690.3040000000001</v>
      </c>
    </row>
    <row r="1065" spans="1:10">
      <c r="A1065" s="2" t="s">
        <v>2889</v>
      </c>
      <c r="B1065" s="25">
        <v>45704</v>
      </c>
      <c r="C1065" s="2" t="s">
        <v>716</v>
      </c>
      <c r="D1065" s="2" t="s">
        <v>1616</v>
      </c>
      <c r="E1065" s="2" t="s">
        <v>1779</v>
      </c>
      <c r="F1065" s="34">
        <v>4</v>
      </c>
      <c r="G1065" s="34">
        <v>36.72</v>
      </c>
      <c r="H1065" s="2">
        <v>7.0000000000000007E-2</v>
      </c>
      <c r="I1065" s="2" t="s">
        <v>1829</v>
      </c>
      <c r="J1065" s="2">
        <v>136.5984</v>
      </c>
    </row>
    <row r="1066" spans="1:10">
      <c r="A1066" s="2" t="s">
        <v>2890</v>
      </c>
      <c r="B1066" s="25">
        <v>45545</v>
      </c>
      <c r="C1066" s="2" t="s">
        <v>1157</v>
      </c>
      <c r="D1066" s="2" t="s">
        <v>1704</v>
      </c>
      <c r="E1066" s="2" t="s">
        <v>1813</v>
      </c>
      <c r="F1066" s="33">
        <v>2</v>
      </c>
      <c r="G1066" s="33">
        <v>705.97</v>
      </c>
      <c r="H1066" s="2">
        <v>0.1</v>
      </c>
      <c r="I1066" s="2" t="s">
        <v>1826</v>
      </c>
      <c r="J1066" s="2">
        <v>1270.7460000000001</v>
      </c>
    </row>
    <row r="1067" spans="1:10">
      <c r="A1067" s="2" t="s">
        <v>2891</v>
      </c>
      <c r="B1067" s="25">
        <v>45736</v>
      </c>
      <c r="C1067" s="2" t="s">
        <v>100</v>
      </c>
      <c r="D1067" s="2" t="s">
        <v>1628</v>
      </c>
      <c r="E1067" s="2" t="s">
        <v>1757</v>
      </c>
      <c r="F1067" s="34">
        <v>2</v>
      </c>
      <c r="G1067" s="34">
        <v>994.29</v>
      </c>
      <c r="H1067" s="2">
        <v>0.01</v>
      </c>
      <c r="I1067" s="2" t="s">
        <v>1826</v>
      </c>
      <c r="J1067" s="2">
        <v>1968.6941999999999</v>
      </c>
    </row>
    <row r="1068" spans="1:10">
      <c r="A1068" s="2" t="s">
        <v>2892</v>
      </c>
      <c r="B1068" s="25">
        <v>45608</v>
      </c>
      <c r="C1068" s="2" t="s">
        <v>1307</v>
      </c>
      <c r="D1068" s="2" t="s">
        <v>1732</v>
      </c>
      <c r="E1068" s="2" t="s">
        <v>1810</v>
      </c>
      <c r="F1068" s="33">
        <v>1</v>
      </c>
      <c r="G1068" s="33">
        <v>909.04</v>
      </c>
      <c r="H1068" s="2">
        <v>0.11</v>
      </c>
      <c r="I1068" s="2" t="s">
        <v>1824</v>
      </c>
      <c r="J1068" s="2">
        <v>809.04560000000004</v>
      </c>
    </row>
    <row r="1069" spans="1:10">
      <c r="A1069" s="2" t="s">
        <v>2893</v>
      </c>
      <c r="B1069" s="25">
        <v>45334</v>
      </c>
      <c r="C1069" s="2" t="s">
        <v>1095</v>
      </c>
      <c r="D1069" s="2" t="s">
        <v>1616</v>
      </c>
      <c r="E1069" s="2" t="s">
        <v>1792</v>
      </c>
      <c r="F1069" s="34">
        <v>1</v>
      </c>
      <c r="G1069" s="34">
        <v>164.73</v>
      </c>
      <c r="H1069" s="2">
        <v>0.12</v>
      </c>
      <c r="I1069" s="2" t="s">
        <v>1826</v>
      </c>
      <c r="J1069" s="2">
        <v>144.9624</v>
      </c>
    </row>
    <row r="1070" spans="1:10">
      <c r="A1070" s="2" t="s">
        <v>2894</v>
      </c>
      <c r="B1070" s="25">
        <v>45690</v>
      </c>
      <c r="C1070" s="2" t="s">
        <v>230</v>
      </c>
      <c r="D1070" s="2" t="s">
        <v>1622</v>
      </c>
      <c r="E1070" s="2" t="s">
        <v>1779</v>
      </c>
      <c r="F1070" s="33">
        <v>2</v>
      </c>
      <c r="G1070" s="33">
        <v>606.35</v>
      </c>
      <c r="H1070" s="2">
        <v>0.16</v>
      </c>
      <c r="I1070" s="2" t="s">
        <v>1829</v>
      </c>
      <c r="J1070" s="2">
        <v>1018.668</v>
      </c>
    </row>
    <row r="1071" spans="1:10">
      <c r="A1071" s="2" t="s">
        <v>2895</v>
      </c>
      <c r="B1071" s="25">
        <v>45481</v>
      </c>
      <c r="C1071" s="2" t="s">
        <v>544</v>
      </c>
      <c r="D1071" s="2" t="s">
        <v>1744</v>
      </c>
      <c r="E1071" s="2" t="s">
        <v>1769</v>
      </c>
      <c r="F1071" s="34">
        <v>3</v>
      </c>
      <c r="G1071" s="34">
        <v>904.19</v>
      </c>
      <c r="H1071" s="2">
        <v>0.09</v>
      </c>
      <c r="I1071" s="2" t="s">
        <v>1824</v>
      </c>
      <c r="J1071" s="2">
        <v>2468.4387000000002</v>
      </c>
    </row>
    <row r="1072" spans="1:10">
      <c r="A1072" s="2" t="s">
        <v>2896</v>
      </c>
      <c r="B1072" s="25">
        <v>45576</v>
      </c>
      <c r="C1072" s="2" t="s">
        <v>508</v>
      </c>
      <c r="D1072" s="2" t="s">
        <v>1648</v>
      </c>
      <c r="E1072" s="2" t="s">
        <v>1761</v>
      </c>
      <c r="F1072" s="33">
        <v>4</v>
      </c>
      <c r="G1072" s="33">
        <v>694.61</v>
      </c>
      <c r="H1072" s="2">
        <v>0.18</v>
      </c>
      <c r="I1072" s="2" t="s">
        <v>1829</v>
      </c>
      <c r="J1072" s="2">
        <v>2278.3208</v>
      </c>
    </row>
    <row r="1073" spans="1:10">
      <c r="A1073" s="2" t="s">
        <v>2897</v>
      </c>
      <c r="B1073" s="25">
        <v>45215</v>
      </c>
      <c r="C1073" s="2" t="s">
        <v>727</v>
      </c>
      <c r="D1073" s="2" t="s">
        <v>1726</v>
      </c>
      <c r="E1073" s="2" t="s">
        <v>1761</v>
      </c>
      <c r="F1073" s="34">
        <v>4</v>
      </c>
      <c r="G1073" s="34">
        <v>753.83</v>
      </c>
      <c r="H1073" s="2">
        <v>0.24</v>
      </c>
      <c r="I1073" s="2" t="s">
        <v>1824</v>
      </c>
      <c r="J1073" s="2">
        <v>2291.6432</v>
      </c>
    </row>
    <row r="1074" spans="1:10">
      <c r="A1074" s="2" t="s">
        <v>2898</v>
      </c>
      <c r="B1074" s="25">
        <v>45653</v>
      </c>
      <c r="C1074" s="2" t="s">
        <v>646</v>
      </c>
      <c r="D1074" s="2" t="s">
        <v>1590</v>
      </c>
      <c r="E1074" s="2" t="s">
        <v>1782</v>
      </c>
      <c r="F1074" s="33">
        <v>1</v>
      </c>
      <c r="G1074" s="33">
        <v>66.22</v>
      </c>
      <c r="H1074" s="2">
        <v>0.02</v>
      </c>
      <c r="I1074" s="2" t="s">
        <v>1824</v>
      </c>
      <c r="J1074" s="2">
        <v>64.895600000000002</v>
      </c>
    </row>
    <row r="1075" spans="1:10">
      <c r="A1075" s="2" t="s">
        <v>2899</v>
      </c>
      <c r="B1075" s="25">
        <v>45241</v>
      </c>
      <c r="C1075" s="2" t="s">
        <v>1059</v>
      </c>
      <c r="D1075" s="2" t="s">
        <v>1676</v>
      </c>
      <c r="E1075" s="2" t="s">
        <v>1799</v>
      </c>
      <c r="F1075" s="34">
        <v>2</v>
      </c>
      <c r="G1075" s="34">
        <v>891.8</v>
      </c>
      <c r="H1075" s="2">
        <v>0.28999999999999998</v>
      </c>
      <c r="I1075" s="2" t="s">
        <v>1829</v>
      </c>
      <c r="J1075" s="2">
        <v>1266.356</v>
      </c>
    </row>
    <row r="1076" spans="1:10">
      <c r="A1076" s="2" t="s">
        <v>2900</v>
      </c>
      <c r="B1076" s="25">
        <v>45428</v>
      </c>
      <c r="C1076" s="2" t="s">
        <v>1136</v>
      </c>
      <c r="D1076" s="2" t="s">
        <v>1698</v>
      </c>
      <c r="E1076" s="2" t="s">
        <v>1786</v>
      </c>
      <c r="F1076" s="33">
        <v>4</v>
      </c>
      <c r="G1076" s="33">
        <v>255.48</v>
      </c>
      <c r="H1076" s="2">
        <v>0.03</v>
      </c>
      <c r="I1076" s="2" t="s">
        <v>1829</v>
      </c>
      <c r="J1076" s="2">
        <v>991.26239999999996</v>
      </c>
    </row>
    <row r="1077" spans="1:10">
      <c r="A1077" s="2" t="s">
        <v>2901</v>
      </c>
      <c r="B1077" s="25">
        <v>45593</v>
      </c>
      <c r="C1077" s="2" t="s">
        <v>951</v>
      </c>
      <c r="D1077" s="2" t="s">
        <v>1716</v>
      </c>
      <c r="E1077" s="2" t="s">
        <v>1807</v>
      </c>
      <c r="F1077" s="34">
        <v>4</v>
      </c>
      <c r="G1077" s="34">
        <v>604.87</v>
      </c>
      <c r="H1077" s="2">
        <v>0.28000000000000003</v>
      </c>
      <c r="I1077" s="2" t="s">
        <v>1826</v>
      </c>
      <c r="J1077" s="2">
        <v>1742.0255999999999</v>
      </c>
    </row>
    <row r="1078" spans="1:10">
      <c r="A1078" s="2" t="s">
        <v>2902</v>
      </c>
      <c r="B1078" s="25">
        <v>45370</v>
      </c>
      <c r="C1078" s="2" t="s">
        <v>175</v>
      </c>
      <c r="D1078" s="2" t="s">
        <v>1614</v>
      </c>
      <c r="E1078" s="2" t="s">
        <v>1807</v>
      </c>
      <c r="F1078" s="33">
        <v>3</v>
      </c>
      <c r="G1078" s="33">
        <v>623.82000000000005</v>
      </c>
      <c r="H1078" s="2">
        <v>0.13</v>
      </c>
      <c r="I1078" s="2" t="s">
        <v>1829</v>
      </c>
      <c r="J1078" s="2">
        <v>1628.1702</v>
      </c>
    </row>
    <row r="1079" spans="1:10">
      <c r="A1079" s="2" t="s">
        <v>2903</v>
      </c>
      <c r="B1079" s="25">
        <v>45882</v>
      </c>
      <c r="C1079" s="2" t="s">
        <v>470</v>
      </c>
      <c r="D1079" s="2" t="s">
        <v>1690</v>
      </c>
      <c r="E1079" s="2" t="s">
        <v>1804</v>
      </c>
      <c r="F1079" s="34">
        <v>3</v>
      </c>
      <c r="G1079" s="34">
        <v>575.24</v>
      </c>
      <c r="H1079" s="2">
        <v>0.12</v>
      </c>
      <c r="I1079" s="2" t="s">
        <v>1829</v>
      </c>
      <c r="J1079" s="2">
        <v>1518.6335999999999</v>
      </c>
    </row>
    <row r="1080" spans="1:10">
      <c r="A1080" s="2" t="s">
        <v>2904</v>
      </c>
      <c r="B1080" s="25">
        <v>45878</v>
      </c>
      <c r="C1080" s="2" t="s">
        <v>1286</v>
      </c>
      <c r="D1080" s="2" t="s">
        <v>1553</v>
      </c>
      <c r="E1080" s="2" t="s">
        <v>1792</v>
      </c>
      <c r="F1080" s="33">
        <v>1</v>
      </c>
      <c r="G1080" s="33">
        <v>769.4</v>
      </c>
      <c r="H1080" s="2">
        <v>0.16</v>
      </c>
      <c r="I1080" s="2" t="s">
        <v>1824</v>
      </c>
      <c r="J1080" s="2">
        <v>646.29599999999994</v>
      </c>
    </row>
    <row r="1081" spans="1:10">
      <c r="A1081" s="2" t="s">
        <v>2905</v>
      </c>
      <c r="B1081" s="25">
        <v>45420</v>
      </c>
      <c r="C1081" s="2" t="s">
        <v>1035</v>
      </c>
      <c r="D1081" s="2" t="s">
        <v>1553</v>
      </c>
      <c r="E1081" s="2" t="s">
        <v>1807</v>
      </c>
      <c r="F1081" s="34">
        <v>1</v>
      </c>
      <c r="G1081" s="34">
        <v>227.28</v>
      </c>
      <c r="H1081" s="2">
        <v>0.13</v>
      </c>
      <c r="I1081" s="2" t="s">
        <v>1829</v>
      </c>
      <c r="J1081" s="2">
        <v>197.7336</v>
      </c>
    </row>
    <row r="1082" spans="1:10">
      <c r="A1082" s="2" t="s">
        <v>2906</v>
      </c>
      <c r="B1082" s="25">
        <v>45361</v>
      </c>
      <c r="C1082" s="2" t="s">
        <v>195</v>
      </c>
      <c r="D1082" s="2" t="s">
        <v>1549</v>
      </c>
      <c r="E1082" s="2" t="s">
        <v>1807</v>
      </c>
      <c r="F1082" s="33">
        <v>4</v>
      </c>
      <c r="G1082" s="33">
        <v>127.58</v>
      </c>
      <c r="H1082" s="2">
        <v>0.15</v>
      </c>
      <c r="I1082" s="2" t="s">
        <v>1824</v>
      </c>
      <c r="J1082" s="2">
        <v>433.77199999999999</v>
      </c>
    </row>
    <row r="1083" spans="1:10">
      <c r="A1083" s="2" t="s">
        <v>2907</v>
      </c>
      <c r="B1083" s="25">
        <v>45702</v>
      </c>
      <c r="C1083" s="2" t="s">
        <v>1298</v>
      </c>
      <c r="D1083" s="2" t="s">
        <v>1636</v>
      </c>
      <c r="E1083" s="2" t="s">
        <v>1766</v>
      </c>
      <c r="F1083" s="34">
        <v>1</v>
      </c>
      <c r="G1083" s="34">
        <v>793.21</v>
      </c>
      <c r="H1083" s="2">
        <v>0.09</v>
      </c>
      <c r="I1083" s="2" t="s">
        <v>1824</v>
      </c>
      <c r="J1083" s="2">
        <v>721.8211</v>
      </c>
    </row>
    <row r="1084" spans="1:10">
      <c r="A1084" s="2" t="s">
        <v>2908</v>
      </c>
      <c r="B1084" s="25">
        <v>45871</v>
      </c>
      <c r="C1084" s="2" t="s">
        <v>951</v>
      </c>
      <c r="D1084" s="2" t="s">
        <v>1714</v>
      </c>
      <c r="E1084" s="2" t="s">
        <v>1794</v>
      </c>
      <c r="F1084" s="33">
        <v>3</v>
      </c>
      <c r="G1084" s="33">
        <v>435.61</v>
      </c>
      <c r="H1084" s="2">
        <v>0.03</v>
      </c>
      <c r="I1084" s="2" t="s">
        <v>1826</v>
      </c>
      <c r="J1084" s="2">
        <v>1267.6251</v>
      </c>
    </row>
    <row r="1085" spans="1:10">
      <c r="A1085" s="2" t="s">
        <v>2909</v>
      </c>
      <c r="B1085" s="25">
        <v>45531</v>
      </c>
      <c r="C1085" s="2" t="s">
        <v>1202</v>
      </c>
      <c r="D1085" s="2" t="s">
        <v>1606</v>
      </c>
      <c r="E1085" s="2" t="s">
        <v>1804</v>
      </c>
      <c r="F1085" s="34">
        <v>1</v>
      </c>
      <c r="G1085" s="34">
        <v>850.06</v>
      </c>
      <c r="H1085" s="2">
        <v>0.28999999999999998</v>
      </c>
      <c r="I1085" s="2" t="s">
        <v>1826</v>
      </c>
      <c r="J1085" s="2">
        <v>603.54259999999988</v>
      </c>
    </row>
    <row r="1086" spans="1:10">
      <c r="A1086" s="2" t="s">
        <v>2910</v>
      </c>
      <c r="B1086" s="25">
        <v>45330</v>
      </c>
      <c r="C1086" s="2" t="s">
        <v>1089</v>
      </c>
      <c r="D1086" s="2" t="s">
        <v>1580</v>
      </c>
      <c r="E1086" s="2" t="s">
        <v>1804</v>
      </c>
      <c r="F1086" s="33">
        <v>2</v>
      </c>
      <c r="G1086" s="33">
        <v>753.92</v>
      </c>
      <c r="H1086" s="2">
        <v>0.17</v>
      </c>
      <c r="I1086" s="2" t="s">
        <v>1826</v>
      </c>
      <c r="J1086" s="2">
        <v>1251.5072</v>
      </c>
    </row>
    <row r="1087" spans="1:10">
      <c r="A1087" s="2" t="s">
        <v>2911</v>
      </c>
      <c r="B1087" s="25">
        <v>45311</v>
      </c>
      <c r="C1087" s="2" t="s">
        <v>1501</v>
      </c>
      <c r="D1087" s="2" t="s">
        <v>1553</v>
      </c>
      <c r="E1087" s="2" t="s">
        <v>1797</v>
      </c>
      <c r="F1087" s="34">
        <v>3</v>
      </c>
      <c r="G1087" s="34">
        <v>408.99</v>
      </c>
      <c r="H1087" s="2">
        <v>0.27</v>
      </c>
      <c r="I1087" s="2" t="s">
        <v>1826</v>
      </c>
      <c r="J1087" s="2">
        <v>895.68809999999996</v>
      </c>
    </row>
    <row r="1088" spans="1:10">
      <c r="A1088" s="2" t="s">
        <v>2912</v>
      </c>
      <c r="B1088" s="25">
        <v>45567</v>
      </c>
      <c r="C1088" s="2" t="s">
        <v>905</v>
      </c>
      <c r="D1088" s="2" t="s">
        <v>1662</v>
      </c>
      <c r="E1088" s="2" t="s">
        <v>1773</v>
      </c>
      <c r="F1088" s="33">
        <v>3</v>
      </c>
      <c r="G1088" s="33">
        <v>404.5</v>
      </c>
      <c r="H1088" s="2">
        <v>0.22</v>
      </c>
      <c r="I1088" s="2" t="s">
        <v>1826</v>
      </c>
      <c r="J1088" s="2">
        <v>946.53000000000009</v>
      </c>
    </row>
    <row r="1089" spans="1:10">
      <c r="A1089" s="2" t="s">
        <v>2913</v>
      </c>
      <c r="B1089" s="25">
        <v>45239</v>
      </c>
      <c r="C1089" s="2" t="s">
        <v>1187</v>
      </c>
      <c r="D1089" s="2" t="s">
        <v>1626</v>
      </c>
      <c r="E1089" s="2" t="s">
        <v>1766</v>
      </c>
      <c r="F1089" s="34">
        <v>3</v>
      </c>
      <c r="G1089" s="34">
        <v>717.81</v>
      </c>
      <c r="H1089" s="2">
        <v>0.17</v>
      </c>
      <c r="I1089" s="2" t="s">
        <v>1829</v>
      </c>
      <c r="J1089" s="2">
        <v>1787.3469</v>
      </c>
    </row>
    <row r="1090" spans="1:10">
      <c r="A1090" s="2" t="s">
        <v>2914</v>
      </c>
      <c r="B1090" s="25">
        <v>45284</v>
      </c>
      <c r="C1090" s="2" t="s">
        <v>803</v>
      </c>
      <c r="D1090" s="2" t="s">
        <v>1716</v>
      </c>
      <c r="E1090" s="2" t="s">
        <v>1757</v>
      </c>
      <c r="F1090" s="33">
        <v>3</v>
      </c>
      <c r="G1090" s="33">
        <v>204.77</v>
      </c>
      <c r="H1090" s="2">
        <v>0.14000000000000001</v>
      </c>
      <c r="I1090" s="2" t="s">
        <v>1824</v>
      </c>
      <c r="J1090" s="2">
        <v>528.3066</v>
      </c>
    </row>
    <row r="1091" spans="1:10">
      <c r="A1091" s="2" t="s">
        <v>2915</v>
      </c>
      <c r="B1091" s="25">
        <v>45686</v>
      </c>
      <c r="C1091" s="2" t="s">
        <v>153</v>
      </c>
      <c r="D1091" s="2" t="s">
        <v>1644</v>
      </c>
      <c r="E1091" s="2" t="s">
        <v>1810</v>
      </c>
      <c r="F1091" s="34">
        <v>4</v>
      </c>
      <c r="G1091" s="34">
        <v>106.23</v>
      </c>
      <c r="H1091" s="2">
        <v>0.28000000000000003</v>
      </c>
      <c r="I1091" s="2" t="s">
        <v>1829</v>
      </c>
      <c r="J1091" s="2">
        <v>305.94240000000002</v>
      </c>
    </row>
    <row r="1092" spans="1:10">
      <c r="A1092" s="2" t="s">
        <v>2916</v>
      </c>
      <c r="B1092" s="25">
        <v>45824</v>
      </c>
      <c r="C1092" s="2" t="s">
        <v>1023</v>
      </c>
      <c r="D1092" s="2" t="s">
        <v>1680</v>
      </c>
      <c r="E1092" s="2" t="s">
        <v>1773</v>
      </c>
      <c r="F1092" s="33">
        <v>2</v>
      </c>
      <c r="G1092" s="33">
        <v>769.48</v>
      </c>
      <c r="H1092" s="2">
        <v>0.11</v>
      </c>
      <c r="I1092" s="2" t="s">
        <v>1826</v>
      </c>
      <c r="J1092" s="2">
        <v>1369.6744000000001</v>
      </c>
    </row>
    <row r="1093" spans="1:10">
      <c r="A1093" s="2" t="s">
        <v>2917</v>
      </c>
      <c r="B1093" s="25">
        <v>45867</v>
      </c>
      <c r="C1093" s="2" t="s">
        <v>815</v>
      </c>
      <c r="D1093" s="2" t="s">
        <v>1662</v>
      </c>
      <c r="E1093" s="2" t="s">
        <v>1797</v>
      </c>
      <c r="F1093" s="34">
        <v>2</v>
      </c>
      <c r="G1093" s="34">
        <v>714.21</v>
      </c>
      <c r="H1093" s="2">
        <v>0.14000000000000001</v>
      </c>
      <c r="I1093" s="2" t="s">
        <v>1824</v>
      </c>
      <c r="J1093" s="2">
        <v>1228.4412</v>
      </c>
    </row>
    <row r="1094" spans="1:10">
      <c r="A1094" s="2" t="s">
        <v>2918</v>
      </c>
      <c r="B1094" s="25">
        <v>45578</v>
      </c>
      <c r="C1094" s="2" t="s">
        <v>863</v>
      </c>
      <c r="D1094" s="2" t="s">
        <v>1570</v>
      </c>
      <c r="E1094" s="2" t="s">
        <v>1801</v>
      </c>
      <c r="F1094" s="33">
        <v>4</v>
      </c>
      <c r="G1094" s="33">
        <v>632.24</v>
      </c>
      <c r="H1094" s="2">
        <v>0.25</v>
      </c>
      <c r="I1094" s="2" t="s">
        <v>1826</v>
      </c>
      <c r="J1094" s="2">
        <v>1896.72</v>
      </c>
    </row>
    <row r="1095" spans="1:10">
      <c r="A1095" s="2" t="s">
        <v>2919</v>
      </c>
      <c r="B1095" s="25">
        <v>45575</v>
      </c>
      <c r="C1095" s="2" t="s">
        <v>538</v>
      </c>
      <c r="D1095" s="2" t="s">
        <v>1704</v>
      </c>
      <c r="E1095" s="2" t="s">
        <v>1766</v>
      </c>
      <c r="F1095" s="34">
        <v>2</v>
      </c>
      <c r="G1095" s="34">
        <v>845.27</v>
      </c>
      <c r="H1095" s="2">
        <v>0.18</v>
      </c>
      <c r="I1095" s="2" t="s">
        <v>1826</v>
      </c>
      <c r="J1095" s="2">
        <v>1386.2428</v>
      </c>
    </row>
    <row r="1096" spans="1:10">
      <c r="A1096" s="2" t="s">
        <v>2920</v>
      </c>
      <c r="B1096" s="25">
        <v>45816</v>
      </c>
      <c r="C1096" s="2" t="s">
        <v>1527</v>
      </c>
      <c r="D1096" s="2" t="s">
        <v>1722</v>
      </c>
      <c r="E1096" s="2" t="s">
        <v>1797</v>
      </c>
      <c r="F1096" s="33">
        <v>1</v>
      </c>
      <c r="G1096" s="33">
        <v>575.94000000000005</v>
      </c>
      <c r="H1096" s="2">
        <v>0.17</v>
      </c>
      <c r="I1096" s="2" t="s">
        <v>1824</v>
      </c>
      <c r="J1096" s="2">
        <v>478.03019999999998</v>
      </c>
    </row>
    <row r="1097" spans="1:10">
      <c r="A1097" s="2" t="s">
        <v>2921</v>
      </c>
      <c r="B1097" s="25">
        <v>45620</v>
      </c>
      <c r="C1097" s="2" t="s">
        <v>803</v>
      </c>
      <c r="D1097" s="2" t="s">
        <v>1716</v>
      </c>
      <c r="E1097" s="2" t="s">
        <v>1801</v>
      </c>
      <c r="F1097" s="34">
        <v>1</v>
      </c>
      <c r="G1097" s="34">
        <v>907.97</v>
      </c>
      <c r="H1097" s="2">
        <v>0.26</v>
      </c>
      <c r="I1097" s="2" t="s">
        <v>1829</v>
      </c>
      <c r="J1097" s="2">
        <v>671.89779999999996</v>
      </c>
    </row>
    <row r="1098" spans="1:10">
      <c r="A1098" s="2" t="s">
        <v>2922</v>
      </c>
      <c r="B1098" s="25">
        <v>45695</v>
      </c>
      <c r="C1098" s="2" t="s">
        <v>849</v>
      </c>
      <c r="D1098" s="2" t="s">
        <v>1588</v>
      </c>
      <c r="E1098" s="2" t="s">
        <v>1794</v>
      </c>
      <c r="F1098" s="33">
        <v>1</v>
      </c>
      <c r="G1098" s="33">
        <v>99.35</v>
      </c>
      <c r="H1098" s="2">
        <v>0.08</v>
      </c>
      <c r="I1098" s="2" t="s">
        <v>1829</v>
      </c>
      <c r="J1098" s="2">
        <v>91.402000000000001</v>
      </c>
    </row>
    <row r="1099" spans="1:10">
      <c r="A1099" s="2" t="s">
        <v>2923</v>
      </c>
      <c r="B1099" s="25">
        <v>45596</v>
      </c>
      <c r="C1099" s="2" t="s">
        <v>261</v>
      </c>
      <c r="D1099" s="2" t="s">
        <v>1543</v>
      </c>
      <c r="E1099" s="2" t="s">
        <v>1766</v>
      </c>
      <c r="F1099" s="34">
        <v>2</v>
      </c>
      <c r="G1099" s="34">
        <v>374.42</v>
      </c>
      <c r="H1099" s="2">
        <v>0.21</v>
      </c>
      <c r="I1099" s="2" t="s">
        <v>1829</v>
      </c>
      <c r="J1099" s="2">
        <v>591.58360000000005</v>
      </c>
    </row>
    <row r="1100" spans="1:10">
      <c r="A1100" s="2" t="s">
        <v>2924</v>
      </c>
      <c r="B1100" s="25">
        <v>45869</v>
      </c>
      <c r="C1100" s="2" t="s">
        <v>1481</v>
      </c>
      <c r="D1100" s="2" t="s">
        <v>1578</v>
      </c>
      <c r="E1100" s="2" t="s">
        <v>1801</v>
      </c>
      <c r="F1100" s="33">
        <v>3</v>
      </c>
      <c r="G1100" s="33">
        <v>248.43</v>
      </c>
      <c r="H1100" s="2">
        <v>0.24</v>
      </c>
      <c r="I1100" s="2" t="s">
        <v>1829</v>
      </c>
      <c r="J1100" s="2">
        <v>566.42039999999997</v>
      </c>
    </row>
    <row r="1101" spans="1:10">
      <c r="A1101" s="2" t="s">
        <v>2925</v>
      </c>
      <c r="B1101" s="25">
        <v>45631</v>
      </c>
      <c r="C1101" s="2" t="s">
        <v>1443</v>
      </c>
      <c r="D1101" s="2" t="s">
        <v>1718</v>
      </c>
      <c r="E1101" s="2" t="s">
        <v>1757</v>
      </c>
      <c r="F1101" s="34">
        <v>1</v>
      </c>
      <c r="G1101" s="34">
        <v>784.46</v>
      </c>
      <c r="H1101" s="2">
        <v>0.14000000000000001</v>
      </c>
      <c r="I1101" s="2" t="s">
        <v>1829</v>
      </c>
      <c r="J1101" s="2">
        <v>674.63560000000007</v>
      </c>
    </row>
    <row r="1102" spans="1:10">
      <c r="A1102" s="2" t="s">
        <v>2926</v>
      </c>
      <c r="B1102" s="25">
        <v>45379</v>
      </c>
      <c r="C1102" s="2" t="s">
        <v>827</v>
      </c>
      <c r="D1102" s="2" t="s">
        <v>1652</v>
      </c>
      <c r="E1102" s="2" t="s">
        <v>1789</v>
      </c>
      <c r="F1102" s="33">
        <v>3</v>
      </c>
      <c r="G1102" s="33">
        <v>70.88</v>
      </c>
      <c r="H1102" s="2">
        <v>0.27</v>
      </c>
      <c r="I1102" s="2" t="s">
        <v>1829</v>
      </c>
      <c r="J1102" s="2">
        <v>155.22720000000001</v>
      </c>
    </row>
    <row r="1103" spans="1:10">
      <c r="A1103" s="2" t="s">
        <v>2927</v>
      </c>
      <c r="B1103" s="25">
        <v>45641</v>
      </c>
      <c r="C1103" s="2" t="s">
        <v>387</v>
      </c>
      <c r="D1103" s="2" t="s">
        <v>1562</v>
      </c>
      <c r="E1103" s="2" t="s">
        <v>1757</v>
      </c>
      <c r="F1103" s="34">
        <v>3</v>
      </c>
      <c r="G1103" s="34">
        <v>324.29000000000002</v>
      </c>
      <c r="H1103" s="2">
        <v>0.16</v>
      </c>
      <c r="I1103" s="2" t="s">
        <v>1829</v>
      </c>
      <c r="J1103" s="2">
        <v>817.21080000000006</v>
      </c>
    </row>
    <row r="1104" spans="1:10">
      <c r="A1104" s="2" t="s">
        <v>2928</v>
      </c>
      <c r="B1104" s="25">
        <v>45842</v>
      </c>
      <c r="C1104" s="2" t="s">
        <v>478</v>
      </c>
      <c r="D1104" s="2" t="s">
        <v>1578</v>
      </c>
      <c r="E1104" s="2" t="s">
        <v>1766</v>
      </c>
      <c r="F1104" s="33">
        <v>4</v>
      </c>
      <c r="G1104" s="33">
        <v>243.92</v>
      </c>
      <c r="H1104" s="2">
        <v>0.02</v>
      </c>
      <c r="I1104" s="2" t="s">
        <v>1826</v>
      </c>
      <c r="J1104" s="2">
        <v>956.16639999999995</v>
      </c>
    </row>
    <row r="1105" spans="1:10">
      <c r="A1105" s="2" t="s">
        <v>2929</v>
      </c>
      <c r="B1105" s="25">
        <v>45257</v>
      </c>
      <c r="C1105" s="2" t="s">
        <v>1172</v>
      </c>
      <c r="D1105" s="2" t="s">
        <v>1604</v>
      </c>
      <c r="E1105" s="2" t="s">
        <v>1797</v>
      </c>
      <c r="F1105" s="34">
        <v>1</v>
      </c>
      <c r="G1105" s="34">
        <v>664.35</v>
      </c>
      <c r="H1105" s="2">
        <v>0</v>
      </c>
      <c r="I1105" s="2" t="s">
        <v>1824</v>
      </c>
      <c r="J1105" s="2">
        <v>664.35</v>
      </c>
    </row>
    <row r="1106" spans="1:10">
      <c r="A1106" s="2" t="s">
        <v>2930</v>
      </c>
      <c r="B1106" s="25">
        <v>45468</v>
      </c>
      <c r="C1106" s="2" t="s">
        <v>1199</v>
      </c>
      <c r="D1106" s="2" t="s">
        <v>1590</v>
      </c>
      <c r="E1106" s="2" t="s">
        <v>1789</v>
      </c>
      <c r="F1106" s="33">
        <v>2</v>
      </c>
      <c r="G1106" s="33">
        <v>218.07</v>
      </c>
      <c r="H1106" s="2">
        <v>0.19</v>
      </c>
      <c r="I1106" s="2" t="s">
        <v>1826</v>
      </c>
      <c r="J1106" s="2">
        <v>353.27339999999998</v>
      </c>
    </row>
    <row r="1107" spans="1:10">
      <c r="A1107" s="2" t="s">
        <v>2931</v>
      </c>
      <c r="B1107" s="25">
        <v>45228</v>
      </c>
      <c r="C1107" s="2" t="s">
        <v>1196</v>
      </c>
      <c r="D1107" s="2" t="s">
        <v>1578</v>
      </c>
      <c r="E1107" s="2" t="s">
        <v>1766</v>
      </c>
      <c r="F1107" s="34">
        <v>4</v>
      </c>
      <c r="G1107" s="34">
        <v>921.83</v>
      </c>
      <c r="H1107" s="2">
        <v>0.27</v>
      </c>
      <c r="I1107" s="2" t="s">
        <v>1824</v>
      </c>
      <c r="J1107" s="2">
        <v>2691.7435999999998</v>
      </c>
    </row>
    <row r="1108" spans="1:10">
      <c r="A1108" s="2" t="s">
        <v>2932</v>
      </c>
      <c r="B1108" s="25">
        <v>45661</v>
      </c>
      <c r="C1108" s="2" t="s">
        <v>559</v>
      </c>
      <c r="D1108" s="2" t="s">
        <v>1648</v>
      </c>
      <c r="E1108" s="2" t="s">
        <v>1757</v>
      </c>
      <c r="F1108" s="33">
        <v>3</v>
      </c>
      <c r="G1108" s="33">
        <v>326.2</v>
      </c>
      <c r="H1108" s="2">
        <v>0.22</v>
      </c>
      <c r="I1108" s="2" t="s">
        <v>1829</v>
      </c>
      <c r="J1108" s="2">
        <v>763.30799999999999</v>
      </c>
    </row>
    <row r="1109" spans="1:10">
      <c r="A1109" s="2" t="s">
        <v>2933</v>
      </c>
      <c r="B1109" s="25">
        <v>45701</v>
      </c>
      <c r="C1109" s="2" t="s">
        <v>1414</v>
      </c>
      <c r="D1109" s="2" t="s">
        <v>1582</v>
      </c>
      <c r="E1109" s="2" t="s">
        <v>1813</v>
      </c>
      <c r="F1109" s="34">
        <v>1</v>
      </c>
      <c r="G1109" s="34">
        <v>244.25</v>
      </c>
      <c r="H1109" s="2">
        <v>0.09</v>
      </c>
      <c r="I1109" s="2" t="s">
        <v>1826</v>
      </c>
      <c r="J1109" s="2">
        <v>222.26750000000001</v>
      </c>
    </row>
    <row r="1110" spans="1:10">
      <c r="A1110" s="2" t="s">
        <v>2934</v>
      </c>
      <c r="B1110" s="25">
        <v>45448</v>
      </c>
      <c r="C1110" s="2" t="s">
        <v>1154</v>
      </c>
      <c r="D1110" s="2" t="s">
        <v>1670</v>
      </c>
      <c r="E1110" s="2" t="s">
        <v>1789</v>
      </c>
      <c r="F1110" s="33">
        <v>3</v>
      </c>
      <c r="G1110" s="33">
        <v>808.87</v>
      </c>
      <c r="H1110" s="2">
        <v>0.12</v>
      </c>
      <c r="I1110" s="2" t="s">
        <v>1829</v>
      </c>
      <c r="J1110" s="2">
        <v>2135.4168</v>
      </c>
    </row>
    <row r="1111" spans="1:10">
      <c r="A1111" s="2" t="s">
        <v>2935</v>
      </c>
      <c r="B1111" s="25">
        <v>45387</v>
      </c>
      <c r="C1111" s="2" t="s">
        <v>1062</v>
      </c>
      <c r="D1111" s="2" t="s">
        <v>1610</v>
      </c>
      <c r="E1111" s="2" t="s">
        <v>1761</v>
      </c>
      <c r="F1111" s="34">
        <v>3</v>
      </c>
      <c r="G1111" s="34">
        <v>826.15</v>
      </c>
      <c r="H1111" s="2">
        <v>0</v>
      </c>
      <c r="I1111" s="2" t="s">
        <v>1826</v>
      </c>
      <c r="J1111" s="2">
        <v>2478.4499999999998</v>
      </c>
    </row>
    <row r="1112" spans="1:10">
      <c r="A1112" s="2" t="s">
        <v>2936</v>
      </c>
      <c r="B1112" s="25">
        <v>45652</v>
      </c>
      <c r="C1112" s="2" t="s">
        <v>616</v>
      </c>
      <c r="D1112" s="2" t="s">
        <v>1596</v>
      </c>
      <c r="E1112" s="2" t="s">
        <v>1813</v>
      </c>
      <c r="F1112" s="33">
        <v>3</v>
      </c>
      <c r="G1112" s="33">
        <v>631.20000000000005</v>
      </c>
      <c r="H1112" s="2">
        <v>0.24</v>
      </c>
      <c r="I1112" s="2" t="s">
        <v>1824</v>
      </c>
      <c r="J1112" s="2">
        <v>1439.136</v>
      </c>
    </row>
    <row r="1113" spans="1:10">
      <c r="A1113" s="2" t="s">
        <v>2937</v>
      </c>
      <c r="B1113" s="25">
        <v>45316</v>
      </c>
      <c r="C1113" s="2" t="s">
        <v>872</v>
      </c>
      <c r="D1113" s="2" t="s">
        <v>1664</v>
      </c>
      <c r="E1113" s="2" t="s">
        <v>1789</v>
      </c>
      <c r="F1113" s="34">
        <v>1</v>
      </c>
      <c r="G1113" s="34">
        <v>937.01</v>
      </c>
      <c r="H1113" s="2">
        <v>7.0000000000000007E-2</v>
      </c>
      <c r="I1113" s="2" t="s">
        <v>1824</v>
      </c>
      <c r="J1113" s="2">
        <v>871.41929999999991</v>
      </c>
    </row>
    <row r="1114" spans="1:10">
      <c r="A1114" s="2" t="s">
        <v>2938</v>
      </c>
      <c r="B1114" s="25">
        <v>45316</v>
      </c>
      <c r="C1114" s="2" t="s">
        <v>508</v>
      </c>
      <c r="D1114" s="2" t="s">
        <v>1694</v>
      </c>
      <c r="E1114" s="2" t="s">
        <v>1773</v>
      </c>
      <c r="F1114" s="33">
        <v>2</v>
      </c>
      <c r="G1114" s="33">
        <v>644</v>
      </c>
      <c r="H1114" s="2">
        <v>0.04</v>
      </c>
      <c r="I1114" s="2" t="s">
        <v>1826</v>
      </c>
      <c r="J1114" s="2">
        <v>1236.48</v>
      </c>
    </row>
    <row r="1115" spans="1:10">
      <c r="A1115" s="2" t="s">
        <v>2939</v>
      </c>
      <c r="B1115" s="25">
        <v>45888</v>
      </c>
      <c r="C1115" s="2" t="s">
        <v>338</v>
      </c>
      <c r="D1115" s="2" t="s">
        <v>1730</v>
      </c>
      <c r="E1115" s="2" t="s">
        <v>1773</v>
      </c>
      <c r="F1115" s="34">
        <v>3</v>
      </c>
      <c r="G1115" s="34">
        <v>629.58000000000004</v>
      </c>
      <c r="H1115" s="2">
        <v>0.05</v>
      </c>
      <c r="I1115" s="2" t="s">
        <v>1824</v>
      </c>
      <c r="J1115" s="2">
        <v>1794.3030000000001</v>
      </c>
    </row>
    <row r="1116" spans="1:10">
      <c r="A1116" s="2" t="s">
        <v>2940</v>
      </c>
      <c r="B1116" s="25">
        <v>45791</v>
      </c>
      <c r="C1116" s="2" t="s">
        <v>1437</v>
      </c>
      <c r="D1116" s="2" t="s">
        <v>1722</v>
      </c>
      <c r="E1116" s="2" t="s">
        <v>1761</v>
      </c>
      <c r="F1116" s="33">
        <v>2</v>
      </c>
      <c r="G1116" s="33">
        <v>121.52</v>
      </c>
      <c r="H1116" s="2">
        <v>0.18</v>
      </c>
      <c r="I1116" s="2" t="s">
        <v>1829</v>
      </c>
      <c r="J1116" s="2">
        <v>199.2928</v>
      </c>
    </row>
    <row r="1117" spans="1:10">
      <c r="A1117" s="2" t="s">
        <v>2941</v>
      </c>
      <c r="B1117" s="25">
        <v>45420</v>
      </c>
      <c r="C1117" s="2" t="s">
        <v>1249</v>
      </c>
      <c r="D1117" s="2" t="s">
        <v>1678</v>
      </c>
      <c r="E1117" s="2" t="s">
        <v>1813</v>
      </c>
      <c r="F1117" s="34">
        <v>2</v>
      </c>
      <c r="G1117" s="34">
        <v>549.83000000000004</v>
      </c>
      <c r="H1117" s="2">
        <v>7.0000000000000007E-2</v>
      </c>
      <c r="I1117" s="2" t="s">
        <v>1826</v>
      </c>
      <c r="J1117" s="2">
        <v>1022.6838</v>
      </c>
    </row>
    <row r="1118" spans="1:10">
      <c r="A1118" s="2" t="s">
        <v>2942</v>
      </c>
      <c r="B1118" s="25">
        <v>45219</v>
      </c>
      <c r="C1118" s="2" t="s">
        <v>475</v>
      </c>
      <c r="D1118" s="2" t="s">
        <v>1574</v>
      </c>
      <c r="E1118" s="2" t="s">
        <v>1782</v>
      </c>
      <c r="F1118" s="33">
        <v>3</v>
      </c>
      <c r="G1118" s="33">
        <v>278.38</v>
      </c>
      <c r="H1118" s="2">
        <v>0.03</v>
      </c>
      <c r="I1118" s="2" t="s">
        <v>1824</v>
      </c>
      <c r="J1118" s="2">
        <v>810.08579999999995</v>
      </c>
    </row>
    <row r="1119" spans="1:10">
      <c r="A1119" s="2" t="s">
        <v>2943</v>
      </c>
      <c r="B1119" s="25">
        <v>45510</v>
      </c>
      <c r="C1119" s="2" t="s">
        <v>1355</v>
      </c>
      <c r="D1119" s="2" t="s">
        <v>1740</v>
      </c>
      <c r="E1119" s="2" t="s">
        <v>1766</v>
      </c>
      <c r="F1119" s="34">
        <v>4</v>
      </c>
      <c r="G1119" s="34">
        <v>723.66</v>
      </c>
      <c r="H1119" s="2">
        <v>0.03</v>
      </c>
      <c r="I1119" s="2" t="s">
        <v>1826</v>
      </c>
      <c r="J1119" s="2">
        <v>2807.8008</v>
      </c>
    </row>
    <row r="1120" spans="1:10">
      <c r="A1120" s="2" t="s">
        <v>2944</v>
      </c>
      <c r="B1120" s="25">
        <v>45687</v>
      </c>
      <c r="C1120" s="2" t="s">
        <v>669</v>
      </c>
      <c r="D1120" s="2" t="s">
        <v>1692</v>
      </c>
      <c r="E1120" s="2" t="s">
        <v>1786</v>
      </c>
      <c r="F1120" s="33">
        <v>1</v>
      </c>
      <c r="G1120" s="33">
        <v>724.74</v>
      </c>
      <c r="H1120" s="2">
        <v>0.15</v>
      </c>
      <c r="I1120" s="2" t="s">
        <v>1826</v>
      </c>
      <c r="J1120" s="2">
        <v>616.029</v>
      </c>
    </row>
    <row r="1121" spans="1:10">
      <c r="A1121" s="2" t="s">
        <v>2945</v>
      </c>
      <c r="B1121" s="25">
        <v>45271</v>
      </c>
      <c r="C1121" s="2" t="s">
        <v>1405</v>
      </c>
      <c r="D1121" s="2" t="s">
        <v>1590</v>
      </c>
      <c r="E1121" s="2" t="s">
        <v>1769</v>
      </c>
      <c r="F1121" s="34">
        <v>2</v>
      </c>
      <c r="G1121" s="34">
        <v>961.84</v>
      </c>
      <c r="H1121" s="2">
        <v>0.25</v>
      </c>
      <c r="I1121" s="2" t="s">
        <v>1826</v>
      </c>
      <c r="J1121" s="2">
        <v>1442.76</v>
      </c>
    </row>
    <row r="1122" spans="1:10">
      <c r="A1122" s="2" t="s">
        <v>2946</v>
      </c>
      <c r="B1122" s="25">
        <v>45446</v>
      </c>
      <c r="C1122" s="2" t="s">
        <v>89</v>
      </c>
      <c r="D1122" s="2" t="s">
        <v>1622</v>
      </c>
      <c r="E1122" s="2" t="s">
        <v>1804</v>
      </c>
      <c r="F1122" s="33">
        <v>4</v>
      </c>
      <c r="G1122" s="33">
        <v>21.12</v>
      </c>
      <c r="H1122" s="2">
        <v>0.18</v>
      </c>
      <c r="I1122" s="2" t="s">
        <v>1829</v>
      </c>
      <c r="J1122" s="2">
        <v>69.273600000000002</v>
      </c>
    </row>
    <row r="1123" spans="1:10">
      <c r="A1123" s="2" t="s">
        <v>2947</v>
      </c>
      <c r="B1123" s="25">
        <v>45579</v>
      </c>
      <c r="C1123" s="2" t="s">
        <v>1005</v>
      </c>
      <c r="D1123" s="2" t="s">
        <v>1543</v>
      </c>
      <c r="E1123" s="2" t="s">
        <v>1769</v>
      </c>
      <c r="F1123" s="34">
        <v>3</v>
      </c>
      <c r="G1123" s="34">
        <v>819.93</v>
      </c>
      <c r="H1123" s="2">
        <v>0.08</v>
      </c>
      <c r="I1123" s="2" t="s">
        <v>1826</v>
      </c>
      <c r="J1123" s="2">
        <v>2263.0068000000001</v>
      </c>
    </row>
    <row r="1124" spans="1:10">
      <c r="A1124" s="2" t="s">
        <v>2948</v>
      </c>
      <c r="B1124" s="25">
        <v>45725</v>
      </c>
      <c r="C1124" s="2" t="s">
        <v>932</v>
      </c>
      <c r="D1124" s="2" t="s">
        <v>1632</v>
      </c>
      <c r="E1124" s="2" t="s">
        <v>1752</v>
      </c>
      <c r="F1124" s="33">
        <v>2</v>
      </c>
      <c r="G1124" s="33">
        <v>700.95</v>
      </c>
      <c r="H1124" s="2">
        <v>0.18</v>
      </c>
      <c r="I1124" s="2" t="s">
        <v>1824</v>
      </c>
      <c r="J1124" s="2">
        <v>1149.558</v>
      </c>
    </row>
    <row r="1125" spans="1:10">
      <c r="A1125" s="2" t="s">
        <v>2949</v>
      </c>
      <c r="B1125" s="25">
        <v>45910</v>
      </c>
      <c r="C1125" s="2" t="s">
        <v>478</v>
      </c>
      <c r="D1125" s="2" t="s">
        <v>1582</v>
      </c>
      <c r="E1125" s="2" t="s">
        <v>1799</v>
      </c>
      <c r="F1125" s="34">
        <v>2</v>
      </c>
      <c r="G1125" s="34">
        <v>456.38</v>
      </c>
      <c r="H1125" s="2">
        <v>0.12</v>
      </c>
      <c r="I1125" s="2" t="s">
        <v>1824</v>
      </c>
      <c r="J1125" s="2">
        <v>803.22879999999998</v>
      </c>
    </row>
    <row r="1126" spans="1:10">
      <c r="A1126" s="2" t="s">
        <v>2950</v>
      </c>
      <c r="B1126" s="25">
        <v>45447</v>
      </c>
      <c r="C1126" s="2" t="s">
        <v>1130</v>
      </c>
      <c r="D1126" s="2" t="s">
        <v>1700</v>
      </c>
      <c r="E1126" s="2" t="s">
        <v>1799</v>
      </c>
      <c r="F1126" s="33">
        <v>3</v>
      </c>
      <c r="G1126" s="33">
        <v>291.05</v>
      </c>
      <c r="H1126" s="2">
        <v>0.3</v>
      </c>
      <c r="I1126" s="2" t="s">
        <v>1824</v>
      </c>
      <c r="J1126" s="2">
        <v>611.20500000000004</v>
      </c>
    </row>
    <row r="1127" spans="1:10">
      <c r="A1127" s="2" t="s">
        <v>2951</v>
      </c>
      <c r="B1127" s="25">
        <v>45307</v>
      </c>
      <c r="C1127" s="2" t="s">
        <v>749</v>
      </c>
      <c r="D1127" s="2" t="s">
        <v>1738</v>
      </c>
      <c r="E1127" s="2" t="s">
        <v>1801</v>
      </c>
      <c r="F1127" s="34">
        <v>2</v>
      </c>
      <c r="G1127" s="34">
        <v>463.52</v>
      </c>
      <c r="H1127" s="2">
        <v>0.27</v>
      </c>
      <c r="I1127" s="2" t="s">
        <v>1826</v>
      </c>
      <c r="J1127" s="2">
        <v>676.73919999999998</v>
      </c>
    </row>
    <row r="1128" spans="1:10">
      <c r="A1128" s="2" t="s">
        <v>2952</v>
      </c>
      <c r="B1128" s="25">
        <v>45653</v>
      </c>
      <c r="C1128" s="2" t="s">
        <v>1184</v>
      </c>
      <c r="D1128" s="2" t="s">
        <v>1543</v>
      </c>
      <c r="E1128" s="2" t="s">
        <v>1807</v>
      </c>
      <c r="F1128" s="33">
        <v>3</v>
      </c>
      <c r="G1128" s="33">
        <v>241.64</v>
      </c>
      <c r="H1128" s="2">
        <v>0.28999999999999998</v>
      </c>
      <c r="I1128" s="2" t="s">
        <v>1826</v>
      </c>
      <c r="J1128" s="2">
        <v>514.69319999999993</v>
      </c>
    </row>
    <row r="1129" spans="1:10">
      <c r="A1129" s="2" t="s">
        <v>2953</v>
      </c>
      <c r="B1129" s="25">
        <v>45817</v>
      </c>
      <c r="C1129" s="2" t="s">
        <v>1487</v>
      </c>
      <c r="D1129" s="2" t="s">
        <v>1608</v>
      </c>
      <c r="E1129" s="2" t="s">
        <v>1789</v>
      </c>
      <c r="F1129" s="34">
        <v>2</v>
      </c>
      <c r="G1129" s="34">
        <v>47.86</v>
      </c>
      <c r="H1129" s="2">
        <v>0.03</v>
      </c>
      <c r="I1129" s="2" t="s">
        <v>1826</v>
      </c>
      <c r="J1129" s="2">
        <v>92.848399999999998</v>
      </c>
    </row>
    <row r="1130" spans="1:10">
      <c r="A1130" s="2" t="s">
        <v>2954</v>
      </c>
      <c r="B1130" s="25">
        <v>45509</v>
      </c>
      <c r="C1130" s="2" t="s">
        <v>1080</v>
      </c>
      <c r="D1130" s="2" t="s">
        <v>1732</v>
      </c>
      <c r="E1130" s="2" t="s">
        <v>1766</v>
      </c>
      <c r="F1130" s="33">
        <v>1</v>
      </c>
      <c r="G1130" s="33">
        <v>805.07</v>
      </c>
      <c r="H1130" s="2">
        <v>0.06</v>
      </c>
      <c r="I1130" s="2" t="s">
        <v>1829</v>
      </c>
      <c r="J1130" s="2">
        <v>756.76580000000001</v>
      </c>
    </row>
    <row r="1131" spans="1:10">
      <c r="A1131" s="2" t="s">
        <v>2955</v>
      </c>
      <c r="B1131" s="25">
        <v>45753</v>
      </c>
      <c r="C1131" s="2" t="s">
        <v>1166</v>
      </c>
      <c r="D1131" s="2" t="s">
        <v>1616</v>
      </c>
      <c r="E1131" s="2" t="s">
        <v>1757</v>
      </c>
      <c r="F1131" s="34">
        <v>3</v>
      </c>
      <c r="G1131" s="34">
        <v>848.48</v>
      </c>
      <c r="H1131" s="2">
        <v>0</v>
      </c>
      <c r="I1131" s="2" t="s">
        <v>1829</v>
      </c>
      <c r="J1131" s="2">
        <v>2545.44</v>
      </c>
    </row>
    <row r="1132" spans="1:10">
      <c r="A1132" s="2" t="s">
        <v>2956</v>
      </c>
      <c r="B1132" s="25">
        <v>45512</v>
      </c>
      <c r="C1132" s="2" t="s">
        <v>782</v>
      </c>
      <c r="D1132" s="2" t="s">
        <v>1654</v>
      </c>
      <c r="E1132" s="2" t="s">
        <v>1782</v>
      </c>
      <c r="F1132" s="33">
        <v>2</v>
      </c>
      <c r="G1132" s="33">
        <v>568.95000000000005</v>
      </c>
      <c r="H1132" s="2">
        <v>0.22</v>
      </c>
      <c r="I1132" s="2" t="s">
        <v>1824</v>
      </c>
      <c r="J1132" s="2">
        <v>887.56200000000013</v>
      </c>
    </row>
    <row r="1133" spans="1:10">
      <c r="A1133" s="2" t="s">
        <v>2957</v>
      </c>
      <c r="B1133" s="25">
        <v>45764</v>
      </c>
      <c r="C1133" s="2" t="s">
        <v>541</v>
      </c>
      <c r="D1133" s="2" t="s">
        <v>1654</v>
      </c>
      <c r="E1133" s="2" t="s">
        <v>1792</v>
      </c>
      <c r="F1133" s="34">
        <v>3</v>
      </c>
      <c r="G1133" s="34">
        <v>269.83999999999997</v>
      </c>
      <c r="H1133" s="2">
        <v>0.05</v>
      </c>
      <c r="I1133" s="2" t="s">
        <v>1826</v>
      </c>
      <c r="J1133" s="2">
        <v>769.04399999999998</v>
      </c>
    </row>
    <row r="1134" spans="1:10">
      <c r="A1134" s="2" t="s">
        <v>2958</v>
      </c>
      <c r="B1134" s="25">
        <v>45746</v>
      </c>
      <c r="C1134" s="2" t="s">
        <v>975</v>
      </c>
      <c r="D1134" s="2" t="s">
        <v>1672</v>
      </c>
      <c r="E1134" s="2" t="s">
        <v>1797</v>
      </c>
      <c r="F1134" s="33">
        <v>4</v>
      </c>
      <c r="G1134" s="33">
        <v>267.36</v>
      </c>
      <c r="H1134" s="2">
        <v>0.27</v>
      </c>
      <c r="I1134" s="2" t="s">
        <v>1826</v>
      </c>
      <c r="J1134" s="2">
        <v>780.69119999999998</v>
      </c>
    </row>
    <row r="1135" spans="1:10">
      <c r="A1135" s="2" t="s">
        <v>2959</v>
      </c>
      <c r="B1135" s="25">
        <v>45647</v>
      </c>
      <c r="C1135" s="2" t="s">
        <v>399</v>
      </c>
      <c r="D1135" s="2" t="s">
        <v>1622</v>
      </c>
      <c r="E1135" s="2" t="s">
        <v>1757</v>
      </c>
      <c r="F1135" s="34">
        <v>1</v>
      </c>
      <c r="G1135" s="34">
        <v>438.41</v>
      </c>
      <c r="H1135" s="2">
        <v>0.09</v>
      </c>
      <c r="I1135" s="2" t="s">
        <v>1824</v>
      </c>
      <c r="J1135" s="2">
        <v>398.95310000000012</v>
      </c>
    </row>
    <row r="1136" spans="1:10">
      <c r="A1136" s="2" t="s">
        <v>2960</v>
      </c>
      <c r="B1136" s="25">
        <v>45443</v>
      </c>
      <c r="C1136" s="2" t="s">
        <v>547</v>
      </c>
      <c r="D1136" s="2" t="s">
        <v>1650</v>
      </c>
      <c r="E1136" s="2" t="s">
        <v>1810</v>
      </c>
      <c r="F1136" s="33">
        <v>2</v>
      </c>
      <c r="G1136" s="33">
        <v>86.72</v>
      </c>
      <c r="H1136" s="2">
        <v>0.28000000000000003</v>
      </c>
      <c r="I1136" s="2" t="s">
        <v>1829</v>
      </c>
      <c r="J1136" s="2">
        <v>124.8768</v>
      </c>
    </row>
    <row r="1137" spans="1:10">
      <c r="A1137" s="2" t="s">
        <v>2961</v>
      </c>
      <c r="B1137" s="25">
        <v>45722</v>
      </c>
      <c r="C1137" s="2" t="s">
        <v>1319</v>
      </c>
      <c r="D1137" s="2" t="s">
        <v>1726</v>
      </c>
      <c r="E1137" s="2" t="s">
        <v>1776</v>
      </c>
      <c r="F1137" s="34">
        <v>4</v>
      </c>
      <c r="G1137" s="34">
        <v>630.21</v>
      </c>
      <c r="H1137" s="2">
        <v>0.14000000000000001</v>
      </c>
      <c r="I1137" s="2" t="s">
        <v>1829</v>
      </c>
      <c r="J1137" s="2">
        <v>2167.9223999999999</v>
      </c>
    </row>
    <row r="1138" spans="1:10">
      <c r="A1138" s="2" t="s">
        <v>2962</v>
      </c>
      <c r="B1138" s="25">
        <v>45575</v>
      </c>
      <c r="C1138" s="2" t="s">
        <v>1124</v>
      </c>
      <c r="D1138" s="2" t="s">
        <v>1666</v>
      </c>
      <c r="E1138" s="2" t="s">
        <v>1776</v>
      </c>
      <c r="F1138" s="33">
        <v>3</v>
      </c>
      <c r="G1138" s="33">
        <v>180.84</v>
      </c>
      <c r="H1138" s="2">
        <v>0.03</v>
      </c>
      <c r="I1138" s="2" t="s">
        <v>1826</v>
      </c>
      <c r="J1138" s="2">
        <v>526.24439999999993</v>
      </c>
    </row>
    <row r="1139" spans="1:10">
      <c r="A1139" s="2" t="s">
        <v>2963</v>
      </c>
      <c r="B1139" s="25">
        <v>45441</v>
      </c>
      <c r="C1139" s="2" t="s">
        <v>27</v>
      </c>
      <c r="D1139" s="2" t="s">
        <v>1676</v>
      </c>
      <c r="E1139" s="2" t="s">
        <v>1804</v>
      </c>
      <c r="F1139" s="34">
        <v>1</v>
      </c>
      <c r="G1139" s="34">
        <v>453.41</v>
      </c>
      <c r="H1139" s="2">
        <v>0.04</v>
      </c>
      <c r="I1139" s="2" t="s">
        <v>1829</v>
      </c>
      <c r="J1139" s="2">
        <v>435.27359999999999</v>
      </c>
    </row>
    <row r="1140" spans="1:10">
      <c r="A1140" s="2" t="s">
        <v>2964</v>
      </c>
      <c r="B1140" s="25">
        <v>45940</v>
      </c>
      <c r="C1140" s="2" t="s">
        <v>103</v>
      </c>
      <c r="D1140" s="2" t="s">
        <v>1650</v>
      </c>
      <c r="E1140" s="2" t="s">
        <v>1776</v>
      </c>
      <c r="F1140" s="33">
        <v>1</v>
      </c>
      <c r="G1140" s="33">
        <v>629.09</v>
      </c>
      <c r="H1140" s="2">
        <v>0.02</v>
      </c>
      <c r="I1140" s="2" t="s">
        <v>1824</v>
      </c>
      <c r="J1140" s="2">
        <v>616.50819999999999</v>
      </c>
    </row>
    <row r="1141" spans="1:10">
      <c r="A1141" s="2" t="s">
        <v>2965</v>
      </c>
      <c r="B1141" s="25">
        <v>45518</v>
      </c>
      <c r="C1141" s="2" t="s">
        <v>97</v>
      </c>
      <c r="D1141" s="2" t="s">
        <v>1702</v>
      </c>
      <c r="E1141" s="2" t="s">
        <v>1761</v>
      </c>
      <c r="F1141" s="34">
        <v>2</v>
      </c>
      <c r="G1141" s="34">
        <v>257.45</v>
      </c>
      <c r="H1141" s="2">
        <v>0</v>
      </c>
      <c r="I1141" s="2" t="s">
        <v>1829</v>
      </c>
      <c r="J1141" s="2">
        <v>514.9</v>
      </c>
    </row>
    <row r="1142" spans="1:10">
      <c r="A1142" s="2" t="s">
        <v>2966</v>
      </c>
      <c r="B1142" s="25">
        <v>45861</v>
      </c>
      <c r="C1142" s="2" t="s">
        <v>592</v>
      </c>
      <c r="D1142" s="2" t="s">
        <v>1616</v>
      </c>
      <c r="E1142" s="2" t="s">
        <v>1801</v>
      </c>
      <c r="F1142" s="33">
        <v>2</v>
      </c>
      <c r="G1142" s="33">
        <v>696.61</v>
      </c>
      <c r="H1142" s="2">
        <v>0.17</v>
      </c>
      <c r="I1142" s="2" t="s">
        <v>1826</v>
      </c>
      <c r="J1142" s="2">
        <v>1156.3725999999999</v>
      </c>
    </row>
    <row r="1143" spans="1:10">
      <c r="A1143" s="2" t="s">
        <v>2967</v>
      </c>
      <c r="B1143" s="25">
        <v>45416</v>
      </c>
      <c r="C1143" s="2" t="s">
        <v>1166</v>
      </c>
      <c r="D1143" s="2" t="s">
        <v>1640</v>
      </c>
      <c r="E1143" s="2" t="s">
        <v>1779</v>
      </c>
      <c r="F1143" s="34">
        <v>2</v>
      </c>
      <c r="G1143" s="34">
        <v>143.79</v>
      </c>
      <c r="H1143" s="2">
        <v>0.1</v>
      </c>
      <c r="I1143" s="2" t="s">
        <v>1826</v>
      </c>
      <c r="J1143" s="2">
        <v>258.822</v>
      </c>
    </row>
    <row r="1144" spans="1:10">
      <c r="A1144" s="2" t="s">
        <v>2968</v>
      </c>
      <c r="B1144" s="25">
        <v>45608</v>
      </c>
      <c r="C1144" s="2" t="s">
        <v>937</v>
      </c>
      <c r="D1144" s="2" t="s">
        <v>1714</v>
      </c>
      <c r="E1144" s="2" t="s">
        <v>1757</v>
      </c>
      <c r="F1144" s="33">
        <v>3</v>
      </c>
      <c r="G1144" s="33">
        <v>460.93</v>
      </c>
      <c r="H1144" s="2">
        <v>0.19</v>
      </c>
      <c r="I1144" s="2" t="s">
        <v>1829</v>
      </c>
      <c r="J1144" s="2">
        <v>1120.0599</v>
      </c>
    </row>
    <row r="1145" spans="1:10">
      <c r="A1145" s="2" t="s">
        <v>2969</v>
      </c>
      <c r="B1145" s="25">
        <v>45301</v>
      </c>
      <c r="C1145" s="2" t="s">
        <v>1533</v>
      </c>
      <c r="D1145" s="2" t="s">
        <v>1604</v>
      </c>
      <c r="E1145" s="2" t="s">
        <v>1786</v>
      </c>
      <c r="F1145" s="34">
        <v>2</v>
      </c>
      <c r="G1145" s="34">
        <v>67.55</v>
      </c>
      <c r="H1145" s="2">
        <v>0.03</v>
      </c>
      <c r="I1145" s="2" t="s">
        <v>1824</v>
      </c>
      <c r="J1145" s="2">
        <v>131.047</v>
      </c>
    </row>
    <row r="1146" spans="1:10">
      <c r="A1146" s="2" t="s">
        <v>2970</v>
      </c>
      <c r="B1146" s="25">
        <v>45433</v>
      </c>
      <c r="C1146" s="2" t="s">
        <v>684</v>
      </c>
      <c r="D1146" s="2" t="s">
        <v>1646</v>
      </c>
      <c r="E1146" s="2" t="s">
        <v>1757</v>
      </c>
      <c r="F1146" s="33">
        <v>3</v>
      </c>
      <c r="G1146" s="33">
        <v>803.31</v>
      </c>
      <c r="H1146" s="2">
        <v>0.1</v>
      </c>
      <c r="I1146" s="2" t="s">
        <v>1826</v>
      </c>
      <c r="J1146" s="2">
        <v>2168.9369999999999</v>
      </c>
    </row>
    <row r="1147" spans="1:10">
      <c r="A1147" s="2" t="s">
        <v>2971</v>
      </c>
      <c r="B1147" s="25">
        <v>45821</v>
      </c>
      <c r="C1147" s="2" t="s">
        <v>1340</v>
      </c>
      <c r="D1147" s="2" t="s">
        <v>1580</v>
      </c>
      <c r="E1147" s="2" t="s">
        <v>1797</v>
      </c>
      <c r="F1147" s="34">
        <v>4</v>
      </c>
      <c r="G1147" s="34">
        <v>254.71</v>
      </c>
      <c r="H1147" s="2">
        <v>0.2</v>
      </c>
      <c r="I1147" s="2" t="s">
        <v>1829</v>
      </c>
      <c r="J1147" s="2">
        <v>815.07200000000012</v>
      </c>
    </row>
    <row r="1148" spans="1:10">
      <c r="A1148" s="2" t="s">
        <v>2972</v>
      </c>
      <c r="B1148" s="25">
        <v>45508</v>
      </c>
      <c r="C1148" s="2" t="s">
        <v>195</v>
      </c>
      <c r="D1148" s="2" t="s">
        <v>1648</v>
      </c>
      <c r="E1148" s="2" t="s">
        <v>1769</v>
      </c>
      <c r="F1148" s="33">
        <v>4</v>
      </c>
      <c r="G1148" s="33">
        <v>594.89</v>
      </c>
      <c r="H1148" s="2">
        <v>0.3</v>
      </c>
      <c r="I1148" s="2" t="s">
        <v>1826</v>
      </c>
      <c r="J1148" s="2">
        <v>1665.692</v>
      </c>
    </row>
    <row r="1149" spans="1:10">
      <c r="A1149" s="2" t="s">
        <v>2973</v>
      </c>
      <c r="B1149" s="25">
        <v>45854</v>
      </c>
      <c r="C1149" s="2" t="s">
        <v>711</v>
      </c>
      <c r="D1149" s="2" t="s">
        <v>1730</v>
      </c>
      <c r="E1149" s="2" t="s">
        <v>1752</v>
      </c>
      <c r="F1149" s="34">
        <v>2</v>
      </c>
      <c r="G1149" s="34">
        <v>844.31</v>
      </c>
      <c r="H1149" s="2">
        <v>7.0000000000000007E-2</v>
      </c>
      <c r="I1149" s="2" t="s">
        <v>1826</v>
      </c>
      <c r="J1149" s="2">
        <v>1570.4166</v>
      </c>
    </row>
    <row r="1150" spans="1:10">
      <c r="A1150" s="2" t="s">
        <v>2974</v>
      </c>
      <c r="B1150" s="25">
        <v>45569</v>
      </c>
      <c r="C1150" s="2" t="s">
        <v>458</v>
      </c>
      <c r="D1150" s="2" t="s">
        <v>1578</v>
      </c>
      <c r="E1150" s="2" t="s">
        <v>1776</v>
      </c>
      <c r="F1150" s="33">
        <v>4</v>
      </c>
      <c r="G1150" s="33">
        <v>101.33</v>
      </c>
      <c r="H1150" s="2">
        <v>0</v>
      </c>
      <c r="I1150" s="2" t="s">
        <v>1824</v>
      </c>
      <c r="J1150" s="2">
        <v>405.32</v>
      </c>
    </row>
    <row r="1151" spans="1:10">
      <c r="A1151" s="2" t="s">
        <v>2975</v>
      </c>
      <c r="B1151" s="25">
        <v>45824</v>
      </c>
      <c r="C1151" s="2" t="s">
        <v>449</v>
      </c>
      <c r="D1151" s="2" t="s">
        <v>1600</v>
      </c>
      <c r="E1151" s="2" t="s">
        <v>1782</v>
      </c>
      <c r="F1151" s="34">
        <v>3</v>
      </c>
      <c r="G1151" s="34">
        <v>922.56</v>
      </c>
      <c r="H1151" s="2">
        <v>0.18</v>
      </c>
      <c r="I1151" s="2" t="s">
        <v>1826</v>
      </c>
      <c r="J1151" s="2">
        <v>2269.4976000000001</v>
      </c>
    </row>
    <row r="1152" spans="1:10">
      <c r="A1152" s="2" t="s">
        <v>2976</v>
      </c>
      <c r="B1152" s="25">
        <v>45352</v>
      </c>
      <c r="C1152" s="2" t="s">
        <v>1340</v>
      </c>
      <c r="D1152" s="2" t="s">
        <v>1624</v>
      </c>
      <c r="E1152" s="2" t="s">
        <v>1799</v>
      </c>
      <c r="F1152" s="33">
        <v>4</v>
      </c>
      <c r="G1152" s="33">
        <v>867.19</v>
      </c>
      <c r="H1152" s="2">
        <v>7.0000000000000007E-2</v>
      </c>
      <c r="I1152" s="2" t="s">
        <v>1829</v>
      </c>
      <c r="J1152" s="2">
        <v>3225.9468000000002</v>
      </c>
    </row>
    <row r="1153" spans="1:10">
      <c r="A1153" s="2" t="s">
        <v>2977</v>
      </c>
      <c r="B1153" s="25">
        <v>45454</v>
      </c>
      <c r="C1153" s="2" t="s">
        <v>36</v>
      </c>
      <c r="D1153" s="2" t="s">
        <v>1714</v>
      </c>
      <c r="E1153" s="2" t="s">
        <v>1807</v>
      </c>
      <c r="F1153" s="34">
        <v>3</v>
      </c>
      <c r="G1153" s="34">
        <v>816.87</v>
      </c>
      <c r="H1153" s="2">
        <v>0.14000000000000001</v>
      </c>
      <c r="I1153" s="2" t="s">
        <v>1826</v>
      </c>
      <c r="J1153" s="2">
        <v>2107.5246000000002</v>
      </c>
    </row>
    <row r="1154" spans="1:10">
      <c r="A1154" s="2" t="s">
        <v>2978</v>
      </c>
      <c r="B1154" s="25">
        <v>45924</v>
      </c>
      <c r="C1154" s="2" t="s">
        <v>1478</v>
      </c>
      <c r="D1154" s="2" t="s">
        <v>1678</v>
      </c>
      <c r="E1154" s="2" t="s">
        <v>1766</v>
      </c>
      <c r="F1154" s="33">
        <v>3</v>
      </c>
      <c r="G1154" s="33">
        <v>258.06</v>
      </c>
      <c r="H1154" s="2">
        <v>0</v>
      </c>
      <c r="I1154" s="2" t="s">
        <v>1826</v>
      </c>
      <c r="J1154" s="2">
        <v>774.18000000000006</v>
      </c>
    </row>
    <row r="1155" spans="1:10">
      <c r="A1155" s="2" t="s">
        <v>2979</v>
      </c>
      <c r="B1155" s="25">
        <v>45694</v>
      </c>
      <c r="C1155" s="2" t="s">
        <v>984</v>
      </c>
      <c r="D1155" s="2" t="s">
        <v>1624</v>
      </c>
      <c r="E1155" s="2" t="s">
        <v>1799</v>
      </c>
      <c r="F1155" s="34">
        <v>2</v>
      </c>
      <c r="G1155" s="34">
        <v>574.58000000000004</v>
      </c>
      <c r="H1155" s="2">
        <v>0.06</v>
      </c>
      <c r="I1155" s="2" t="s">
        <v>1824</v>
      </c>
      <c r="J1155" s="2">
        <v>1080.2103999999999</v>
      </c>
    </row>
    <row r="1156" spans="1:10">
      <c r="A1156" s="2" t="s">
        <v>2980</v>
      </c>
      <c r="B1156" s="25">
        <v>45587</v>
      </c>
      <c r="C1156" s="2" t="s">
        <v>97</v>
      </c>
      <c r="D1156" s="2" t="s">
        <v>1714</v>
      </c>
      <c r="E1156" s="2" t="s">
        <v>1776</v>
      </c>
      <c r="F1156" s="33">
        <v>2</v>
      </c>
      <c r="G1156" s="33">
        <v>472.18</v>
      </c>
      <c r="H1156" s="2">
        <v>0.27</v>
      </c>
      <c r="I1156" s="2" t="s">
        <v>1826</v>
      </c>
      <c r="J1156" s="2">
        <v>689.38279999999997</v>
      </c>
    </row>
    <row r="1157" spans="1:10">
      <c r="A1157" s="2" t="s">
        <v>2981</v>
      </c>
      <c r="B1157" s="25">
        <v>45556</v>
      </c>
      <c r="C1157" s="2" t="s">
        <v>1068</v>
      </c>
      <c r="D1157" s="2" t="s">
        <v>1630</v>
      </c>
      <c r="E1157" s="2" t="s">
        <v>1773</v>
      </c>
      <c r="F1157" s="34">
        <v>2</v>
      </c>
      <c r="G1157" s="34">
        <v>20.47</v>
      </c>
      <c r="H1157" s="2">
        <v>0.12</v>
      </c>
      <c r="I1157" s="2" t="s">
        <v>1829</v>
      </c>
      <c r="J1157" s="2">
        <v>36.027200000000001</v>
      </c>
    </row>
    <row r="1158" spans="1:10">
      <c r="A1158" s="2" t="s">
        <v>2982</v>
      </c>
      <c r="B1158" s="25">
        <v>45923</v>
      </c>
      <c r="C1158" s="2" t="s">
        <v>100</v>
      </c>
      <c r="D1158" s="2" t="s">
        <v>1592</v>
      </c>
      <c r="E1158" s="2" t="s">
        <v>1779</v>
      </c>
      <c r="F1158" s="33">
        <v>3</v>
      </c>
      <c r="G1158" s="33">
        <v>235.41</v>
      </c>
      <c r="H1158" s="2">
        <v>0.15</v>
      </c>
      <c r="I1158" s="2" t="s">
        <v>1826</v>
      </c>
      <c r="J1158" s="2">
        <v>600.29549999999995</v>
      </c>
    </row>
    <row r="1159" spans="1:10">
      <c r="A1159" s="2" t="s">
        <v>2983</v>
      </c>
      <c r="B1159" s="25">
        <v>45811</v>
      </c>
      <c r="C1159" s="2" t="s">
        <v>740</v>
      </c>
      <c r="D1159" s="2" t="s">
        <v>1704</v>
      </c>
      <c r="E1159" s="2" t="s">
        <v>1779</v>
      </c>
      <c r="F1159" s="34">
        <v>3</v>
      </c>
      <c r="G1159" s="34">
        <v>744.9</v>
      </c>
      <c r="H1159" s="2">
        <v>0.27</v>
      </c>
      <c r="I1159" s="2" t="s">
        <v>1826</v>
      </c>
      <c r="J1159" s="2">
        <v>1631.3309999999999</v>
      </c>
    </row>
    <row r="1160" spans="1:10">
      <c r="A1160" s="2" t="s">
        <v>2984</v>
      </c>
      <c r="B1160" s="25">
        <v>45559</v>
      </c>
      <c r="C1160" s="2" t="s">
        <v>181</v>
      </c>
      <c r="D1160" s="2" t="s">
        <v>1584</v>
      </c>
      <c r="E1160" s="2" t="s">
        <v>1766</v>
      </c>
      <c r="F1160" s="33">
        <v>2</v>
      </c>
      <c r="G1160" s="33">
        <v>382.2</v>
      </c>
      <c r="H1160" s="2">
        <v>0.15</v>
      </c>
      <c r="I1160" s="2" t="s">
        <v>1824</v>
      </c>
      <c r="J1160" s="2">
        <v>649.74</v>
      </c>
    </row>
    <row r="1161" spans="1:10">
      <c r="A1161" s="2" t="s">
        <v>2985</v>
      </c>
      <c r="B1161" s="25">
        <v>45881</v>
      </c>
      <c r="C1161" s="2" t="s">
        <v>1086</v>
      </c>
      <c r="D1161" s="2" t="s">
        <v>1728</v>
      </c>
      <c r="E1161" s="2" t="s">
        <v>1804</v>
      </c>
      <c r="F1161" s="34">
        <v>1</v>
      </c>
      <c r="G1161" s="34">
        <v>269.25</v>
      </c>
      <c r="H1161" s="2">
        <v>0.14000000000000001</v>
      </c>
      <c r="I1161" s="2" t="s">
        <v>1826</v>
      </c>
      <c r="J1161" s="2">
        <v>231.55500000000001</v>
      </c>
    </row>
    <row r="1162" spans="1:10">
      <c r="A1162" s="2" t="s">
        <v>2986</v>
      </c>
      <c r="B1162" s="25">
        <v>45367</v>
      </c>
      <c r="C1162" s="2" t="s">
        <v>1142</v>
      </c>
      <c r="D1162" s="2" t="s">
        <v>1608</v>
      </c>
      <c r="E1162" s="2" t="s">
        <v>1792</v>
      </c>
      <c r="F1162" s="33">
        <v>2</v>
      </c>
      <c r="G1162" s="33">
        <v>723.75</v>
      </c>
      <c r="H1162" s="2">
        <v>0.03</v>
      </c>
      <c r="I1162" s="2" t="s">
        <v>1826</v>
      </c>
      <c r="J1162" s="2">
        <v>1404.075</v>
      </c>
    </row>
    <row r="1163" spans="1:10">
      <c r="A1163" s="2" t="s">
        <v>2987</v>
      </c>
      <c r="B1163" s="25">
        <v>45832</v>
      </c>
      <c r="C1163" s="2" t="s">
        <v>893</v>
      </c>
      <c r="D1163" s="2" t="s">
        <v>1586</v>
      </c>
      <c r="E1163" s="2" t="s">
        <v>1813</v>
      </c>
      <c r="F1163" s="34">
        <v>4</v>
      </c>
      <c r="G1163" s="34">
        <v>58.92</v>
      </c>
      <c r="H1163" s="2">
        <v>0.18</v>
      </c>
      <c r="I1163" s="2" t="s">
        <v>1824</v>
      </c>
      <c r="J1163" s="2">
        <v>193.2576</v>
      </c>
    </row>
    <row r="1164" spans="1:10">
      <c r="A1164" s="2" t="s">
        <v>2988</v>
      </c>
      <c r="B1164" s="25">
        <v>45438</v>
      </c>
      <c r="C1164" s="2" t="s">
        <v>619</v>
      </c>
      <c r="D1164" s="2" t="s">
        <v>1690</v>
      </c>
      <c r="E1164" s="2" t="s">
        <v>1789</v>
      </c>
      <c r="F1164" s="33">
        <v>2</v>
      </c>
      <c r="G1164" s="33">
        <v>913.08</v>
      </c>
      <c r="H1164" s="2">
        <v>0.26</v>
      </c>
      <c r="I1164" s="2" t="s">
        <v>1824</v>
      </c>
      <c r="J1164" s="2">
        <v>1351.3584000000001</v>
      </c>
    </row>
    <row r="1165" spans="1:10">
      <c r="A1165" s="2" t="s">
        <v>2989</v>
      </c>
      <c r="B1165" s="25">
        <v>45691</v>
      </c>
      <c r="C1165" s="2" t="s">
        <v>776</v>
      </c>
      <c r="D1165" s="2" t="s">
        <v>1710</v>
      </c>
      <c r="E1165" s="2" t="s">
        <v>1757</v>
      </c>
      <c r="F1165" s="34">
        <v>1</v>
      </c>
      <c r="G1165" s="34">
        <v>791.83</v>
      </c>
      <c r="H1165" s="2">
        <v>0.28000000000000003</v>
      </c>
      <c r="I1165" s="2" t="s">
        <v>1826</v>
      </c>
      <c r="J1165" s="2">
        <v>570.11760000000004</v>
      </c>
    </row>
    <row r="1166" spans="1:10">
      <c r="A1166" s="2" t="s">
        <v>2990</v>
      </c>
      <c r="B1166" s="25">
        <v>45506</v>
      </c>
      <c r="C1166" s="2" t="s">
        <v>1452</v>
      </c>
      <c r="D1166" s="2" t="s">
        <v>1551</v>
      </c>
      <c r="E1166" s="2" t="s">
        <v>1801</v>
      </c>
      <c r="F1166" s="33">
        <v>1</v>
      </c>
      <c r="G1166" s="33">
        <v>74.290000000000006</v>
      </c>
      <c r="H1166" s="2">
        <v>0.3</v>
      </c>
      <c r="I1166" s="2" t="s">
        <v>1829</v>
      </c>
      <c r="J1166" s="2">
        <v>52.003</v>
      </c>
    </row>
    <row r="1167" spans="1:10">
      <c r="A1167" s="2" t="s">
        <v>2991</v>
      </c>
      <c r="B1167" s="25">
        <v>45251</v>
      </c>
      <c r="C1167" s="2" t="s">
        <v>779</v>
      </c>
      <c r="D1167" s="2" t="s">
        <v>1618</v>
      </c>
      <c r="E1167" s="2" t="s">
        <v>1752</v>
      </c>
      <c r="F1167" s="34">
        <v>2</v>
      </c>
      <c r="G1167" s="34">
        <v>961.68</v>
      </c>
      <c r="H1167" s="2">
        <v>0.27</v>
      </c>
      <c r="I1167" s="2" t="s">
        <v>1826</v>
      </c>
      <c r="J1167" s="2">
        <v>1404.0527999999999</v>
      </c>
    </row>
    <row r="1168" spans="1:10">
      <c r="A1168" s="2" t="s">
        <v>2992</v>
      </c>
      <c r="B1168" s="25">
        <v>45722</v>
      </c>
      <c r="C1168" s="2" t="s">
        <v>1518</v>
      </c>
      <c r="D1168" s="2" t="s">
        <v>1586</v>
      </c>
      <c r="E1168" s="2" t="s">
        <v>1799</v>
      </c>
      <c r="F1168" s="33">
        <v>1</v>
      </c>
      <c r="G1168" s="33">
        <v>90.72</v>
      </c>
      <c r="H1168" s="2">
        <v>0.1</v>
      </c>
      <c r="I1168" s="2" t="s">
        <v>1826</v>
      </c>
      <c r="J1168" s="2">
        <v>81.647999999999996</v>
      </c>
    </row>
    <row r="1169" spans="1:10">
      <c r="A1169" s="2" t="s">
        <v>2993</v>
      </c>
      <c r="B1169" s="25">
        <v>45689</v>
      </c>
      <c r="C1169" s="2" t="s">
        <v>224</v>
      </c>
      <c r="D1169" s="2" t="s">
        <v>1664</v>
      </c>
      <c r="E1169" s="2" t="s">
        <v>1779</v>
      </c>
      <c r="F1169" s="34">
        <v>1</v>
      </c>
      <c r="G1169" s="34">
        <v>458.69</v>
      </c>
      <c r="H1169" s="2">
        <v>0.16</v>
      </c>
      <c r="I1169" s="2" t="s">
        <v>1826</v>
      </c>
      <c r="J1169" s="2">
        <v>385.2996</v>
      </c>
    </row>
    <row r="1170" spans="1:10">
      <c r="A1170" s="2" t="s">
        <v>2994</v>
      </c>
      <c r="B1170" s="25">
        <v>45346</v>
      </c>
      <c r="C1170" s="2" t="s">
        <v>743</v>
      </c>
      <c r="D1170" s="2" t="s">
        <v>1616</v>
      </c>
      <c r="E1170" s="2" t="s">
        <v>1779</v>
      </c>
      <c r="F1170" s="33">
        <v>1</v>
      </c>
      <c r="G1170" s="33">
        <v>168.29</v>
      </c>
      <c r="H1170" s="2">
        <v>0.05</v>
      </c>
      <c r="I1170" s="2" t="s">
        <v>1826</v>
      </c>
      <c r="J1170" s="2">
        <v>159.87549999999999</v>
      </c>
    </row>
    <row r="1171" spans="1:10">
      <c r="A1171" s="2" t="s">
        <v>2995</v>
      </c>
      <c r="B1171" s="25">
        <v>45549</v>
      </c>
      <c r="C1171" s="2" t="s">
        <v>687</v>
      </c>
      <c r="D1171" s="2" t="s">
        <v>1582</v>
      </c>
      <c r="E1171" s="2" t="s">
        <v>1807</v>
      </c>
      <c r="F1171" s="34">
        <v>1</v>
      </c>
      <c r="G1171" s="34">
        <v>391.77</v>
      </c>
      <c r="H1171" s="2">
        <v>0.1</v>
      </c>
      <c r="I1171" s="2" t="s">
        <v>1826</v>
      </c>
      <c r="J1171" s="2">
        <v>352.59300000000002</v>
      </c>
    </row>
    <row r="1172" spans="1:10">
      <c r="A1172" s="2" t="s">
        <v>2996</v>
      </c>
      <c r="B1172" s="25">
        <v>45900</v>
      </c>
      <c r="C1172" s="2" t="s">
        <v>1077</v>
      </c>
      <c r="D1172" s="2" t="s">
        <v>1572</v>
      </c>
      <c r="E1172" s="2" t="s">
        <v>1799</v>
      </c>
      <c r="F1172" s="33">
        <v>1</v>
      </c>
      <c r="G1172" s="33">
        <v>424.83</v>
      </c>
      <c r="H1172" s="2">
        <v>0.05</v>
      </c>
      <c r="I1172" s="2" t="s">
        <v>1829</v>
      </c>
      <c r="J1172" s="2">
        <v>403.58850000000001</v>
      </c>
    </row>
    <row r="1173" spans="1:10">
      <c r="A1173" s="2" t="s">
        <v>2997</v>
      </c>
      <c r="B1173" s="25">
        <v>45308</v>
      </c>
      <c r="C1173" s="2" t="s">
        <v>202</v>
      </c>
      <c r="D1173" s="2" t="s">
        <v>1570</v>
      </c>
      <c r="E1173" s="2" t="s">
        <v>1766</v>
      </c>
      <c r="F1173" s="34">
        <v>1</v>
      </c>
      <c r="G1173" s="34">
        <v>499.46</v>
      </c>
      <c r="H1173" s="2">
        <v>0.1</v>
      </c>
      <c r="I1173" s="2" t="s">
        <v>1824</v>
      </c>
      <c r="J1173" s="2">
        <v>449.51400000000001</v>
      </c>
    </row>
    <row r="1174" spans="1:10">
      <c r="A1174" s="2" t="s">
        <v>2998</v>
      </c>
      <c r="B1174" s="25">
        <v>45336</v>
      </c>
      <c r="C1174" s="2" t="s">
        <v>85</v>
      </c>
      <c r="D1174" s="2" t="s">
        <v>1746</v>
      </c>
      <c r="E1174" s="2" t="s">
        <v>1757</v>
      </c>
      <c r="F1174" s="33">
        <v>2</v>
      </c>
      <c r="G1174" s="33">
        <v>698.34</v>
      </c>
      <c r="H1174" s="2">
        <v>0.15</v>
      </c>
      <c r="I1174" s="2" t="s">
        <v>1826</v>
      </c>
      <c r="J1174" s="2">
        <v>1187.1780000000001</v>
      </c>
    </row>
    <row r="1175" spans="1:10">
      <c r="A1175" s="2" t="s">
        <v>2999</v>
      </c>
      <c r="B1175" s="25">
        <v>45213</v>
      </c>
      <c r="C1175" s="2" t="s">
        <v>899</v>
      </c>
      <c r="D1175" s="2" t="s">
        <v>1660</v>
      </c>
      <c r="E1175" s="2" t="s">
        <v>1804</v>
      </c>
      <c r="F1175" s="34">
        <v>2</v>
      </c>
      <c r="G1175" s="34">
        <v>805.08</v>
      </c>
      <c r="H1175" s="2">
        <v>0.27</v>
      </c>
      <c r="I1175" s="2" t="s">
        <v>1826</v>
      </c>
      <c r="J1175" s="2">
        <v>1175.4168</v>
      </c>
    </row>
    <row r="1176" spans="1:10">
      <c r="A1176" s="2" t="s">
        <v>3000</v>
      </c>
      <c r="B1176" s="25">
        <v>45742</v>
      </c>
      <c r="C1176" s="2" t="s">
        <v>1437</v>
      </c>
      <c r="D1176" s="2" t="s">
        <v>1700</v>
      </c>
      <c r="E1176" s="2" t="s">
        <v>1761</v>
      </c>
      <c r="F1176" s="33">
        <v>4</v>
      </c>
      <c r="G1176" s="33">
        <v>934.79</v>
      </c>
      <c r="H1176" s="2">
        <v>0.08</v>
      </c>
      <c r="I1176" s="2" t="s">
        <v>1826</v>
      </c>
      <c r="J1176" s="2">
        <v>3440.0272</v>
      </c>
    </row>
    <row r="1177" spans="1:10">
      <c r="A1177" s="2" t="s">
        <v>3001</v>
      </c>
      <c r="B1177" s="25">
        <v>45932</v>
      </c>
      <c r="C1177" s="2" t="s">
        <v>85</v>
      </c>
      <c r="D1177" s="2" t="s">
        <v>1668</v>
      </c>
      <c r="E1177" s="2" t="s">
        <v>1757</v>
      </c>
      <c r="F1177" s="34">
        <v>2</v>
      </c>
      <c r="G1177" s="34">
        <v>424.54</v>
      </c>
      <c r="H1177" s="2">
        <v>0.24</v>
      </c>
      <c r="I1177" s="2" t="s">
        <v>1826</v>
      </c>
      <c r="J1177" s="2">
        <v>645.30080000000009</v>
      </c>
    </row>
    <row r="1178" spans="1:10">
      <c r="A1178" s="2" t="s">
        <v>3002</v>
      </c>
      <c r="B1178" s="25">
        <v>45462</v>
      </c>
      <c r="C1178" s="2" t="s">
        <v>1029</v>
      </c>
      <c r="D1178" s="2" t="s">
        <v>1716</v>
      </c>
      <c r="E1178" s="2" t="s">
        <v>1807</v>
      </c>
      <c r="F1178" s="33">
        <v>1</v>
      </c>
      <c r="G1178" s="33">
        <v>235.44</v>
      </c>
      <c r="H1178" s="2">
        <v>0.19</v>
      </c>
      <c r="I1178" s="2" t="s">
        <v>1829</v>
      </c>
      <c r="J1178" s="2">
        <v>190.7064</v>
      </c>
    </row>
    <row r="1179" spans="1:10">
      <c r="A1179" s="2" t="s">
        <v>3003</v>
      </c>
      <c r="B1179" s="25">
        <v>45568</v>
      </c>
      <c r="C1179" s="2" t="s">
        <v>863</v>
      </c>
      <c r="D1179" s="2" t="s">
        <v>1646</v>
      </c>
      <c r="E1179" s="2" t="s">
        <v>1797</v>
      </c>
      <c r="F1179" s="34">
        <v>2</v>
      </c>
      <c r="G1179" s="34">
        <v>620.71</v>
      </c>
      <c r="H1179" s="2">
        <v>0.27</v>
      </c>
      <c r="I1179" s="2" t="s">
        <v>1824</v>
      </c>
      <c r="J1179" s="2">
        <v>906.23660000000007</v>
      </c>
    </row>
    <row r="1180" spans="1:10">
      <c r="A1180" s="2" t="s">
        <v>3004</v>
      </c>
      <c r="B1180" s="25">
        <v>45397</v>
      </c>
      <c r="C1180" s="2" t="s">
        <v>402</v>
      </c>
      <c r="D1180" s="2" t="s">
        <v>1580</v>
      </c>
      <c r="E1180" s="2" t="s">
        <v>1792</v>
      </c>
      <c r="F1180" s="33">
        <v>2</v>
      </c>
      <c r="G1180" s="33">
        <v>851.77</v>
      </c>
      <c r="H1180" s="2">
        <v>0.13</v>
      </c>
      <c r="I1180" s="2" t="s">
        <v>1826</v>
      </c>
      <c r="J1180" s="2">
        <v>1482.0798</v>
      </c>
    </row>
    <row r="1181" spans="1:10">
      <c r="A1181" s="2" t="s">
        <v>3005</v>
      </c>
      <c r="B1181" s="25">
        <v>45569</v>
      </c>
      <c r="C1181" s="2" t="s">
        <v>559</v>
      </c>
      <c r="D1181" s="2" t="s">
        <v>1638</v>
      </c>
      <c r="E1181" s="2" t="s">
        <v>1757</v>
      </c>
      <c r="F1181" s="34">
        <v>3</v>
      </c>
      <c r="G1181" s="34">
        <v>876.01</v>
      </c>
      <c r="H1181" s="2">
        <v>0.2</v>
      </c>
      <c r="I1181" s="2" t="s">
        <v>1824</v>
      </c>
      <c r="J1181" s="2">
        <v>2102.424</v>
      </c>
    </row>
    <row r="1182" spans="1:10">
      <c r="A1182" s="2" t="s">
        <v>3006</v>
      </c>
      <c r="B1182" s="25">
        <v>45353</v>
      </c>
      <c r="C1182" s="2" t="s">
        <v>878</v>
      </c>
      <c r="D1182" s="2" t="s">
        <v>1602</v>
      </c>
      <c r="E1182" s="2" t="s">
        <v>1786</v>
      </c>
      <c r="F1182" s="33">
        <v>2</v>
      </c>
      <c r="G1182" s="33">
        <v>717.21</v>
      </c>
      <c r="H1182" s="2">
        <v>0.15</v>
      </c>
      <c r="I1182" s="2" t="s">
        <v>1829</v>
      </c>
      <c r="J1182" s="2">
        <v>1219.2570000000001</v>
      </c>
    </row>
    <row r="1183" spans="1:10">
      <c r="A1183" s="2" t="s">
        <v>3007</v>
      </c>
      <c r="B1183" s="25">
        <v>45343</v>
      </c>
      <c r="C1183" s="2" t="s">
        <v>211</v>
      </c>
      <c r="D1183" s="2" t="s">
        <v>1630</v>
      </c>
      <c r="E1183" s="2" t="s">
        <v>1782</v>
      </c>
      <c r="F1183" s="34">
        <v>2</v>
      </c>
      <c r="G1183" s="34">
        <v>871.43</v>
      </c>
      <c r="H1183" s="2">
        <v>0.05</v>
      </c>
      <c r="I1183" s="2" t="s">
        <v>1824</v>
      </c>
      <c r="J1183" s="2">
        <v>1655.7170000000001</v>
      </c>
    </row>
    <row r="1184" spans="1:10">
      <c r="A1184" s="2" t="s">
        <v>3008</v>
      </c>
      <c r="B1184" s="25">
        <v>45321</v>
      </c>
      <c r="C1184" s="2" t="s">
        <v>1400</v>
      </c>
      <c r="D1184" s="2" t="s">
        <v>1620</v>
      </c>
      <c r="E1184" s="2" t="s">
        <v>1779</v>
      </c>
      <c r="F1184" s="33">
        <v>1</v>
      </c>
      <c r="G1184" s="33">
        <v>514.65</v>
      </c>
      <c r="H1184" s="2">
        <v>0.18</v>
      </c>
      <c r="I1184" s="2" t="s">
        <v>1824</v>
      </c>
      <c r="J1184" s="2">
        <v>422.01299999999998</v>
      </c>
    </row>
    <row r="1185" spans="1:10">
      <c r="A1185" s="2" t="s">
        <v>3009</v>
      </c>
      <c r="B1185" s="25">
        <v>45650</v>
      </c>
      <c r="C1185" s="2" t="s">
        <v>1417</v>
      </c>
      <c r="D1185" s="2" t="s">
        <v>1672</v>
      </c>
      <c r="E1185" s="2" t="s">
        <v>1804</v>
      </c>
      <c r="F1185" s="34">
        <v>3</v>
      </c>
      <c r="G1185" s="34">
        <v>198.76</v>
      </c>
      <c r="H1185" s="2">
        <v>0.28000000000000003</v>
      </c>
      <c r="I1185" s="2" t="s">
        <v>1829</v>
      </c>
      <c r="J1185" s="2">
        <v>429.32159999999999</v>
      </c>
    </row>
    <row r="1186" spans="1:10">
      <c r="A1186" s="2" t="s">
        <v>3010</v>
      </c>
      <c r="B1186" s="25">
        <v>45811</v>
      </c>
      <c r="C1186" s="2" t="s">
        <v>727</v>
      </c>
      <c r="D1186" s="2" t="s">
        <v>1674</v>
      </c>
      <c r="E1186" s="2" t="s">
        <v>1766</v>
      </c>
      <c r="F1186" s="33">
        <v>2</v>
      </c>
      <c r="G1186" s="33">
        <v>975.72</v>
      </c>
      <c r="H1186" s="2">
        <v>0.16</v>
      </c>
      <c r="I1186" s="2" t="s">
        <v>1829</v>
      </c>
      <c r="J1186" s="2">
        <v>1639.2095999999999</v>
      </c>
    </row>
    <row r="1187" spans="1:10">
      <c r="A1187" s="2" t="s">
        <v>3011</v>
      </c>
      <c r="B1187" s="25">
        <v>45505</v>
      </c>
      <c r="C1187" s="2" t="s">
        <v>1304</v>
      </c>
      <c r="D1187" s="2" t="s">
        <v>1578</v>
      </c>
      <c r="E1187" s="2" t="s">
        <v>1757</v>
      </c>
      <c r="F1187" s="34">
        <v>1</v>
      </c>
      <c r="G1187" s="34">
        <v>86.03</v>
      </c>
      <c r="H1187" s="2">
        <v>0.01</v>
      </c>
      <c r="I1187" s="2" t="s">
        <v>1824</v>
      </c>
      <c r="J1187" s="2">
        <v>85.169700000000006</v>
      </c>
    </row>
    <row r="1188" spans="1:10">
      <c r="A1188" s="2" t="s">
        <v>3012</v>
      </c>
      <c r="B1188" s="25">
        <v>45897</v>
      </c>
      <c r="C1188" s="2" t="s">
        <v>314</v>
      </c>
      <c r="D1188" s="2" t="s">
        <v>1656</v>
      </c>
      <c r="E1188" s="2" t="s">
        <v>1794</v>
      </c>
      <c r="F1188" s="33">
        <v>4</v>
      </c>
      <c r="G1188" s="33">
        <v>705.12</v>
      </c>
      <c r="H1188" s="2">
        <v>0.15</v>
      </c>
      <c r="I1188" s="2" t="s">
        <v>1826</v>
      </c>
      <c r="J1188" s="2">
        <v>2397.4079999999999</v>
      </c>
    </row>
    <row r="1189" spans="1:10">
      <c r="A1189" s="2" t="s">
        <v>3013</v>
      </c>
      <c r="B1189" s="25">
        <v>45602</v>
      </c>
      <c r="C1189" s="2" t="s">
        <v>1160</v>
      </c>
      <c r="D1189" s="2" t="s">
        <v>1584</v>
      </c>
      <c r="E1189" s="2" t="s">
        <v>1794</v>
      </c>
      <c r="F1189" s="34">
        <v>3</v>
      </c>
      <c r="G1189" s="34">
        <v>99.77</v>
      </c>
      <c r="H1189" s="2">
        <v>0.01</v>
      </c>
      <c r="I1189" s="2" t="s">
        <v>1826</v>
      </c>
      <c r="J1189" s="2">
        <v>296.31689999999998</v>
      </c>
    </row>
    <row r="1190" spans="1:10">
      <c r="A1190" s="2" t="s">
        <v>3014</v>
      </c>
      <c r="B1190" s="25">
        <v>45530</v>
      </c>
      <c r="C1190" s="2" t="s">
        <v>681</v>
      </c>
      <c r="D1190" s="2" t="s">
        <v>1616</v>
      </c>
      <c r="E1190" s="2" t="s">
        <v>1786</v>
      </c>
      <c r="F1190" s="33">
        <v>2</v>
      </c>
      <c r="G1190" s="33">
        <v>166.26</v>
      </c>
      <c r="H1190" s="2">
        <v>0.14000000000000001</v>
      </c>
      <c r="I1190" s="2" t="s">
        <v>1826</v>
      </c>
      <c r="J1190" s="2">
        <v>285.96719999999999</v>
      </c>
    </row>
    <row r="1191" spans="1:10">
      <c r="A1191" s="2" t="s">
        <v>3015</v>
      </c>
      <c r="B1191" s="25">
        <v>45729</v>
      </c>
      <c r="C1191" s="2" t="s">
        <v>1417</v>
      </c>
      <c r="D1191" s="2" t="s">
        <v>1600</v>
      </c>
      <c r="E1191" s="2" t="s">
        <v>1773</v>
      </c>
      <c r="F1191" s="34">
        <v>1</v>
      </c>
      <c r="G1191" s="34">
        <v>429.25</v>
      </c>
      <c r="H1191" s="2">
        <v>0.28999999999999998</v>
      </c>
      <c r="I1191" s="2" t="s">
        <v>1824</v>
      </c>
      <c r="J1191" s="2">
        <v>304.76749999999998</v>
      </c>
    </row>
    <row r="1192" spans="1:10">
      <c r="A1192" s="2" t="s">
        <v>3016</v>
      </c>
      <c r="B1192" s="25">
        <v>45468</v>
      </c>
      <c r="C1192" s="2" t="s">
        <v>1371</v>
      </c>
      <c r="D1192" s="2" t="s">
        <v>1543</v>
      </c>
      <c r="E1192" s="2" t="s">
        <v>1786</v>
      </c>
      <c r="F1192" s="33">
        <v>2</v>
      </c>
      <c r="G1192" s="33">
        <v>540.48</v>
      </c>
      <c r="H1192" s="2">
        <v>0.28999999999999998</v>
      </c>
      <c r="I1192" s="2" t="s">
        <v>1824</v>
      </c>
      <c r="J1192" s="2">
        <v>767.48159999999996</v>
      </c>
    </row>
    <row r="1193" spans="1:10">
      <c r="A1193" s="2" t="s">
        <v>3017</v>
      </c>
      <c r="B1193" s="25">
        <v>45936</v>
      </c>
      <c r="C1193" s="2" t="s">
        <v>857</v>
      </c>
      <c r="D1193" s="2" t="s">
        <v>1666</v>
      </c>
      <c r="E1193" s="2" t="s">
        <v>1799</v>
      </c>
      <c r="F1193" s="34">
        <v>2</v>
      </c>
      <c r="G1193" s="34">
        <v>579.52</v>
      </c>
      <c r="H1193" s="2">
        <v>0.01</v>
      </c>
      <c r="I1193" s="2" t="s">
        <v>1826</v>
      </c>
      <c r="J1193" s="2">
        <v>1147.4495999999999</v>
      </c>
    </row>
    <row r="1194" spans="1:10">
      <c r="A1194" s="2" t="s">
        <v>3018</v>
      </c>
      <c r="B1194" s="25">
        <v>45622</v>
      </c>
      <c r="C1194" s="2" t="s">
        <v>110</v>
      </c>
      <c r="D1194" s="2" t="s">
        <v>1686</v>
      </c>
      <c r="E1194" s="2" t="s">
        <v>1807</v>
      </c>
      <c r="F1194" s="33">
        <v>4</v>
      </c>
      <c r="G1194" s="33">
        <v>477.52</v>
      </c>
      <c r="H1194" s="2">
        <v>7.0000000000000007E-2</v>
      </c>
      <c r="I1194" s="2" t="s">
        <v>1826</v>
      </c>
      <c r="J1194" s="2">
        <v>1776.3743999999999</v>
      </c>
    </row>
    <row r="1195" spans="1:10">
      <c r="A1195" s="2" t="s">
        <v>3019</v>
      </c>
      <c r="B1195" s="25">
        <v>45705</v>
      </c>
      <c r="C1195" s="2" t="s">
        <v>827</v>
      </c>
      <c r="D1195" s="2" t="s">
        <v>1730</v>
      </c>
      <c r="E1195" s="2" t="s">
        <v>1776</v>
      </c>
      <c r="F1195" s="34">
        <v>3</v>
      </c>
      <c r="G1195" s="34">
        <v>242.58</v>
      </c>
      <c r="H1195" s="2">
        <v>0.25</v>
      </c>
      <c r="I1195" s="2" t="s">
        <v>1824</v>
      </c>
      <c r="J1195" s="2">
        <v>545.80500000000006</v>
      </c>
    </row>
    <row r="1196" spans="1:10">
      <c r="A1196" s="2" t="s">
        <v>3020</v>
      </c>
      <c r="B1196" s="25">
        <v>45250</v>
      </c>
      <c r="C1196" s="2" t="s">
        <v>1148</v>
      </c>
      <c r="D1196" s="2" t="s">
        <v>1600</v>
      </c>
      <c r="E1196" s="2" t="s">
        <v>1807</v>
      </c>
      <c r="F1196" s="33">
        <v>2</v>
      </c>
      <c r="G1196" s="33">
        <v>519.29999999999995</v>
      </c>
      <c r="H1196" s="2">
        <v>0.09</v>
      </c>
      <c r="I1196" s="2" t="s">
        <v>1826</v>
      </c>
      <c r="J1196" s="2">
        <v>945.12599999999998</v>
      </c>
    </row>
    <row r="1197" spans="1:10">
      <c r="A1197" s="2" t="s">
        <v>3021</v>
      </c>
      <c r="B1197" s="25">
        <v>45684</v>
      </c>
      <c r="C1197" s="2" t="s">
        <v>1510</v>
      </c>
      <c r="D1197" s="2" t="s">
        <v>1736</v>
      </c>
      <c r="E1197" s="2" t="s">
        <v>1792</v>
      </c>
      <c r="F1197" s="34">
        <v>3</v>
      </c>
      <c r="G1197" s="34">
        <v>845.67</v>
      </c>
      <c r="H1197" s="2">
        <v>0.12</v>
      </c>
      <c r="I1197" s="2" t="s">
        <v>1829</v>
      </c>
      <c r="J1197" s="2">
        <v>2232.5688</v>
      </c>
    </row>
    <row r="1198" spans="1:10">
      <c r="A1198" s="2" t="s">
        <v>3022</v>
      </c>
      <c r="B1198" s="25">
        <v>45395</v>
      </c>
      <c r="C1198" s="2" t="s">
        <v>963</v>
      </c>
      <c r="D1198" s="2" t="s">
        <v>1658</v>
      </c>
      <c r="E1198" s="2" t="s">
        <v>1804</v>
      </c>
      <c r="F1198" s="33">
        <v>4</v>
      </c>
      <c r="G1198" s="33">
        <v>750.26</v>
      </c>
      <c r="H1198" s="2">
        <v>0.01</v>
      </c>
      <c r="I1198" s="2" t="s">
        <v>1826</v>
      </c>
      <c r="J1198" s="2">
        <v>2971.0295999999998</v>
      </c>
    </row>
    <row r="1199" spans="1:10">
      <c r="A1199" s="2" t="s">
        <v>3023</v>
      </c>
      <c r="B1199" s="25">
        <v>45382</v>
      </c>
      <c r="C1199" s="2" t="s">
        <v>1044</v>
      </c>
      <c r="D1199" s="2" t="s">
        <v>1732</v>
      </c>
      <c r="E1199" s="2" t="s">
        <v>1794</v>
      </c>
      <c r="F1199" s="34">
        <v>4</v>
      </c>
      <c r="G1199" s="34">
        <v>294.38</v>
      </c>
      <c r="H1199" s="2">
        <v>0.2</v>
      </c>
      <c r="I1199" s="2" t="s">
        <v>1824</v>
      </c>
      <c r="J1199" s="2">
        <v>942.01600000000008</v>
      </c>
    </row>
    <row r="1200" spans="1:10">
      <c r="A1200" s="2" t="s">
        <v>3024</v>
      </c>
      <c r="B1200" s="25">
        <v>45919</v>
      </c>
      <c r="C1200" s="2" t="s">
        <v>347</v>
      </c>
      <c r="D1200" s="2" t="s">
        <v>1740</v>
      </c>
      <c r="E1200" s="2" t="s">
        <v>1761</v>
      </c>
      <c r="F1200" s="33">
        <v>3</v>
      </c>
      <c r="G1200" s="33">
        <v>583.52</v>
      </c>
      <c r="H1200" s="2">
        <v>7.0000000000000007E-2</v>
      </c>
      <c r="I1200" s="2" t="s">
        <v>1826</v>
      </c>
      <c r="J1200" s="2">
        <v>1628.0208</v>
      </c>
    </row>
    <row r="1201" spans="1:10">
      <c r="A1201" s="2" t="s">
        <v>3025</v>
      </c>
      <c r="B1201" s="25">
        <v>45453</v>
      </c>
      <c r="C1201" s="2" t="s">
        <v>1449</v>
      </c>
      <c r="D1201" s="2" t="s">
        <v>1726</v>
      </c>
      <c r="E1201" s="2" t="s">
        <v>1804</v>
      </c>
      <c r="F1201" s="34">
        <v>2</v>
      </c>
      <c r="G1201" s="34">
        <v>635.22</v>
      </c>
      <c r="H1201" s="2">
        <v>0.3</v>
      </c>
      <c r="I1201" s="2" t="s">
        <v>1829</v>
      </c>
      <c r="J1201" s="2">
        <v>889.30799999999999</v>
      </c>
    </row>
    <row r="1202" spans="1:10">
      <c r="A1202" s="2" t="s">
        <v>3026</v>
      </c>
      <c r="B1202" s="25">
        <v>45313</v>
      </c>
      <c r="C1202" s="2" t="s">
        <v>1328</v>
      </c>
      <c r="D1202" s="2" t="s">
        <v>1680</v>
      </c>
      <c r="E1202" s="2" t="s">
        <v>1761</v>
      </c>
      <c r="F1202" s="33">
        <v>1</v>
      </c>
      <c r="G1202" s="33">
        <v>743.55</v>
      </c>
      <c r="H1202" s="2">
        <v>0.11</v>
      </c>
      <c r="I1202" s="2" t="s">
        <v>1829</v>
      </c>
      <c r="J1202" s="2">
        <v>661.7595</v>
      </c>
    </row>
    <row r="1203" spans="1:10">
      <c r="A1203" s="2" t="s">
        <v>3027</v>
      </c>
      <c r="B1203" s="25">
        <v>45377</v>
      </c>
      <c r="C1203" s="2" t="s">
        <v>360</v>
      </c>
      <c r="D1203" s="2" t="s">
        <v>1636</v>
      </c>
      <c r="E1203" s="2" t="s">
        <v>1766</v>
      </c>
      <c r="F1203" s="34">
        <v>4</v>
      </c>
      <c r="G1203" s="34">
        <v>530.45000000000005</v>
      </c>
      <c r="H1203" s="2">
        <v>0.13</v>
      </c>
      <c r="I1203" s="2" t="s">
        <v>1824</v>
      </c>
      <c r="J1203" s="2">
        <v>1845.9659999999999</v>
      </c>
    </row>
    <row r="1204" spans="1:10">
      <c r="A1204" s="2" t="s">
        <v>3028</v>
      </c>
      <c r="B1204" s="25">
        <v>45371</v>
      </c>
      <c r="C1204" s="2" t="s">
        <v>842</v>
      </c>
      <c r="D1204" s="2" t="s">
        <v>1680</v>
      </c>
      <c r="E1204" s="2" t="s">
        <v>1786</v>
      </c>
      <c r="F1204" s="33">
        <v>2</v>
      </c>
      <c r="G1204" s="33">
        <v>972.4</v>
      </c>
      <c r="H1204" s="2">
        <v>0.06</v>
      </c>
      <c r="I1204" s="2" t="s">
        <v>1829</v>
      </c>
      <c r="J1204" s="2">
        <v>1828.1120000000001</v>
      </c>
    </row>
    <row r="1205" spans="1:10">
      <c r="A1205" s="2" t="s">
        <v>3029</v>
      </c>
      <c r="B1205" s="25">
        <v>45797</v>
      </c>
      <c r="C1205" s="2" t="s">
        <v>1181</v>
      </c>
      <c r="D1205" s="2" t="s">
        <v>1578</v>
      </c>
      <c r="E1205" s="2" t="s">
        <v>1810</v>
      </c>
      <c r="F1205" s="34">
        <v>3</v>
      </c>
      <c r="G1205" s="34">
        <v>197.93</v>
      </c>
      <c r="H1205" s="2">
        <v>0</v>
      </c>
      <c r="I1205" s="2" t="s">
        <v>1829</v>
      </c>
      <c r="J1205" s="2">
        <v>593.79</v>
      </c>
    </row>
    <row r="1206" spans="1:10">
      <c r="A1206" s="2" t="s">
        <v>3030</v>
      </c>
      <c r="B1206" s="25">
        <v>45575</v>
      </c>
      <c r="C1206" s="2" t="s">
        <v>1074</v>
      </c>
      <c r="D1206" s="2" t="s">
        <v>1722</v>
      </c>
      <c r="E1206" s="2" t="s">
        <v>1792</v>
      </c>
      <c r="F1206" s="33">
        <v>4</v>
      </c>
      <c r="G1206" s="33">
        <v>565.51</v>
      </c>
      <c r="H1206" s="2">
        <v>0.16</v>
      </c>
      <c r="I1206" s="2" t="s">
        <v>1826</v>
      </c>
      <c r="J1206" s="2">
        <v>1900.1135999999999</v>
      </c>
    </row>
    <row r="1207" spans="1:10">
      <c r="A1207" s="2" t="s">
        <v>3031</v>
      </c>
      <c r="B1207" s="25">
        <v>45566</v>
      </c>
      <c r="C1207" s="2" t="s">
        <v>1246</v>
      </c>
      <c r="D1207" s="2" t="s">
        <v>1626</v>
      </c>
      <c r="E1207" s="2" t="s">
        <v>1769</v>
      </c>
      <c r="F1207" s="34">
        <v>4</v>
      </c>
      <c r="G1207" s="34">
        <v>983.38</v>
      </c>
      <c r="H1207" s="2">
        <v>0.25</v>
      </c>
      <c r="I1207" s="2" t="s">
        <v>1829</v>
      </c>
      <c r="J1207" s="2">
        <v>2950.14</v>
      </c>
    </row>
    <row r="1208" spans="1:10">
      <c r="A1208" s="2" t="s">
        <v>3032</v>
      </c>
      <c r="B1208" s="25">
        <v>45252</v>
      </c>
      <c r="C1208" s="2" t="s">
        <v>752</v>
      </c>
      <c r="D1208" s="2" t="s">
        <v>1746</v>
      </c>
      <c r="E1208" s="2" t="s">
        <v>1786</v>
      </c>
      <c r="F1208" s="33">
        <v>1</v>
      </c>
      <c r="G1208" s="33">
        <v>955.06</v>
      </c>
      <c r="H1208" s="2">
        <v>0.14000000000000001</v>
      </c>
      <c r="I1208" s="2" t="s">
        <v>1824</v>
      </c>
      <c r="J1208" s="2">
        <v>821.35159999999996</v>
      </c>
    </row>
    <row r="1209" spans="1:10">
      <c r="A1209" s="2" t="s">
        <v>3033</v>
      </c>
      <c r="B1209" s="25">
        <v>45693</v>
      </c>
      <c r="C1209" s="2" t="s">
        <v>1104</v>
      </c>
      <c r="D1209" s="2" t="s">
        <v>1666</v>
      </c>
      <c r="E1209" s="2" t="s">
        <v>1801</v>
      </c>
      <c r="F1209" s="34">
        <v>3</v>
      </c>
      <c r="G1209" s="34">
        <v>597.46</v>
      </c>
      <c r="H1209" s="2">
        <v>0.02</v>
      </c>
      <c r="I1209" s="2" t="s">
        <v>1826</v>
      </c>
      <c r="J1209" s="2">
        <v>1756.5324000000001</v>
      </c>
    </row>
    <row r="1210" spans="1:10">
      <c r="A1210" s="2" t="s">
        <v>3034</v>
      </c>
      <c r="B1210" s="25">
        <v>45446</v>
      </c>
      <c r="C1210" s="2" t="s">
        <v>999</v>
      </c>
      <c r="D1210" s="2" t="s">
        <v>1562</v>
      </c>
      <c r="E1210" s="2" t="s">
        <v>1804</v>
      </c>
      <c r="F1210" s="33">
        <v>3</v>
      </c>
      <c r="G1210" s="33">
        <v>581.09</v>
      </c>
      <c r="H1210" s="2">
        <v>0.1</v>
      </c>
      <c r="I1210" s="2" t="s">
        <v>1829</v>
      </c>
      <c r="J1210" s="2">
        <v>1568.943</v>
      </c>
    </row>
    <row r="1211" spans="1:10">
      <c r="A1211" s="2" t="s">
        <v>3035</v>
      </c>
      <c r="B1211" s="25">
        <v>45862</v>
      </c>
      <c r="C1211" s="2" t="s">
        <v>205</v>
      </c>
      <c r="D1211" s="2" t="s">
        <v>1608</v>
      </c>
      <c r="E1211" s="2" t="s">
        <v>1769</v>
      </c>
      <c r="F1211" s="34">
        <v>4</v>
      </c>
      <c r="G1211" s="34">
        <v>153.94999999999999</v>
      </c>
      <c r="H1211" s="2">
        <v>0.11</v>
      </c>
      <c r="I1211" s="2" t="s">
        <v>1826</v>
      </c>
      <c r="J1211" s="2">
        <v>548.06200000000001</v>
      </c>
    </row>
    <row r="1212" spans="1:10">
      <c r="A1212" s="2" t="s">
        <v>3036</v>
      </c>
      <c r="B1212" s="25">
        <v>45530</v>
      </c>
      <c r="C1212" s="2" t="s">
        <v>295</v>
      </c>
      <c r="D1212" s="2" t="s">
        <v>1620</v>
      </c>
      <c r="E1212" s="2" t="s">
        <v>1782</v>
      </c>
      <c r="F1212" s="33">
        <v>4</v>
      </c>
      <c r="G1212" s="33">
        <v>271.04000000000002</v>
      </c>
      <c r="H1212" s="2">
        <v>0.12</v>
      </c>
      <c r="I1212" s="2" t="s">
        <v>1829</v>
      </c>
      <c r="J1212" s="2">
        <v>954.06080000000009</v>
      </c>
    </row>
    <row r="1213" spans="1:10">
      <c r="A1213" s="2" t="s">
        <v>3037</v>
      </c>
      <c r="B1213" s="25">
        <v>45558</v>
      </c>
      <c r="C1213" s="2" t="s">
        <v>71</v>
      </c>
      <c r="D1213" s="2" t="s">
        <v>1618</v>
      </c>
      <c r="E1213" s="2" t="s">
        <v>1776</v>
      </c>
      <c r="F1213" s="34">
        <v>4</v>
      </c>
      <c r="G1213" s="34">
        <v>328.27</v>
      </c>
      <c r="H1213" s="2">
        <v>0.09</v>
      </c>
      <c r="I1213" s="2" t="s">
        <v>1826</v>
      </c>
      <c r="J1213" s="2">
        <v>1194.9028000000001</v>
      </c>
    </row>
    <row r="1214" spans="1:10">
      <c r="A1214" s="2" t="s">
        <v>3038</v>
      </c>
      <c r="B1214" s="25">
        <v>45472</v>
      </c>
      <c r="C1214" s="2" t="s">
        <v>1518</v>
      </c>
      <c r="D1214" s="2" t="s">
        <v>1582</v>
      </c>
      <c r="E1214" s="2" t="s">
        <v>1799</v>
      </c>
      <c r="F1214" s="33">
        <v>4</v>
      </c>
      <c r="G1214" s="33">
        <v>884.71</v>
      </c>
      <c r="H1214" s="2">
        <v>0.09</v>
      </c>
      <c r="I1214" s="2" t="s">
        <v>1826</v>
      </c>
      <c r="J1214" s="2">
        <v>3220.3444</v>
      </c>
    </row>
    <row r="1215" spans="1:10">
      <c r="A1215" s="2" t="s">
        <v>3039</v>
      </c>
      <c r="B1215" s="25">
        <v>45809</v>
      </c>
      <c r="C1215" s="2" t="s">
        <v>797</v>
      </c>
      <c r="D1215" s="2" t="s">
        <v>1692</v>
      </c>
      <c r="E1215" s="2" t="s">
        <v>1769</v>
      </c>
      <c r="F1215" s="34">
        <v>1</v>
      </c>
      <c r="G1215" s="34">
        <v>41.39</v>
      </c>
      <c r="H1215" s="2">
        <v>0.01</v>
      </c>
      <c r="I1215" s="2" t="s">
        <v>1824</v>
      </c>
      <c r="J1215" s="2">
        <v>40.976100000000002</v>
      </c>
    </row>
    <row r="1216" spans="1:10">
      <c r="A1216" s="2" t="s">
        <v>3040</v>
      </c>
      <c r="B1216" s="25">
        <v>45783</v>
      </c>
      <c r="C1216" s="2" t="s">
        <v>550</v>
      </c>
      <c r="D1216" s="2" t="s">
        <v>1662</v>
      </c>
      <c r="E1216" s="2" t="s">
        <v>1786</v>
      </c>
      <c r="F1216" s="33">
        <v>4</v>
      </c>
      <c r="G1216" s="33">
        <v>64.06</v>
      </c>
      <c r="H1216" s="2">
        <v>0.26</v>
      </c>
      <c r="I1216" s="2" t="s">
        <v>1824</v>
      </c>
      <c r="J1216" s="2">
        <v>189.61760000000001</v>
      </c>
    </row>
    <row r="1217" spans="1:10">
      <c r="A1217" s="2" t="s">
        <v>3041</v>
      </c>
      <c r="B1217" s="25">
        <v>45849</v>
      </c>
      <c r="C1217" s="2" t="s">
        <v>1086</v>
      </c>
      <c r="D1217" s="2" t="s">
        <v>1640</v>
      </c>
      <c r="E1217" s="2" t="s">
        <v>1786</v>
      </c>
      <c r="F1217" s="34">
        <v>2</v>
      </c>
      <c r="G1217" s="34">
        <v>152.25</v>
      </c>
      <c r="H1217" s="2">
        <v>0.13</v>
      </c>
      <c r="I1217" s="2" t="s">
        <v>1824</v>
      </c>
      <c r="J1217" s="2">
        <v>264.91500000000002</v>
      </c>
    </row>
    <row r="1218" spans="1:10">
      <c r="A1218" s="2" t="s">
        <v>3042</v>
      </c>
      <c r="B1218" s="25">
        <v>45281</v>
      </c>
      <c r="C1218" s="2" t="s">
        <v>356</v>
      </c>
      <c r="D1218" s="2" t="s">
        <v>1574</v>
      </c>
      <c r="E1218" s="2" t="s">
        <v>1813</v>
      </c>
      <c r="F1218" s="33">
        <v>2</v>
      </c>
      <c r="G1218" s="33">
        <v>889.04</v>
      </c>
      <c r="H1218" s="2">
        <v>0.23</v>
      </c>
      <c r="I1218" s="2" t="s">
        <v>1824</v>
      </c>
      <c r="J1218" s="2">
        <v>1369.1215999999999</v>
      </c>
    </row>
    <row r="1219" spans="1:10">
      <c r="A1219" s="2" t="s">
        <v>3043</v>
      </c>
      <c r="B1219" s="25">
        <v>45322</v>
      </c>
      <c r="C1219" s="2" t="s">
        <v>538</v>
      </c>
      <c r="D1219" s="2" t="s">
        <v>1622</v>
      </c>
      <c r="E1219" s="2" t="s">
        <v>1789</v>
      </c>
      <c r="F1219" s="34">
        <v>3</v>
      </c>
      <c r="G1219" s="34">
        <v>145.25</v>
      </c>
      <c r="H1219" s="2">
        <v>0.24</v>
      </c>
      <c r="I1219" s="2" t="s">
        <v>1826</v>
      </c>
      <c r="J1219" s="2">
        <v>331.17</v>
      </c>
    </row>
    <row r="1220" spans="1:10">
      <c r="A1220" s="2" t="s">
        <v>3044</v>
      </c>
      <c r="B1220" s="25">
        <v>45560</v>
      </c>
      <c r="C1220" s="2" t="s">
        <v>211</v>
      </c>
      <c r="D1220" s="2" t="s">
        <v>1724</v>
      </c>
      <c r="E1220" s="2" t="s">
        <v>1761</v>
      </c>
      <c r="F1220" s="33">
        <v>2</v>
      </c>
      <c r="G1220" s="33">
        <v>898.45</v>
      </c>
      <c r="H1220" s="2">
        <v>0.28999999999999998</v>
      </c>
      <c r="I1220" s="2" t="s">
        <v>1829</v>
      </c>
      <c r="J1220" s="2">
        <v>1275.799</v>
      </c>
    </row>
    <row r="1221" spans="1:10">
      <c r="A1221" s="2" t="s">
        <v>3045</v>
      </c>
      <c r="B1221" s="25">
        <v>45905</v>
      </c>
      <c r="C1221" s="2" t="s">
        <v>124</v>
      </c>
      <c r="D1221" s="2" t="s">
        <v>1618</v>
      </c>
      <c r="E1221" s="2" t="s">
        <v>1801</v>
      </c>
      <c r="F1221" s="34">
        <v>4</v>
      </c>
      <c r="G1221" s="34">
        <v>642.04999999999995</v>
      </c>
      <c r="H1221" s="2">
        <v>0.25</v>
      </c>
      <c r="I1221" s="2" t="s">
        <v>1824</v>
      </c>
      <c r="J1221" s="2">
        <v>1926.15</v>
      </c>
    </row>
    <row r="1222" spans="1:10">
      <c r="A1222" s="2" t="s">
        <v>3046</v>
      </c>
      <c r="B1222" s="25">
        <v>45531</v>
      </c>
      <c r="C1222" s="2" t="s">
        <v>987</v>
      </c>
      <c r="D1222" s="2" t="s">
        <v>1716</v>
      </c>
      <c r="E1222" s="2" t="s">
        <v>1779</v>
      </c>
      <c r="F1222" s="33">
        <v>4</v>
      </c>
      <c r="G1222" s="33">
        <v>450.83</v>
      </c>
      <c r="H1222" s="2">
        <v>0.24</v>
      </c>
      <c r="I1222" s="2" t="s">
        <v>1824</v>
      </c>
      <c r="J1222" s="2">
        <v>1370.5232000000001</v>
      </c>
    </row>
    <row r="1223" spans="1:10">
      <c r="A1223" s="2" t="s">
        <v>3047</v>
      </c>
      <c r="B1223" s="25">
        <v>45216</v>
      </c>
      <c r="C1223" s="2" t="s">
        <v>52</v>
      </c>
      <c r="D1223" s="2" t="s">
        <v>1652</v>
      </c>
      <c r="E1223" s="2" t="s">
        <v>1813</v>
      </c>
      <c r="F1223" s="34">
        <v>2</v>
      </c>
      <c r="G1223" s="34">
        <v>441.03</v>
      </c>
      <c r="H1223" s="2">
        <v>0.23</v>
      </c>
      <c r="I1223" s="2" t="s">
        <v>1829</v>
      </c>
      <c r="J1223" s="2">
        <v>679.18619999999999</v>
      </c>
    </row>
    <row r="1224" spans="1:10">
      <c r="A1224" s="2" t="s">
        <v>3048</v>
      </c>
      <c r="B1224" s="25">
        <v>45384</v>
      </c>
      <c r="C1224" s="2" t="s">
        <v>298</v>
      </c>
      <c r="D1224" s="2" t="s">
        <v>1598</v>
      </c>
      <c r="E1224" s="2" t="s">
        <v>1761</v>
      </c>
      <c r="F1224" s="33">
        <v>3</v>
      </c>
      <c r="G1224" s="33">
        <v>377.69</v>
      </c>
      <c r="H1224" s="2">
        <v>7.0000000000000007E-2</v>
      </c>
      <c r="I1224" s="2" t="s">
        <v>1826</v>
      </c>
      <c r="J1224" s="2">
        <v>1053.7551000000001</v>
      </c>
    </row>
    <row r="1225" spans="1:10">
      <c r="A1225" s="2" t="s">
        <v>3049</v>
      </c>
      <c r="B1225" s="25">
        <v>45416</v>
      </c>
      <c r="C1225" s="2" t="s">
        <v>535</v>
      </c>
      <c r="D1225" s="2" t="s">
        <v>1568</v>
      </c>
      <c r="E1225" s="2" t="s">
        <v>1779</v>
      </c>
      <c r="F1225" s="34">
        <v>1</v>
      </c>
      <c r="G1225" s="34">
        <v>457.33</v>
      </c>
      <c r="H1225" s="2">
        <v>0.27</v>
      </c>
      <c r="I1225" s="2" t="s">
        <v>1824</v>
      </c>
      <c r="J1225" s="2">
        <v>333.85090000000002</v>
      </c>
    </row>
    <row r="1226" spans="1:10">
      <c r="A1226" s="2" t="s">
        <v>3050</v>
      </c>
      <c r="B1226" s="25">
        <v>45880</v>
      </c>
      <c r="C1226" s="2" t="s">
        <v>782</v>
      </c>
      <c r="D1226" s="2" t="s">
        <v>1700</v>
      </c>
      <c r="E1226" s="2" t="s">
        <v>1776</v>
      </c>
      <c r="F1226" s="33">
        <v>4</v>
      </c>
      <c r="G1226" s="33">
        <v>218.01</v>
      </c>
      <c r="H1226" s="2">
        <v>0.06</v>
      </c>
      <c r="I1226" s="2" t="s">
        <v>1824</v>
      </c>
      <c r="J1226" s="2">
        <v>819.71759999999995</v>
      </c>
    </row>
    <row r="1227" spans="1:10">
      <c r="A1227" s="2" t="s">
        <v>3051</v>
      </c>
      <c r="B1227" s="25">
        <v>45933</v>
      </c>
      <c r="C1227" s="2" t="s">
        <v>708</v>
      </c>
      <c r="D1227" s="2" t="s">
        <v>1732</v>
      </c>
      <c r="E1227" s="2" t="s">
        <v>1810</v>
      </c>
      <c r="F1227" s="34">
        <v>2</v>
      </c>
      <c r="G1227" s="34">
        <v>682.7</v>
      </c>
      <c r="H1227" s="2">
        <v>0.13</v>
      </c>
      <c r="I1227" s="2" t="s">
        <v>1824</v>
      </c>
      <c r="J1227" s="2">
        <v>1187.8979999999999</v>
      </c>
    </row>
    <row r="1228" spans="1:10">
      <c r="A1228" s="2" t="s">
        <v>3052</v>
      </c>
      <c r="B1228" s="25">
        <v>45345</v>
      </c>
      <c r="C1228" s="2" t="s">
        <v>1017</v>
      </c>
      <c r="D1228" s="2" t="s">
        <v>1586</v>
      </c>
      <c r="E1228" s="2" t="s">
        <v>1810</v>
      </c>
      <c r="F1228" s="33">
        <v>3</v>
      </c>
      <c r="G1228" s="33">
        <v>726.97</v>
      </c>
      <c r="H1228" s="2">
        <v>0.04</v>
      </c>
      <c r="I1228" s="2" t="s">
        <v>1826</v>
      </c>
      <c r="J1228" s="2">
        <v>2093.6736000000001</v>
      </c>
    </row>
    <row r="1229" spans="1:10">
      <c r="A1229" s="2" t="s">
        <v>3053</v>
      </c>
      <c r="B1229" s="25">
        <v>45681</v>
      </c>
      <c r="C1229" s="2" t="s">
        <v>1269</v>
      </c>
      <c r="D1229" s="2" t="s">
        <v>1666</v>
      </c>
      <c r="E1229" s="2" t="s">
        <v>1786</v>
      </c>
      <c r="F1229" s="34">
        <v>2</v>
      </c>
      <c r="G1229" s="34">
        <v>107.97</v>
      </c>
      <c r="H1229" s="2">
        <v>0.06</v>
      </c>
      <c r="I1229" s="2" t="s">
        <v>1824</v>
      </c>
      <c r="J1229" s="2">
        <v>202.9836</v>
      </c>
    </row>
    <row r="1230" spans="1:10">
      <c r="A1230" s="2" t="s">
        <v>3054</v>
      </c>
      <c r="B1230" s="25">
        <v>45785</v>
      </c>
      <c r="C1230" s="2" t="s">
        <v>40</v>
      </c>
      <c r="D1230" s="2" t="s">
        <v>1555</v>
      </c>
      <c r="E1230" s="2" t="s">
        <v>1799</v>
      </c>
      <c r="F1230" s="33">
        <v>1</v>
      </c>
      <c r="G1230" s="33">
        <v>38.880000000000003</v>
      </c>
      <c r="H1230" s="2">
        <v>0.16</v>
      </c>
      <c r="I1230" s="2" t="s">
        <v>1829</v>
      </c>
      <c r="J1230" s="2">
        <v>32.659199999999998</v>
      </c>
    </row>
    <row r="1231" spans="1:10">
      <c r="A1231" s="2" t="s">
        <v>3055</v>
      </c>
      <c r="B1231" s="25">
        <v>45823</v>
      </c>
      <c r="C1231" s="2" t="s">
        <v>284</v>
      </c>
      <c r="D1231" s="2" t="s">
        <v>1580</v>
      </c>
      <c r="E1231" s="2" t="s">
        <v>1807</v>
      </c>
      <c r="F1231" s="34">
        <v>3</v>
      </c>
      <c r="G1231" s="34">
        <v>484.39</v>
      </c>
      <c r="H1231" s="2">
        <v>0.28999999999999998</v>
      </c>
      <c r="I1231" s="2" t="s">
        <v>1829</v>
      </c>
      <c r="J1231" s="2">
        <v>1031.7507000000001</v>
      </c>
    </row>
    <row r="1232" spans="1:10">
      <c r="A1232" s="2" t="s">
        <v>3056</v>
      </c>
      <c r="B1232" s="25">
        <v>45572</v>
      </c>
      <c r="C1232" s="2" t="s">
        <v>82</v>
      </c>
      <c r="D1232" s="2" t="s">
        <v>1708</v>
      </c>
      <c r="E1232" s="2" t="s">
        <v>1801</v>
      </c>
      <c r="F1232" s="33">
        <v>2</v>
      </c>
      <c r="G1232" s="33">
        <v>949.3</v>
      </c>
      <c r="H1232" s="2">
        <v>0.08</v>
      </c>
      <c r="I1232" s="2" t="s">
        <v>1829</v>
      </c>
      <c r="J1232" s="2">
        <v>1746.712</v>
      </c>
    </row>
    <row r="1233" spans="1:10">
      <c r="A1233" s="2" t="s">
        <v>3057</v>
      </c>
      <c r="B1233" s="25">
        <v>45259</v>
      </c>
      <c r="C1233" s="2" t="s">
        <v>1343</v>
      </c>
      <c r="D1233" s="2" t="s">
        <v>1690</v>
      </c>
      <c r="E1233" s="2" t="s">
        <v>1776</v>
      </c>
      <c r="F1233" s="34">
        <v>3</v>
      </c>
      <c r="G1233" s="34">
        <v>664.75</v>
      </c>
      <c r="H1233" s="2">
        <v>0.12</v>
      </c>
      <c r="I1233" s="2" t="s">
        <v>1824</v>
      </c>
      <c r="J1233" s="2">
        <v>1754.94</v>
      </c>
    </row>
    <row r="1234" spans="1:10">
      <c r="A1234" s="2" t="s">
        <v>3058</v>
      </c>
      <c r="B1234" s="25">
        <v>45740</v>
      </c>
      <c r="C1234" s="2" t="s">
        <v>896</v>
      </c>
      <c r="D1234" s="2" t="s">
        <v>1688</v>
      </c>
      <c r="E1234" s="2" t="s">
        <v>1807</v>
      </c>
      <c r="F1234" s="33">
        <v>3</v>
      </c>
      <c r="G1234" s="33">
        <v>190.04</v>
      </c>
      <c r="H1234" s="2">
        <v>7.0000000000000007E-2</v>
      </c>
      <c r="I1234" s="2" t="s">
        <v>1826</v>
      </c>
      <c r="J1234" s="2">
        <v>530.21159999999998</v>
      </c>
    </row>
    <row r="1235" spans="1:10">
      <c r="A1235" s="2" t="s">
        <v>3059</v>
      </c>
      <c r="B1235" s="25">
        <v>45869</v>
      </c>
      <c r="C1235" s="2" t="s">
        <v>881</v>
      </c>
      <c r="D1235" s="2" t="s">
        <v>1560</v>
      </c>
      <c r="E1235" s="2" t="s">
        <v>1801</v>
      </c>
      <c r="F1235" s="34">
        <v>3</v>
      </c>
      <c r="G1235" s="34">
        <v>754.02</v>
      </c>
      <c r="H1235" s="2">
        <v>0.1</v>
      </c>
      <c r="I1235" s="2" t="s">
        <v>1829</v>
      </c>
      <c r="J1235" s="2">
        <v>2035.854</v>
      </c>
    </row>
    <row r="1236" spans="1:10">
      <c r="A1236" s="2" t="s">
        <v>3060</v>
      </c>
      <c r="B1236" s="25">
        <v>45526</v>
      </c>
      <c r="C1236" s="2" t="s">
        <v>1199</v>
      </c>
      <c r="D1236" s="2" t="s">
        <v>1616</v>
      </c>
      <c r="E1236" s="2" t="s">
        <v>1794</v>
      </c>
      <c r="F1236" s="33">
        <v>4</v>
      </c>
      <c r="G1236" s="33">
        <v>94.13</v>
      </c>
      <c r="H1236" s="2">
        <v>0.04</v>
      </c>
      <c r="I1236" s="2" t="s">
        <v>1829</v>
      </c>
      <c r="J1236" s="2">
        <v>361.45920000000001</v>
      </c>
    </row>
    <row r="1237" spans="1:10">
      <c r="A1237" s="2" t="s">
        <v>3061</v>
      </c>
      <c r="B1237" s="25">
        <v>45489</v>
      </c>
      <c r="C1237" s="2" t="s">
        <v>1443</v>
      </c>
      <c r="D1237" s="2" t="s">
        <v>1546</v>
      </c>
      <c r="E1237" s="2" t="s">
        <v>1801</v>
      </c>
      <c r="F1237" s="34">
        <v>3</v>
      </c>
      <c r="G1237" s="34">
        <v>402.3</v>
      </c>
      <c r="H1237" s="2">
        <v>0.21</v>
      </c>
      <c r="I1237" s="2" t="s">
        <v>1826</v>
      </c>
      <c r="J1237" s="2">
        <v>953.45100000000014</v>
      </c>
    </row>
    <row r="1238" spans="1:10">
      <c r="A1238" s="2" t="s">
        <v>3062</v>
      </c>
      <c r="B1238" s="25">
        <v>45908</v>
      </c>
      <c r="C1238" s="2" t="s">
        <v>767</v>
      </c>
      <c r="D1238" s="2" t="s">
        <v>1720</v>
      </c>
      <c r="E1238" s="2" t="s">
        <v>1779</v>
      </c>
      <c r="F1238" s="33">
        <v>1</v>
      </c>
      <c r="G1238" s="33">
        <v>729.05</v>
      </c>
      <c r="H1238" s="2">
        <v>0.06</v>
      </c>
      <c r="I1238" s="2" t="s">
        <v>1829</v>
      </c>
      <c r="J1238" s="2">
        <v>685.3069999999999</v>
      </c>
    </row>
    <row r="1239" spans="1:10">
      <c r="A1239" s="2" t="s">
        <v>3063</v>
      </c>
      <c r="B1239" s="25">
        <v>45912</v>
      </c>
      <c r="C1239" s="2" t="s">
        <v>458</v>
      </c>
      <c r="D1239" s="2" t="s">
        <v>1728</v>
      </c>
      <c r="E1239" s="2" t="s">
        <v>1797</v>
      </c>
      <c r="F1239" s="34">
        <v>1</v>
      </c>
      <c r="G1239" s="34">
        <v>822.6</v>
      </c>
      <c r="H1239" s="2">
        <v>0.28999999999999998</v>
      </c>
      <c r="I1239" s="2" t="s">
        <v>1826</v>
      </c>
      <c r="J1239" s="2">
        <v>584.04599999999994</v>
      </c>
    </row>
    <row r="1240" spans="1:10">
      <c r="A1240" s="2" t="s">
        <v>3064</v>
      </c>
      <c r="B1240" s="25">
        <v>45771</v>
      </c>
      <c r="C1240" s="2" t="s">
        <v>634</v>
      </c>
      <c r="D1240" s="2" t="s">
        <v>1714</v>
      </c>
      <c r="E1240" s="2" t="s">
        <v>1782</v>
      </c>
      <c r="F1240" s="33">
        <v>2</v>
      </c>
      <c r="G1240" s="33">
        <v>327.25</v>
      </c>
      <c r="H1240" s="2">
        <v>0.19</v>
      </c>
      <c r="I1240" s="2" t="s">
        <v>1826</v>
      </c>
      <c r="J1240" s="2">
        <v>530.14499999999998</v>
      </c>
    </row>
    <row r="1241" spans="1:10">
      <c r="A1241" s="2" t="s">
        <v>3065</v>
      </c>
      <c r="B1241" s="25">
        <v>45619</v>
      </c>
      <c r="C1241" s="2" t="s">
        <v>304</v>
      </c>
      <c r="D1241" s="2" t="s">
        <v>1688</v>
      </c>
      <c r="E1241" s="2" t="s">
        <v>1786</v>
      </c>
      <c r="F1241" s="34">
        <v>4</v>
      </c>
      <c r="G1241" s="34">
        <v>930.38</v>
      </c>
      <c r="H1241" s="2">
        <v>0</v>
      </c>
      <c r="I1241" s="2" t="s">
        <v>1829</v>
      </c>
      <c r="J1241" s="2">
        <v>3721.52</v>
      </c>
    </row>
    <row r="1242" spans="1:10">
      <c r="A1242" s="2" t="s">
        <v>3066</v>
      </c>
      <c r="B1242" s="25">
        <v>45394</v>
      </c>
      <c r="C1242" s="2" t="s">
        <v>487</v>
      </c>
      <c r="D1242" s="2" t="s">
        <v>1602</v>
      </c>
      <c r="E1242" s="2" t="s">
        <v>1773</v>
      </c>
      <c r="F1242" s="33">
        <v>2</v>
      </c>
      <c r="G1242" s="33">
        <v>437.84</v>
      </c>
      <c r="H1242" s="2">
        <v>0.24</v>
      </c>
      <c r="I1242" s="2" t="s">
        <v>1824</v>
      </c>
      <c r="J1242" s="2">
        <v>665.51679999999999</v>
      </c>
    </row>
    <row r="1243" spans="1:10">
      <c r="A1243" s="2" t="s">
        <v>3067</v>
      </c>
      <c r="B1243" s="25">
        <v>45786</v>
      </c>
      <c r="C1243" s="2" t="s">
        <v>258</v>
      </c>
      <c r="D1243" s="2" t="s">
        <v>1580</v>
      </c>
      <c r="E1243" s="2" t="s">
        <v>1804</v>
      </c>
      <c r="F1243" s="34">
        <v>2</v>
      </c>
      <c r="G1243" s="34">
        <v>126.02</v>
      </c>
      <c r="H1243" s="2">
        <v>0.09</v>
      </c>
      <c r="I1243" s="2" t="s">
        <v>1829</v>
      </c>
      <c r="J1243" s="2">
        <v>229.35640000000001</v>
      </c>
    </row>
    <row r="1244" spans="1:10">
      <c r="A1244" s="2" t="s">
        <v>3068</v>
      </c>
      <c r="B1244" s="25">
        <v>45692</v>
      </c>
      <c r="C1244" s="2" t="s">
        <v>1355</v>
      </c>
      <c r="D1244" s="2" t="s">
        <v>1714</v>
      </c>
      <c r="E1244" s="2" t="s">
        <v>1801</v>
      </c>
      <c r="F1244" s="33">
        <v>1</v>
      </c>
      <c r="G1244" s="33">
        <v>860.84</v>
      </c>
      <c r="H1244" s="2">
        <v>7.0000000000000007E-2</v>
      </c>
      <c r="I1244" s="2" t="s">
        <v>1826</v>
      </c>
      <c r="J1244" s="2">
        <v>800.58119999999997</v>
      </c>
    </row>
    <row r="1245" spans="1:10">
      <c r="A1245" s="2" t="s">
        <v>3069</v>
      </c>
      <c r="B1245" s="25">
        <v>45677</v>
      </c>
      <c r="C1245" s="2" t="s">
        <v>335</v>
      </c>
      <c r="D1245" s="2" t="s">
        <v>1644</v>
      </c>
      <c r="E1245" s="2" t="s">
        <v>1797</v>
      </c>
      <c r="F1245" s="34">
        <v>1</v>
      </c>
      <c r="G1245" s="34">
        <v>161.80000000000001</v>
      </c>
      <c r="H1245" s="2">
        <v>0.24</v>
      </c>
      <c r="I1245" s="2" t="s">
        <v>1826</v>
      </c>
      <c r="J1245" s="2">
        <v>122.968</v>
      </c>
    </row>
    <row r="1246" spans="1:10">
      <c r="A1246" s="2" t="s">
        <v>3070</v>
      </c>
      <c r="B1246" s="25">
        <v>45669</v>
      </c>
      <c r="C1246" s="2" t="s">
        <v>1202</v>
      </c>
      <c r="D1246" s="2" t="s">
        <v>1624</v>
      </c>
      <c r="E1246" s="2" t="s">
        <v>1807</v>
      </c>
      <c r="F1246" s="33">
        <v>4</v>
      </c>
      <c r="G1246" s="33">
        <v>347.82</v>
      </c>
      <c r="H1246" s="2">
        <v>0.02</v>
      </c>
      <c r="I1246" s="2" t="s">
        <v>1829</v>
      </c>
      <c r="J1246" s="2">
        <v>1363.4544000000001</v>
      </c>
    </row>
    <row r="1247" spans="1:10">
      <c r="A1247" s="2" t="s">
        <v>3071</v>
      </c>
      <c r="B1247" s="25">
        <v>45299</v>
      </c>
      <c r="C1247" s="2" t="s">
        <v>1400</v>
      </c>
      <c r="D1247" s="2" t="s">
        <v>1718</v>
      </c>
      <c r="E1247" s="2" t="s">
        <v>1804</v>
      </c>
      <c r="F1247" s="34">
        <v>3</v>
      </c>
      <c r="G1247" s="34">
        <v>416.44</v>
      </c>
      <c r="H1247" s="2">
        <v>0.27</v>
      </c>
      <c r="I1247" s="2" t="s">
        <v>1824</v>
      </c>
      <c r="J1247" s="2">
        <v>912.00359999999989</v>
      </c>
    </row>
    <row r="1248" spans="1:10">
      <c r="A1248" s="2" t="s">
        <v>3072</v>
      </c>
      <c r="B1248" s="25">
        <v>45893</v>
      </c>
      <c r="C1248" s="2" t="s">
        <v>32</v>
      </c>
      <c r="D1248" s="2" t="s">
        <v>1672</v>
      </c>
      <c r="E1248" s="2" t="s">
        <v>1752</v>
      </c>
      <c r="F1248" s="33">
        <v>1</v>
      </c>
      <c r="G1248" s="33">
        <v>147.96</v>
      </c>
      <c r="H1248" s="2">
        <v>0.24</v>
      </c>
      <c r="I1248" s="2" t="s">
        <v>1829</v>
      </c>
      <c r="J1248" s="2">
        <v>112.4496</v>
      </c>
    </row>
    <row r="1249" spans="1:10">
      <c r="A1249" s="2" t="s">
        <v>3073</v>
      </c>
      <c r="B1249" s="25">
        <v>45560</v>
      </c>
      <c r="C1249" s="2" t="s">
        <v>1377</v>
      </c>
      <c r="D1249" s="2" t="s">
        <v>1584</v>
      </c>
      <c r="E1249" s="2" t="s">
        <v>1782</v>
      </c>
      <c r="F1249" s="34">
        <v>3</v>
      </c>
      <c r="G1249" s="34">
        <v>550.26</v>
      </c>
      <c r="H1249" s="2">
        <v>0.22</v>
      </c>
      <c r="I1249" s="2" t="s">
        <v>1824</v>
      </c>
      <c r="J1249" s="2">
        <v>1287.6084000000001</v>
      </c>
    </row>
    <row r="1250" spans="1:10">
      <c r="A1250" s="2" t="s">
        <v>3074</v>
      </c>
      <c r="B1250" s="25">
        <v>45267</v>
      </c>
      <c r="C1250" s="2" t="s">
        <v>1160</v>
      </c>
      <c r="D1250" s="2" t="s">
        <v>1742</v>
      </c>
      <c r="E1250" s="2" t="s">
        <v>1779</v>
      </c>
      <c r="F1250" s="33">
        <v>4</v>
      </c>
      <c r="G1250" s="33">
        <v>938.21</v>
      </c>
      <c r="H1250" s="2">
        <v>0.04</v>
      </c>
      <c r="I1250" s="2" t="s">
        <v>1826</v>
      </c>
      <c r="J1250" s="2">
        <v>3602.7264</v>
      </c>
    </row>
    <row r="1251" spans="1:10">
      <c r="A1251" s="2" t="s">
        <v>3075</v>
      </c>
      <c r="B1251" s="25">
        <v>45467</v>
      </c>
      <c r="C1251" s="2" t="s">
        <v>458</v>
      </c>
      <c r="D1251" s="2" t="s">
        <v>1736</v>
      </c>
      <c r="E1251" s="2" t="s">
        <v>1804</v>
      </c>
      <c r="F1251" s="34">
        <v>3</v>
      </c>
      <c r="G1251" s="34">
        <v>517.98</v>
      </c>
      <c r="H1251" s="2">
        <v>0.01</v>
      </c>
      <c r="I1251" s="2" t="s">
        <v>1826</v>
      </c>
      <c r="J1251" s="2">
        <v>1538.4005999999999</v>
      </c>
    </row>
    <row r="1252" spans="1:10">
      <c r="A1252" s="2" t="s">
        <v>3076</v>
      </c>
      <c r="B1252" s="25">
        <v>45847</v>
      </c>
      <c r="C1252" s="2" t="s">
        <v>144</v>
      </c>
      <c r="D1252" s="2" t="s">
        <v>1557</v>
      </c>
      <c r="E1252" s="2" t="s">
        <v>1782</v>
      </c>
      <c r="F1252" s="33">
        <v>1</v>
      </c>
      <c r="G1252" s="33">
        <v>98.27</v>
      </c>
      <c r="H1252" s="2">
        <v>0.16</v>
      </c>
      <c r="I1252" s="2" t="s">
        <v>1826</v>
      </c>
      <c r="J1252" s="2">
        <v>82.54679999999999</v>
      </c>
    </row>
    <row r="1253" spans="1:10">
      <c r="A1253" s="2" t="s">
        <v>3077</v>
      </c>
      <c r="B1253" s="25">
        <v>45480</v>
      </c>
      <c r="C1253" s="2" t="s">
        <v>803</v>
      </c>
      <c r="D1253" s="2" t="s">
        <v>1644</v>
      </c>
      <c r="E1253" s="2" t="s">
        <v>1792</v>
      </c>
      <c r="F1253" s="34">
        <v>2</v>
      </c>
      <c r="G1253" s="34">
        <v>875.2</v>
      </c>
      <c r="H1253" s="2">
        <v>0.19</v>
      </c>
      <c r="I1253" s="2" t="s">
        <v>1824</v>
      </c>
      <c r="J1253" s="2">
        <v>1417.8240000000001</v>
      </c>
    </row>
    <row r="1254" spans="1:10">
      <c r="A1254" s="2" t="s">
        <v>3078</v>
      </c>
      <c r="B1254" s="25">
        <v>45345</v>
      </c>
      <c r="C1254" s="2" t="s">
        <v>963</v>
      </c>
      <c r="D1254" s="2" t="s">
        <v>1720</v>
      </c>
      <c r="E1254" s="2" t="s">
        <v>1752</v>
      </c>
      <c r="F1254" s="33">
        <v>1</v>
      </c>
      <c r="G1254" s="33">
        <v>227.35</v>
      </c>
      <c r="H1254" s="2">
        <v>0.06</v>
      </c>
      <c r="I1254" s="2" t="s">
        <v>1829</v>
      </c>
      <c r="J1254" s="2">
        <v>213.709</v>
      </c>
    </row>
    <row r="1255" spans="1:10">
      <c r="A1255" s="2" t="s">
        <v>3079</v>
      </c>
      <c r="B1255" s="25">
        <v>45235</v>
      </c>
      <c r="C1255" s="2" t="s">
        <v>684</v>
      </c>
      <c r="D1255" s="2" t="s">
        <v>1696</v>
      </c>
      <c r="E1255" s="2" t="s">
        <v>1757</v>
      </c>
      <c r="F1255" s="34">
        <v>1</v>
      </c>
      <c r="G1255" s="34">
        <v>842.46</v>
      </c>
      <c r="H1255" s="2">
        <v>0.05</v>
      </c>
      <c r="I1255" s="2" t="s">
        <v>1829</v>
      </c>
      <c r="J1255" s="2">
        <v>800.33699999999999</v>
      </c>
    </row>
    <row r="1256" spans="1:10">
      <c r="A1256" s="2" t="s">
        <v>3080</v>
      </c>
      <c r="B1256" s="25">
        <v>45543</v>
      </c>
      <c r="C1256" s="2" t="s">
        <v>690</v>
      </c>
      <c r="D1256" s="2" t="s">
        <v>1620</v>
      </c>
      <c r="E1256" s="2" t="s">
        <v>1792</v>
      </c>
      <c r="F1256" s="33">
        <v>3</v>
      </c>
      <c r="G1256" s="33">
        <v>120.67</v>
      </c>
      <c r="H1256" s="2">
        <v>0.08</v>
      </c>
      <c r="I1256" s="2" t="s">
        <v>1829</v>
      </c>
      <c r="J1256" s="2">
        <v>333.04919999999998</v>
      </c>
    </row>
    <row r="1257" spans="1:10">
      <c r="A1257" s="2" t="s">
        <v>3081</v>
      </c>
      <c r="B1257" s="25">
        <v>45402</v>
      </c>
      <c r="C1257" s="2" t="s">
        <v>1527</v>
      </c>
      <c r="D1257" s="2" t="s">
        <v>1588</v>
      </c>
      <c r="E1257" s="2" t="s">
        <v>1766</v>
      </c>
      <c r="F1257" s="34">
        <v>4</v>
      </c>
      <c r="G1257" s="34">
        <v>176.13</v>
      </c>
      <c r="H1257" s="2">
        <v>0.27</v>
      </c>
      <c r="I1257" s="2" t="s">
        <v>1826</v>
      </c>
      <c r="J1257" s="2">
        <v>514.29959999999994</v>
      </c>
    </row>
    <row r="1258" spans="1:10">
      <c r="A1258" s="2" t="s">
        <v>3082</v>
      </c>
      <c r="B1258" s="25">
        <v>45671</v>
      </c>
      <c r="C1258" s="2" t="s">
        <v>1392</v>
      </c>
      <c r="D1258" s="2" t="s">
        <v>1674</v>
      </c>
      <c r="E1258" s="2" t="s">
        <v>1792</v>
      </c>
      <c r="F1258" s="33">
        <v>4</v>
      </c>
      <c r="G1258" s="33">
        <v>592.67999999999995</v>
      </c>
      <c r="H1258" s="2">
        <v>0.03</v>
      </c>
      <c r="I1258" s="2" t="s">
        <v>1824</v>
      </c>
      <c r="J1258" s="2">
        <v>2299.5983999999999</v>
      </c>
    </row>
    <row r="1259" spans="1:10">
      <c r="A1259" s="2" t="s">
        <v>3083</v>
      </c>
      <c r="B1259" s="25">
        <v>45367</v>
      </c>
      <c r="C1259" s="2" t="s">
        <v>582</v>
      </c>
      <c r="D1259" s="2" t="s">
        <v>1688</v>
      </c>
      <c r="E1259" s="2" t="s">
        <v>1769</v>
      </c>
      <c r="F1259" s="34">
        <v>4</v>
      </c>
      <c r="G1259" s="34">
        <v>662.43</v>
      </c>
      <c r="H1259" s="2">
        <v>0.24</v>
      </c>
      <c r="I1259" s="2" t="s">
        <v>1826</v>
      </c>
      <c r="J1259" s="2">
        <v>2013.7872</v>
      </c>
    </row>
    <row r="1260" spans="1:10">
      <c r="A1260" s="2" t="s">
        <v>3084</v>
      </c>
      <c r="B1260" s="25">
        <v>45488</v>
      </c>
      <c r="C1260" s="2" t="s">
        <v>441</v>
      </c>
      <c r="D1260" s="2" t="s">
        <v>1634</v>
      </c>
      <c r="E1260" s="2" t="s">
        <v>1782</v>
      </c>
      <c r="F1260" s="33">
        <v>3</v>
      </c>
      <c r="G1260" s="33">
        <v>518.35</v>
      </c>
      <c r="H1260" s="2">
        <v>0.21</v>
      </c>
      <c r="I1260" s="2" t="s">
        <v>1829</v>
      </c>
      <c r="J1260" s="2">
        <v>1228.4894999999999</v>
      </c>
    </row>
    <row r="1261" spans="1:10">
      <c r="A1261" s="2" t="s">
        <v>3085</v>
      </c>
      <c r="B1261" s="25">
        <v>45509</v>
      </c>
      <c r="C1261" s="2" t="s">
        <v>978</v>
      </c>
      <c r="D1261" s="2" t="s">
        <v>1670</v>
      </c>
      <c r="E1261" s="2" t="s">
        <v>1773</v>
      </c>
      <c r="F1261" s="34">
        <v>1</v>
      </c>
      <c r="G1261" s="34">
        <v>85.58</v>
      </c>
      <c r="H1261" s="2">
        <v>0.1</v>
      </c>
      <c r="I1261" s="2" t="s">
        <v>1829</v>
      </c>
      <c r="J1261" s="2">
        <v>77.022000000000006</v>
      </c>
    </row>
    <row r="1262" spans="1:10">
      <c r="A1262" s="2" t="s">
        <v>3086</v>
      </c>
      <c r="B1262" s="25">
        <v>45323</v>
      </c>
      <c r="C1262" s="2" t="s">
        <v>1136</v>
      </c>
      <c r="D1262" s="2" t="s">
        <v>1722</v>
      </c>
      <c r="E1262" s="2" t="s">
        <v>1757</v>
      </c>
      <c r="F1262" s="33">
        <v>4</v>
      </c>
      <c r="G1262" s="33">
        <v>800</v>
      </c>
      <c r="H1262" s="2">
        <v>0.2</v>
      </c>
      <c r="I1262" s="2" t="s">
        <v>1824</v>
      </c>
      <c r="J1262" s="2">
        <v>2560</v>
      </c>
    </row>
    <row r="1263" spans="1:10">
      <c r="A1263" s="2" t="s">
        <v>3087</v>
      </c>
      <c r="B1263" s="25">
        <v>45889</v>
      </c>
      <c r="C1263" s="2" t="s">
        <v>520</v>
      </c>
      <c r="D1263" s="2" t="s">
        <v>1668</v>
      </c>
      <c r="E1263" s="2" t="s">
        <v>1789</v>
      </c>
      <c r="F1263" s="34">
        <v>3</v>
      </c>
      <c r="G1263" s="34">
        <v>118.25</v>
      </c>
      <c r="H1263" s="2">
        <v>0.26</v>
      </c>
      <c r="I1263" s="2" t="s">
        <v>1826</v>
      </c>
      <c r="J1263" s="2">
        <v>262.51499999999999</v>
      </c>
    </row>
    <row r="1264" spans="1:10">
      <c r="A1264" s="2" t="s">
        <v>3088</v>
      </c>
      <c r="B1264" s="25">
        <v>45253</v>
      </c>
      <c r="C1264" s="2" t="s">
        <v>1307</v>
      </c>
      <c r="D1264" s="2" t="s">
        <v>1612</v>
      </c>
      <c r="E1264" s="2" t="s">
        <v>1801</v>
      </c>
      <c r="F1264" s="33">
        <v>1</v>
      </c>
      <c r="G1264" s="33">
        <v>223.25</v>
      </c>
      <c r="H1264" s="2">
        <v>0.28999999999999998</v>
      </c>
      <c r="I1264" s="2" t="s">
        <v>1824</v>
      </c>
      <c r="J1264" s="2">
        <v>158.50749999999999</v>
      </c>
    </row>
    <row r="1265" spans="1:10">
      <c r="A1265" s="2" t="s">
        <v>3089</v>
      </c>
      <c r="B1265" s="25">
        <v>45530</v>
      </c>
      <c r="C1265" s="2" t="s">
        <v>1325</v>
      </c>
      <c r="D1265" s="2" t="s">
        <v>1612</v>
      </c>
      <c r="E1265" s="2" t="s">
        <v>1769</v>
      </c>
      <c r="F1265" s="34">
        <v>3</v>
      </c>
      <c r="G1265" s="34">
        <v>918.76</v>
      </c>
      <c r="H1265" s="2">
        <v>0.2</v>
      </c>
      <c r="I1265" s="2" t="s">
        <v>1826</v>
      </c>
      <c r="J1265" s="2">
        <v>2205.0239999999999</v>
      </c>
    </row>
    <row r="1266" spans="1:10">
      <c r="A1266" s="2" t="s">
        <v>3090</v>
      </c>
      <c r="B1266" s="25">
        <v>45491</v>
      </c>
      <c r="C1266" s="2" t="s">
        <v>890</v>
      </c>
      <c r="D1266" s="2" t="s">
        <v>1716</v>
      </c>
      <c r="E1266" s="2" t="s">
        <v>1797</v>
      </c>
      <c r="F1266" s="33">
        <v>2</v>
      </c>
      <c r="G1266" s="33">
        <v>905.26</v>
      </c>
      <c r="H1266" s="2">
        <v>0.15</v>
      </c>
      <c r="I1266" s="2" t="s">
        <v>1829</v>
      </c>
      <c r="J1266" s="2">
        <v>1538.942</v>
      </c>
    </row>
    <row r="1267" spans="1:10">
      <c r="A1267" s="2" t="s">
        <v>3091</v>
      </c>
      <c r="B1267" s="25">
        <v>45628</v>
      </c>
      <c r="C1267" s="2" t="s">
        <v>984</v>
      </c>
      <c r="D1267" s="2" t="s">
        <v>1580</v>
      </c>
      <c r="E1267" s="2" t="s">
        <v>1813</v>
      </c>
      <c r="F1267" s="34">
        <v>4</v>
      </c>
      <c r="G1267" s="34">
        <v>295.39999999999998</v>
      </c>
      <c r="H1267" s="2">
        <v>0.23</v>
      </c>
      <c r="I1267" s="2" t="s">
        <v>1826</v>
      </c>
      <c r="J1267" s="2">
        <v>909.83199999999999</v>
      </c>
    </row>
    <row r="1268" spans="1:10">
      <c r="A1268" s="2" t="s">
        <v>3092</v>
      </c>
      <c r="B1268" s="25">
        <v>45861</v>
      </c>
      <c r="C1268" s="2" t="s">
        <v>314</v>
      </c>
      <c r="D1268" s="2" t="s">
        <v>1736</v>
      </c>
      <c r="E1268" s="2" t="s">
        <v>1773</v>
      </c>
      <c r="F1268" s="33">
        <v>1</v>
      </c>
      <c r="G1268" s="33">
        <v>252.18</v>
      </c>
      <c r="H1268" s="2">
        <v>0.23</v>
      </c>
      <c r="I1268" s="2" t="s">
        <v>1826</v>
      </c>
      <c r="J1268" s="2">
        <v>194.17859999999999</v>
      </c>
    </row>
    <row r="1269" spans="1:10">
      <c r="A1269" s="2" t="s">
        <v>3093</v>
      </c>
      <c r="B1269" s="25">
        <v>45878</v>
      </c>
      <c r="C1269" s="2" t="s">
        <v>511</v>
      </c>
      <c r="D1269" s="2" t="s">
        <v>1742</v>
      </c>
      <c r="E1269" s="2" t="s">
        <v>1794</v>
      </c>
      <c r="F1269" s="34">
        <v>4</v>
      </c>
      <c r="G1269" s="34">
        <v>792.1</v>
      </c>
      <c r="H1269" s="2">
        <v>0.19</v>
      </c>
      <c r="I1269" s="2" t="s">
        <v>1829</v>
      </c>
      <c r="J1269" s="2">
        <v>2566.404</v>
      </c>
    </row>
    <row r="1270" spans="1:10">
      <c r="A1270" s="2" t="s">
        <v>3094</v>
      </c>
      <c r="B1270" s="25">
        <v>45426</v>
      </c>
      <c r="C1270" s="2" t="s">
        <v>278</v>
      </c>
      <c r="D1270" s="2" t="s">
        <v>1724</v>
      </c>
      <c r="E1270" s="2" t="s">
        <v>1799</v>
      </c>
      <c r="F1270" s="33">
        <v>1</v>
      </c>
      <c r="G1270" s="33">
        <v>883.36</v>
      </c>
      <c r="H1270" s="2">
        <v>0.11</v>
      </c>
      <c r="I1270" s="2" t="s">
        <v>1826</v>
      </c>
      <c r="J1270" s="2">
        <v>786.19040000000007</v>
      </c>
    </row>
    <row r="1271" spans="1:10">
      <c r="A1271" s="2" t="s">
        <v>3095</v>
      </c>
      <c r="B1271" s="25">
        <v>45231</v>
      </c>
      <c r="C1271" s="2" t="s">
        <v>878</v>
      </c>
      <c r="D1271" s="2" t="s">
        <v>1686</v>
      </c>
      <c r="E1271" s="2" t="s">
        <v>1752</v>
      </c>
      <c r="F1271" s="34">
        <v>4</v>
      </c>
      <c r="G1271" s="34">
        <v>305.95</v>
      </c>
      <c r="H1271" s="2">
        <v>0.08</v>
      </c>
      <c r="I1271" s="2" t="s">
        <v>1826</v>
      </c>
      <c r="J1271" s="2">
        <v>1125.896</v>
      </c>
    </row>
    <row r="1272" spans="1:10">
      <c r="A1272" s="2" t="s">
        <v>3096</v>
      </c>
      <c r="B1272" s="25">
        <v>45609</v>
      </c>
      <c r="C1272" s="2" t="s">
        <v>1249</v>
      </c>
      <c r="D1272" s="2" t="s">
        <v>1664</v>
      </c>
      <c r="E1272" s="2" t="s">
        <v>1779</v>
      </c>
      <c r="F1272" s="33">
        <v>3</v>
      </c>
      <c r="G1272" s="33">
        <v>742.45</v>
      </c>
      <c r="H1272" s="2">
        <v>0.23</v>
      </c>
      <c r="I1272" s="2" t="s">
        <v>1829</v>
      </c>
      <c r="J1272" s="2">
        <v>1715.0595000000001</v>
      </c>
    </row>
    <row r="1273" spans="1:10">
      <c r="A1273" s="2" t="s">
        <v>3097</v>
      </c>
      <c r="B1273" s="25">
        <v>45392</v>
      </c>
      <c r="C1273" s="2" t="s">
        <v>1112</v>
      </c>
      <c r="D1273" s="2" t="s">
        <v>1598</v>
      </c>
      <c r="E1273" s="2" t="s">
        <v>1810</v>
      </c>
      <c r="F1273" s="34">
        <v>3</v>
      </c>
      <c r="G1273" s="34">
        <v>336.1</v>
      </c>
      <c r="H1273" s="2">
        <v>0.12</v>
      </c>
      <c r="I1273" s="2" t="s">
        <v>1829</v>
      </c>
      <c r="J1273" s="2">
        <v>887.30400000000009</v>
      </c>
    </row>
    <row r="1274" spans="1:10">
      <c r="A1274" s="2" t="s">
        <v>3098</v>
      </c>
      <c r="B1274" s="25">
        <v>45876</v>
      </c>
      <c r="C1274" s="2" t="s">
        <v>1281</v>
      </c>
      <c r="D1274" s="2" t="s">
        <v>1606</v>
      </c>
      <c r="E1274" s="2" t="s">
        <v>1779</v>
      </c>
      <c r="F1274" s="33">
        <v>3</v>
      </c>
      <c r="G1274" s="33">
        <v>310.36</v>
      </c>
      <c r="H1274" s="2">
        <v>0.14000000000000001</v>
      </c>
      <c r="I1274" s="2" t="s">
        <v>1829</v>
      </c>
      <c r="J1274" s="2">
        <v>800.72879999999998</v>
      </c>
    </row>
    <row r="1275" spans="1:10">
      <c r="A1275" s="2" t="s">
        <v>3099</v>
      </c>
      <c r="B1275" s="25">
        <v>45772</v>
      </c>
      <c r="C1275" s="2" t="s">
        <v>887</v>
      </c>
      <c r="D1275" s="2" t="s">
        <v>1744</v>
      </c>
      <c r="E1275" s="2" t="s">
        <v>1782</v>
      </c>
      <c r="F1275" s="34">
        <v>3</v>
      </c>
      <c r="G1275" s="34">
        <v>992.81</v>
      </c>
      <c r="H1275" s="2">
        <v>0.04</v>
      </c>
      <c r="I1275" s="2" t="s">
        <v>1826</v>
      </c>
      <c r="J1275" s="2">
        <v>2859.2928000000002</v>
      </c>
    </row>
    <row r="1276" spans="1:10">
      <c r="A1276" s="2" t="s">
        <v>3100</v>
      </c>
      <c r="B1276" s="25">
        <v>45217</v>
      </c>
      <c r="C1276" s="2" t="s">
        <v>648</v>
      </c>
      <c r="D1276" s="2" t="s">
        <v>1668</v>
      </c>
      <c r="E1276" s="2" t="s">
        <v>1792</v>
      </c>
      <c r="F1276" s="33">
        <v>3</v>
      </c>
      <c r="G1276" s="33">
        <v>257.11</v>
      </c>
      <c r="H1276" s="2">
        <v>0.26</v>
      </c>
      <c r="I1276" s="2" t="s">
        <v>1829</v>
      </c>
      <c r="J1276" s="2">
        <v>570.78420000000006</v>
      </c>
    </row>
    <row r="1277" spans="1:10">
      <c r="A1277" s="2" t="s">
        <v>3101</v>
      </c>
      <c r="B1277" s="25">
        <v>45739</v>
      </c>
      <c r="C1277" s="2" t="s">
        <v>713</v>
      </c>
      <c r="D1277" s="2" t="s">
        <v>1738</v>
      </c>
      <c r="E1277" s="2" t="s">
        <v>1794</v>
      </c>
      <c r="F1277" s="34">
        <v>4</v>
      </c>
      <c r="G1277" s="34">
        <v>816.29</v>
      </c>
      <c r="H1277" s="2">
        <v>0.24</v>
      </c>
      <c r="I1277" s="2" t="s">
        <v>1826</v>
      </c>
      <c r="J1277" s="2">
        <v>2481.5216</v>
      </c>
    </row>
    <row r="1278" spans="1:10">
      <c r="A1278" s="2" t="s">
        <v>3102</v>
      </c>
      <c r="B1278" s="25">
        <v>45272</v>
      </c>
      <c r="C1278" s="2" t="s">
        <v>422</v>
      </c>
      <c r="D1278" s="2" t="s">
        <v>1668</v>
      </c>
      <c r="E1278" s="2" t="s">
        <v>1794</v>
      </c>
      <c r="F1278" s="33">
        <v>4</v>
      </c>
      <c r="G1278" s="33">
        <v>755.82</v>
      </c>
      <c r="H1278" s="2">
        <v>0.22</v>
      </c>
      <c r="I1278" s="2" t="s">
        <v>1829</v>
      </c>
      <c r="J1278" s="2">
        <v>2358.1583999999998</v>
      </c>
    </row>
    <row r="1279" spans="1:10">
      <c r="A1279" s="2" t="s">
        <v>3103</v>
      </c>
      <c r="B1279" s="25">
        <v>45524</v>
      </c>
      <c r="C1279" s="2" t="s">
        <v>23</v>
      </c>
      <c r="D1279" s="2" t="s">
        <v>1543</v>
      </c>
      <c r="E1279" s="2" t="s">
        <v>1799</v>
      </c>
      <c r="F1279" s="34">
        <v>1</v>
      </c>
      <c r="G1279" s="34">
        <v>449.6</v>
      </c>
      <c r="H1279" s="2">
        <v>0.01</v>
      </c>
      <c r="I1279" s="2" t="s">
        <v>1826</v>
      </c>
      <c r="J1279" s="2">
        <v>445.10399999999998</v>
      </c>
    </row>
    <row r="1280" spans="1:10">
      <c r="A1280" s="2" t="s">
        <v>3104</v>
      </c>
      <c r="B1280" s="25">
        <v>45481</v>
      </c>
      <c r="C1280" s="2" t="s">
        <v>1101</v>
      </c>
      <c r="D1280" s="2" t="s">
        <v>1576</v>
      </c>
      <c r="E1280" s="2" t="s">
        <v>1752</v>
      </c>
      <c r="F1280" s="33">
        <v>2</v>
      </c>
      <c r="G1280" s="33">
        <v>779.29</v>
      </c>
      <c r="H1280" s="2">
        <v>0.12</v>
      </c>
      <c r="I1280" s="2" t="s">
        <v>1829</v>
      </c>
      <c r="J1280" s="2">
        <v>1371.5504000000001</v>
      </c>
    </row>
    <row r="1281" spans="1:10">
      <c r="A1281" s="2" t="s">
        <v>3105</v>
      </c>
      <c r="B1281" s="25">
        <v>45267</v>
      </c>
      <c r="C1281" s="2" t="s">
        <v>1431</v>
      </c>
      <c r="D1281" s="2" t="s">
        <v>1702</v>
      </c>
      <c r="E1281" s="2" t="s">
        <v>1807</v>
      </c>
      <c r="F1281" s="34">
        <v>1</v>
      </c>
      <c r="G1281" s="34">
        <v>748.75</v>
      </c>
      <c r="H1281" s="2">
        <v>0.1</v>
      </c>
      <c r="I1281" s="2" t="s">
        <v>1829</v>
      </c>
      <c r="J1281" s="2">
        <v>673.875</v>
      </c>
    </row>
    <row r="1282" spans="1:10">
      <c r="A1282" s="2" t="s">
        <v>3106</v>
      </c>
      <c r="B1282" s="25">
        <v>45328</v>
      </c>
      <c r="C1282" s="2" t="s">
        <v>598</v>
      </c>
      <c r="D1282" s="2" t="s">
        <v>1726</v>
      </c>
      <c r="E1282" s="2" t="s">
        <v>1752</v>
      </c>
      <c r="F1282" s="33">
        <v>2</v>
      </c>
      <c r="G1282" s="33">
        <v>121.67</v>
      </c>
      <c r="H1282" s="2">
        <v>0.08</v>
      </c>
      <c r="I1282" s="2" t="s">
        <v>1829</v>
      </c>
      <c r="J1282" s="2">
        <v>223.87280000000001</v>
      </c>
    </row>
    <row r="1283" spans="1:10">
      <c r="A1283" s="2" t="s">
        <v>3107</v>
      </c>
      <c r="B1283" s="25">
        <v>45787</v>
      </c>
      <c r="C1283" s="2" t="s">
        <v>1513</v>
      </c>
      <c r="D1283" s="2" t="s">
        <v>1646</v>
      </c>
      <c r="E1283" s="2" t="s">
        <v>1801</v>
      </c>
      <c r="F1283" s="34">
        <v>3</v>
      </c>
      <c r="G1283" s="34">
        <v>225.14</v>
      </c>
      <c r="H1283" s="2">
        <v>0.15</v>
      </c>
      <c r="I1283" s="2" t="s">
        <v>1829</v>
      </c>
      <c r="J1283" s="2">
        <v>574.10699999999997</v>
      </c>
    </row>
    <row r="1284" spans="1:10">
      <c r="A1284" s="2" t="s">
        <v>3108</v>
      </c>
      <c r="B1284" s="25">
        <v>45876</v>
      </c>
      <c r="C1284" s="2" t="s">
        <v>1011</v>
      </c>
      <c r="D1284" s="2" t="s">
        <v>1606</v>
      </c>
      <c r="E1284" s="2" t="s">
        <v>1813</v>
      </c>
      <c r="F1284" s="33">
        <v>1</v>
      </c>
      <c r="G1284" s="33">
        <v>654.17999999999995</v>
      </c>
      <c r="H1284" s="2">
        <v>0.19</v>
      </c>
      <c r="I1284" s="2" t="s">
        <v>1826</v>
      </c>
      <c r="J1284" s="2">
        <v>529.88580000000002</v>
      </c>
    </row>
    <row r="1285" spans="1:10">
      <c r="A1285" s="2" t="s">
        <v>3109</v>
      </c>
      <c r="B1285" s="25">
        <v>45552</v>
      </c>
      <c r="C1285" s="2" t="s">
        <v>218</v>
      </c>
      <c r="D1285" s="2" t="s">
        <v>1690</v>
      </c>
      <c r="E1285" s="2" t="s">
        <v>1773</v>
      </c>
      <c r="F1285" s="34">
        <v>2</v>
      </c>
      <c r="G1285" s="34">
        <v>504.98</v>
      </c>
      <c r="H1285" s="2">
        <v>0.08</v>
      </c>
      <c r="I1285" s="2" t="s">
        <v>1829</v>
      </c>
      <c r="J1285" s="2">
        <v>929.16320000000007</v>
      </c>
    </row>
    <row r="1286" spans="1:10">
      <c r="A1286" s="2" t="s">
        <v>3110</v>
      </c>
      <c r="B1286" s="25">
        <v>45823</v>
      </c>
      <c r="C1286" s="2" t="s">
        <v>1181</v>
      </c>
      <c r="D1286" s="2" t="s">
        <v>1656</v>
      </c>
      <c r="E1286" s="2" t="s">
        <v>1782</v>
      </c>
      <c r="F1286" s="33">
        <v>2</v>
      </c>
      <c r="G1286" s="33">
        <v>623.20000000000005</v>
      </c>
      <c r="H1286" s="2">
        <v>0.14000000000000001</v>
      </c>
      <c r="I1286" s="2" t="s">
        <v>1829</v>
      </c>
      <c r="J1286" s="2">
        <v>1071.904</v>
      </c>
    </row>
    <row r="1287" spans="1:10">
      <c r="A1287" s="2" t="s">
        <v>3111</v>
      </c>
      <c r="B1287" s="25">
        <v>45622</v>
      </c>
      <c r="C1287" s="2" t="s">
        <v>1023</v>
      </c>
      <c r="D1287" s="2" t="s">
        <v>1555</v>
      </c>
      <c r="E1287" s="2" t="s">
        <v>1804</v>
      </c>
      <c r="F1287" s="34">
        <v>2</v>
      </c>
      <c r="G1287" s="34">
        <v>530.54</v>
      </c>
      <c r="H1287" s="2">
        <v>0.28000000000000003</v>
      </c>
      <c r="I1287" s="2" t="s">
        <v>1829</v>
      </c>
      <c r="J1287" s="2">
        <v>763.97759999999994</v>
      </c>
    </row>
    <row r="1288" spans="1:10">
      <c r="A1288" s="2" t="s">
        <v>3112</v>
      </c>
      <c r="B1288" s="25">
        <v>45810</v>
      </c>
      <c r="C1288" s="2" t="s">
        <v>1142</v>
      </c>
      <c r="D1288" s="2" t="s">
        <v>1543</v>
      </c>
      <c r="E1288" s="2" t="s">
        <v>1804</v>
      </c>
      <c r="F1288" s="33">
        <v>3</v>
      </c>
      <c r="G1288" s="33">
        <v>279.45</v>
      </c>
      <c r="H1288" s="2">
        <v>0.15</v>
      </c>
      <c r="I1288" s="2" t="s">
        <v>1829</v>
      </c>
      <c r="J1288" s="2">
        <v>712.59749999999985</v>
      </c>
    </row>
    <row r="1289" spans="1:10">
      <c r="A1289" s="2" t="s">
        <v>3113</v>
      </c>
      <c r="B1289" s="25">
        <v>45645</v>
      </c>
      <c r="C1289" s="2" t="s">
        <v>849</v>
      </c>
      <c r="D1289" s="2" t="s">
        <v>1572</v>
      </c>
      <c r="E1289" s="2" t="s">
        <v>1782</v>
      </c>
      <c r="F1289" s="34">
        <v>3</v>
      </c>
      <c r="G1289" s="34">
        <v>906.99</v>
      </c>
      <c r="H1289" s="2">
        <v>0.26</v>
      </c>
      <c r="I1289" s="2" t="s">
        <v>1829</v>
      </c>
      <c r="J1289" s="2">
        <v>2013.5178000000001</v>
      </c>
    </row>
    <row r="1290" spans="1:10">
      <c r="A1290" s="2" t="s">
        <v>3114</v>
      </c>
      <c r="B1290" s="25">
        <v>45749</v>
      </c>
      <c r="C1290" s="2" t="s">
        <v>258</v>
      </c>
      <c r="D1290" s="2" t="s">
        <v>1708</v>
      </c>
      <c r="E1290" s="2" t="s">
        <v>1807</v>
      </c>
      <c r="F1290" s="33">
        <v>4</v>
      </c>
      <c r="G1290" s="33">
        <v>408.76</v>
      </c>
      <c r="H1290" s="2">
        <v>0.12</v>
      </c>
      <c r="I1290" s="2" t="s">
        <v>1829</v>
      </c>
      <c r="J1290" s="2">
        <v>1438.8352</v>
      </c>
    </row>
    <row r="1291" spans="1:10">
      <c r="A1291" s="2" t="s">
        <v>3115</v>
      </c>
      <c r="B1291" s="25">
        <v>45537</v>
      </c>
      <c r="C1291" s="2" t="s">
        <v>585</v>
      </c>
      <c r="D1291" s="2" t="s">
        <v>1620</v>
      </c>
      <c r="E1291" s="2" t="s">
        <v>1786</v>
      </c>
      <c r="F1291" s="34">
        <v>2</v>
      </c>
      <c r="G1291" s="34">
        <v>117.34</v>
      </c>
      <c r="H1291" s="2">
        <v>0.09</v>
      </c>
      <c r="I1291" s="2" t="s">
        <v>1826</v>
      </c>
      <c r="J1291" s="2">
        <v>213.55879999999999</v>
      </c>
    </row>
    <row r="1292" spans="1:10">
      <c r="A1292" s="2" t="s">
        <v>3116</v>
      </c>
      <c r="B1292" s="25">
        <v>45376</v>
      </c>
      <c r="C1292" s="2" t="s">
        <v>559</v>
      </c>
      <c r="D1292" s="2" t="s">
        <v>1730</v>
      </c>
      <c r="E1292" s="2" t="s">
        <v>1799</v>
      </c>
      <c r="F1292" s="33">
        <v>3</v>
      </c>
      <c r="G1292" s="33">
        <v>690.27</v>
      </c>
      <c r="H1292" s="2">
        <v>7.0000000000000007E-2</v>
      </c>
      <c r="I1292" s="2" t="s">
        <v>1826</v>
      </c>
      <c r="J1292" s="2">
        <v>1925.8533</v>
      </c>
    </row>
    <row r="1293" spans="1:10">
      <c r="A1293" s="2" t="s">
        <v>3117</v>
      </c>
      <c r="B1293" s="25">
        <v>45709</v>
      </c>
      <c r="C1293" s="2" t="s">
        <v>381</v>
      </c>
      <c r="D1293" s="2" t="s">
        <v>1604</v>
      </c>
      <c r="E1293" s="2" t="s">
        <v>1807</v>
      </c>
      <c r="F1293" s="34">
        <v>4</v>
      </c>
      <c r="G1293" s="34">
        <v>377.18</v>
      </c>
      <c r="H1293" s="2">
        <v>0.24</v>
      </c>
      <c r="I1293" s="2" t="s">
        <v>1826</v>
      </c>
      <c r="J1293" s="2">
        <v>1146.6271999999999</v>
      </c>
    </row>
    <row r="1294" spans="1:10">
      <c r="A1294" s="2" t="s">
        <v>3118</v>
      </c>
      <c r="B1294" s="25">
        <v>45446</v>
      </c>
      <c r="C1294" s="2" t="s">
        <v>393</v>
      </c>
      <c r="D1294" s="2" t="s">
        <v>1628</v>
      </c>
      <c r="E1294" s="2" t="s">
        <v>1752</v>
      </c>
      <c r="F1294" s="33">
        <v>1</v>
      </c>
      <c r="G1294" s="33">
        <v>70.52</v>
      </c>
      <c r="H1294" s="2">
        <v>0.08</v>
      </c>
      <c r="I1294" s="2" t="s">
        <v>1829</v>
      </c>
      <c r="J1294" s="2">
        <v>64.878399999999999</v>
      </c>
    </row>
    <row r="1295" spans="1:10">
      <c r="A1295" s="2" t="s">
        <v>3119</v>
      </c>
      <c r="B1295" s="25">
        <v>45330</v>
      </c>
      <c r="C1295" s="2" t="s">
        <v>875</v>
      </c>
      <c r="D1295" s="2" t="s">
        <v>1624</v>
      </c>
      <c r="E1295" s="2" t="s">
        <v>1786</v>
      </c>
      <c r="F1295" s="34">
        <v>1</v>
      </c>
      <c r="G1295" s="34">
        <v>40.25</v>
      </c>
      <c r="H1295" s="2">
        <v>0.1</v>
      </c>
      <c r="I1295" s="2" t="s">
        <v>1826</v>
      </c>
      <c r="J1295" s="2">
        <v>36.225000000000001</v>
      </c>
    </row>
    <row r="1296" spans="1:10">
      <c r="A1296" s="2" t="s">
        <v>3120</v>
      </c>
      <c r="B1296" s="25">
        <v>45388</v>
      </c>
      <c r="C1296" s="2" t="s">
        <v>746</v>
      </c>
      <c r="D1296" s="2" t="s">
        <v>1726</v>
      </c>
      <c r="E1296" s="2" t="s">
        <v>1792</v>
      </c>
      <c r="F1296" s="33">
        <v>3</v>
      </c>
      <c r="G1296" s="33">
        <v>539.44000000000005</v>
      </c>
      <c r="H1296" s="2">
        <v>0.05</v>
      </c>
      <c r="I1296" s="2" t="s">
        <v>1829</v>
      </c>
      <c r="J1296" s="2">
        <v>1537.404</v>
      </c>
    </row>
    <row r="1297" spans="1:10">
      <c r="A1297" s="2" t="s">
        <v>3121</v>
      </c>
      <c r="B1297" s="25">
        <v>45313</v>
      </c>
      <c r="C1297" s="2" t="s">
        <v>791</v>
      </c>
      <c r="D1297" s="2" t="s">
        <v>1668</v>
      </c>
      <c r="E1297" s="2" t="s">
        <v>1769</v>
      </c>
      <c r="F1297" s="34">
        <v>3</v>
      </c>
      <c r="G1297" s="34">
        <v>543.49</v>
      </c>
      <c r="H1297" s="2">
        <v>0.05</v>
      </c>
      <c r="I1297" s="2" t="s">
        <v>1826</v>
      </c>
      <c r="J1297" s="2">
        <v>1548.9465</v>
      </c>
    </row>
    <row r="1298" spans="1:10">
      <c r="A1298" s="2" t="s">
        <v>3122</v>
      </c>
      <c r="B1298" s="25">
        <v>45221</v>
      </c>
      <c r="C1298" s="2" t="s">
        <v>1020</v>
      </c>
      <c r="D1298" s="2" t="s">
        <v>1560</v>
      </c>
      <c r="E1298" s="2" t="s">
        <v>1776</v>
      </c>
      <c r="F1298" s="33">
        <v>4</v>
      </c>
      <c r="G1298" s="33">
        <v>547.21</v>
      </c>
      <c r="H1298" s="2">
        <v>0.1</v>
      </c>
      <c r="I1298" s="2" t="s">
        <v>1829</v>
      </c>
      <c r="J1298" s="2">
        <v>1969.9559999999999</v>
      </c>
    </row>
    <row r="1299" spans="1:10">
      <c r="A1299" s="2" t="s">
        <v>3123</v>
      </c>
      <c r="B1299" s="25">
        <v>45619</v>
      </c>
      <c r="C1299" s="2" t="s">
        <v>773</v>
      </c>
      <c r="D1299" s="2" t="s">
        <v>1678</v>
      </c>
      <c r="E1299" s="2" t="s">
        <v>1757</v>
      </c>
      <c r="F1299" s="34">
        <v>2</v>
      </c>
      <c r="G1299" s="34">
        <v>892.46</v>
      </c>
      <c r="H1299" s="2">
        <v>7.0000000000000007E-2</v>
      </c>
      <c r="I1299" s="2" t="s">
        <v>1826</v>
      </c>
      <c r="J1299" s="2">
        <v>1659.9756</v>
      </c>
    </row>
    <row r="1300" spans="1:10">
      <c r="A1300" s="2" t="s">
        <v>3124</v>
      </c>
      <c r="B1300" s="25">
        <v>45286</v>
      </c>
      <c r="C1300" s="2" t="s">
        <v>1208</v>
      </c>
      <c r="D1300" s="2" t="s">
        <v>1600</v>
      </c>
      <c r="E1300" s="2" t="s">
        <v>1782</v>
      </c>
      <c r="F1300" s="33">
        <v>2</v>
      </c>
      <c r="G1300" s="33">
        <v>853.41</v>
      </c>
      <c r="H1300" s="2">
        <v>0.25</v>
      </c>
      <c r="I1300" s="2" t="s">
        <v>1824</v>
      </c>
      <c r="J1300" s="2">
        <v>1280.115</v>
      </c>
    </row>
    <row r="1301" spans="1:10">
      <c r="A1301" s="2" t="s">
        <v>3125</v>
      </c>
      <c r="B1301" s="25">
        <v>45451</v>
      </c>
      <c r="C1301" s="2" t="s">
        <v>387</v>
      </c>
      <c r="D1301" s="2" t="s">
        <v>1712</v>
      </c>
      <c r="E1301" s="2" t="s">
        <v>1779</v>
      </c>
      <c r="F1301" s="34">
        <v>1</v>
      </c>
      <c r="G1301" s="34">
        <v>162.13999999999999</v>
      </c>
      <c r="H1301" s="2">
        <v>7.0000000000000007E-2</v>
      </c>
      <c r="I1301" s="2" t="s">
        <v>1826</v>
      </c>
      <c r="J1301" s="2">
        <v>150.7902</v>
      </c>
    </row>
    <row r="1302" spans="1:10">
      <c r="A1302" s="2" t="s">
        <v>3126</v>
      </c>
      <c r="B1302" s="25">
        <v>45478</v>
      </c>
      <c r="C1302" s="2" t="s">
        <v>496</v>
      </c>
      <c r="D1302" s="2" t="s">
        <v>1740</v>
      </c>
      <c r="E1302" s="2" t="s">
        <v>1804</v>
      </c>
      <c r="F1302" s="33">
        <v>1</v>
      </c>
      <c r="G1302" s="33">
        <v>893.14</v>
      </c>
      <c r="H1302" s="2">
        <v>0.09</v>
      </c>
      <c r="I1302" s="2" t="s">
        <v>1824</v>
      </c>
      <c r="J1302" s="2">
        <v>812.75739999999996</v>
      </c>
    </row>
    <row r="1303" spans="1:10">
      <c r="A1303" s="2" t="s">
        <v>3127</v>
      </c>
      <c r="B1303" s="25">
        <v>45528</v>
      </c>
      <c r="C1303" s="2" t="s">
        <v>366</v>
      </c>
      <c r="D1303" s="2" t="s">
        <v>1616</v>
      </c>
      <c r="E1303" s="2" t="s">
        <v>1782</v>
      </c>
      <c r="F1303" s="34">
        <v>4</v>
      </c>
      <c r="G1303" s="34">
        <v>349.07</v>
      </c>
      <c r="H1303" s="2">
        <v>0.28000000000000003</v>
      </c>
      <c r="I1303" s="2" t="s">
        <v>1824</v>
      </c>
      <c r="J1303" s="2">
        <v>1005.3216</v>
      </c>
    </row>
    <row r="1304" spans="1:10">
      <c r="A1304" s="2" t="s">
        <v>3128</v>
      </c>
      <c r="B1304" s="25">
        <v>45418</v>
      </c>
      <c r="C1304" s="2" t="s">
        <v>899</v>
      </c>
      <c r="D1304" s="2" t="s">
        <v>1710</v>
      </c>
      <c r="E1304" s="2" t="s">
        <v>1797</v>
      </c>
      <c r="F1304" s="33">
        <v>1</v>
      </c>
      <c r="G1304" s="33">
        <v>747.9</v>
      </c>
      <c r="H1304" s="2">
        <v>0.21</v>
      </c>
      <c r="I1304" s="2" t="s">
        <v>1829</v>
      </c>
      <c r="J1304" s="2">
        <v>590.84100000000001</v>
      </c>
    </row>
    <row r="1305" spans="1:10">
      <c r="A1305" s="2" t="s">
        <v>3129</v>
      </c>
      <c r="B1305" s="25">
        <v>45478</v>
      </c>
      <c r="C1305" s="2" t="s">
        <v>127</v>
      </c>
      <c r="D1305" s="2" t="s">
        <v>1710</v>
      </c>
      <c r="E1305" s="2" t="s">
        <v>1776</v>
      </c>
      <c r="F1305" s="34">
        <v>3</v>
      </c>
      <c r="G1305" s="34">
        <v>438.92</v>
      </c>
      <c r="H1305" s="2">
        <v>0.21</v>
      </c>
      <c r="I1305" s="2" t="s">
        <v>1824</v>
      </c>
      <c r="J1305" s="2">
        <v>1040.2403999999999</v>
      </c>
    </row>
    <row r="1306" spans="1:10">
      <c r="A1306" s="2" t="s">
        <v>3130</v>
      </c>
      <c r="B1306" s="25">
        <v>45232</v>
      </c>
      <c r="C1306" s="2" t="s">
        <v>425</v>
      </c>
      <c r="D1306" s="2" t="s">
        <v>1702</v>
      </c>
      <c r="E1306" s="2" t="s">
        <v>1769</v>
      </c>
      <c r="F1306" s="33">
        <v>4</v>
      </c>
      <c r="G1306" s="33">
        <v>665.38</v>
      </c>
      <c r="H1306" s="2">
        <v>0.18</v>
      </c>
      <c r="I1306" s="2" t="s">
        <v>1824</v>
      </c>
      <c r="J1306" s="2">
        <v>2182.4463999999998</v>
      </c>
    </row>
    <row r="1307" spans="1:10">
      <c r="A1307" s="2" t="s">
        <v>3131</v>
      </c>
      <c r="B1307" s="25">
        <v>45616</v>
      </c>
      <c r="C1307" s="2" t="s">
        <v>23</v>
      </c>
      <c r="D1307" s="2" t="s">
        <v>1668</v>
      </c>
      <c r="E1307" s="2" t="s">
        <v>1810</v>
      </c>
      <c r="F1307" s="34">
        <v>1</v>
      </c>
      <c r="G1307" s="34">
        <v>146.49</v>
      </c>
      <c r="H1307" s="2">
        <v>0.28000000000000003</v>
      </c>
      <c r="I1307" s="2" t="s">
        <v>1824</v>
      </c>
      <c r="J1307" s="2">
        <v>105.47280000000001</v>
      </c>
    </row>
    <row r="1308" spans="1:10">
      <c r="A1308" s="2" t="s">
        <v>3132</v>
      </c>
      <c r="B1308" s="25">
        <v>45774</v>
      </c>
      <c r="C1308" s="2" t="s">
        <v>472</v>
      </c>
      <c r="D1308" s="2" t="s">
        <v>1624</v>
      </c>
      <c r="E1308" s="2" t="s">
        <v>1801</v>
      </c>
      <c r="F1308" s="33">
        <v>2</v>
      </c>
      <c r="G1308" s="33">
        <v>235.39</v>
      </c>
      <c r="H1308" s="2">
        <v>0.27</v>
      </c>
      <c r="I1308" s="2" t="s">
        <v>1829</v>
      </c>
      <c r="J1308" s="2">
        <v>343.6694</v>
      </c>
    </row>
    <row r="1309" spans="1:10">
      <c r="A1309" s="2" t="s">
        <v>3133</v>
      </c>
      <c r="B1309" s="25">
        <v>45651</v>
      </c>
      <c r="C1309" s="2" t="s">
        <v>118</v>
      </c>
      <c r="D1309" s="2" t="s">
        <v>1670</v>
      </c>
      <c r="E1309" s="2" t="s">
        <v>1773</v>
      </c>
      <c r="F1309" s="34">
        <v>3</v>
      </c>
      <c r="G1309" s="34">
        <v>38.07</v>
      </c>
      <c r="H1309" s="2">
        <v>0.09</v>
      </c>
      <c r="I1309" s="2" t="s">
        <v>1826</v>
      </c>
      <c r="J1309" s="2">
        <v>103.9311</v>
      </c>
    </row>
    <row r="1310" spans="1:10">
      <c r="A1310" s="2" t="s">
        <v>3134</v>
      </c>
      <c r="B1310" s="25">
        <v>45902</v>
      </c>
      <c r="C1310" s="2" t="s">
        <v>1254</v>
      </c>
      <c r="D1310" s="2" t="s">
        <v>1616</v>
      </c>
      <c r="E1310" s="2" t="s">
        <v>1769</v>
      </c>
      <c r="F1310" s="33">
        <v>2</v>
      </c>
      <c r="G1310" s="33">
        <v>511.7</v>
      </c>
      <c r="H1310" s="2">
        <v>0.12</v>
      </c>
      <c r="I1310" s="2" t="s">
        <v>1829</v>
      </c>
      <c r="J1310" s="2">
        <v>900.59199999999998</v>
      </c>
    </row>
    <row r="1311" spans="1:10">
      <c r="A1311" s="2" t="s">
        <v>3135</v>
      </c>
      <c r="B1311" s="25">
        <v>45401</v>
      </c>
      <c r="C1311" s="2" t="s">
        <v>332</v>
      </c>
      <c r="D1311" s="2" t="s">
        <v>1698</v>
      </c>
      <c r="E1311" s="2" t="s">
        <v>1782</v>
      </c>
      <c r="F1311" s="34">
        <v>4</v>
      </c>
      <c r="G1311" s="34">
        <v>488.72</v>
      </c>
      <c r="H1311" s="2">
        <v>0.23</v>
      </c>
      <c r="I1311" s="2" t="s">
        <v>1826</v>
      </c>
      <c r="J1311" s="2">
        <v>1505.2575999999999</v>
      </c>
    </row>
    <row r="1312" spans="1:10">
      <c r="A1312" s="2" t="s">
        <v>3136</v>
      </c>
      <c r="B1312" s="25">
        <v>45717</v>
      </c>
      <c r="C1312" s="2" t="s">
        <v>1220</v>
      </c>
      <c r="D1312" s="2" t="s">
        <v>1648</v>
      </c>
      <c r="E1312" s="2" t="s">
        <v>1794</v>
      </c>
      <c r="F1312" s="33">
        <v>2</v>
      </c>
      <c r="G1312" s="33">
        <v>520.45000000000005</v>
      </c>
      <c r="H1312" s="2">
        <v>0.11</v>
      </c>
      <c r="I1312" s="2" t="s">
        <v>1829</v>
      </c>
      <c r="J1312" s="2">
        <v>926.40100000000007</v>
      </c>
    </row>
    <row r="1313" spans="1:10">
      <c r="A1313" s="2" t="s">
        <v>3137</v>
      </c>
      <c r="B1313" s="25">
        <v>45376</v>
      </c>
      <c r="C1313" s="2" t="s">
        <v>1340</v>
      </c>
      <c r="D1313" s="2" t="s">
        <v>1644</v>
      </c>
      <c r="E1313" s="2" t="s">
        <v>1773</v>
      </c>
      <c r="F1313" s="34">
        <v>1</v>
      </c>
      <c r="G1313" s="34">
        <v>340.9</v>
      </c>
      <c r="H1313" s="2">
        <v>0.28999999999999998</v>
      </c>
      <c r="I1313" s="2" t="s">
        <v>1824</v>
      </c>
      <c r="J1313" s="2">
        <v>242.03899999999999</v>
      </c>
    </row>
    <row r="1314" spans="1:10">
      <c r="A1314" s="2" t="s">
        <v>3138</v>
      </c>
      <c r="B1314" s="25">
        <v>45576</v>
      </c>
      <c r="C1314" s="2" t="s">
        <v>1086</v>
      </c>
      <c r="D1314" s="2" t="s">
        <v>1610</v>
      </c>
      <c r="E1314" s="2" t="s">
        <v>1782</v>
      </c>
      <c r="F1314" s="33">
        <v>3</v>
      </c>
      <c r="G1314" s="33">
        <v>653.59</v>
      </c>
      <c r="H1314" s="2">
        <v>0.17</v>
      </c>
      <c r="I1314" s="2" t="s">
        <v>1829</v>
      </c>
      <c r="J1314" s="2">
        <v>1627.4391000000001</v>
      </c>
    </row>
    <row r="1315" spans="1:10">
      <c r="A1315" s="2" t="s">
        <v>3139</v>
      </c>
      <c r="B1315" s="25">
        <v>45906</v>
      </c>
      <c r="C1315" s="2" t="s">
        <v>93</v>
      </c>
      <c r="D1315" s="2" t="s">
        <v>1600</v>
      </c>
      <c r="E1315" s="2" t="s">
        <v>1810</v>
      </c>
      <c r="F1315" s="34">
        <v>1</v>
      </c>
      <c r="G1315" s="34">
        <v>179.77</v>
      </c>
      <c r="H1315" s="2">
        <v>0.23</v>
      </c>
      <c r="I1315" s="2" t="s">
        <v>1829</v>
      </c>
      <c r="J1315" s="2">
        <v>138.4229</v>
      </c>
    </row>
    <row r="1316" spans="1:10">
      <c r="A1316" s="2" t="s">
        <v>3140</v>
      </c>
      <c r="B1316" s="25">
        <v>45523</v>
      </c>
      <c r="C1316" s="2" t="s">
        <v>44</v>
      </c>
      <c r="D1316" s="2" t="s">
        <v>1543</v>
      </c>
      <c r="E1316" s="2" t="s">
        <v>1786</v>
      </c>
      <c r="F1316" s="33">
        <v>2</v>
      </c>
      <c r="G1316" s="33">
        <v>943.8</v>
      </c>
      <c r="H1316" s="2">
        <v>0.06</v>
      </c>
      <c r="I1316" s="2" t="s">
        <v>1824</v>
      </c>
      <c r="J1316" s="2">
        <v>1774.3440000000001</v>
      </c>
    </row>
    <row r="1317" spans="1:10">
      <c r="A1317" s="2" t="s">
        <v>3141</v>
      </c>
      <c r="B1317" s="25">
        <v>45234</v>
      </c>
      <c r="C1317" s="2" t="s">
        <v>1272</v>
      </c>
      <c r="D1317" s="2" t="s">
        <v>1690</v>
      </c>
      <c r="E1317" s="2" t="s">
        <v>1801</v>
      </c>
      <c r="F1317" s="34">
        <v>2</v>
      </c>
      <c r="G1317" s="34">
        <v>985</v>
      </c>
      <c r="H1317" s="2">
        <v>0.25</v>
      </c>
      <c r="I1317" s="2" t="s">
        <v>1824</v>
      </c>
      <c r="J1317" s="2">
        <v>1477.5</v>
      </c>
    </row>
    <row r="1318" spans="1:10">
      <c r="A1318" s="2" t="s">
        <v>3142</v>
      </c>
      <c r="B1318" s="25">
        <v>45405</v>
      </c>
      <c r="C1318" s="2" t="s">
        <v>1492</v>
      </c>
      <c r="D1318" s="2" t="s">
        <v>1724</v>
      </c>
      <c r="E1318" s="2" t="s">
        <v>1789</v>
      </c>
      <c r="F1318" s="33">
        <v>4</v>
      </c>
      <c r="G1318" s="33">
        <v>216.81</v>
      </c>
      <c r="H1318" s="2">
        <v>0.28999999999999998</v>
      </c>
      <c r="I1318" s="2" t="s">
        <v>1824</v>
      </c>
      <c r="J1318" s="2">
        <v>615.74040000000002</v>
      </c>
    </row>
    <row r="1319" spans="1:10">
      <c r="A1319" s="2" t="s">
        <v>3143</v>
      </c>
      <c r="B1319" s="25">
        <v>45223</v>
      </c>
      <c r="C1319" s="2" t="s">
        <v>408</v>
      </c>
      <c r="D1319" s="2" t="s">
        <v>1676</v>
      </c>
      <c r="E1319" s="2" t="s">
        <v>1761</v>
      </c>
      <c r="F1319" s="34">
        <v>4</v>
      </c>
      <c r="G1319" s="34">
        <v>950.21</v>
      </c>
      <c r="H1319" s="2">
        <v>0.27</v>
      </c>
      <c r="I1319" s="2" t="s">
        <v>1829</v>
      </c>
      <c r="J1319" s="2">
        <v>2774.6131999999998</v>
      </c>
    </row>
    <row r="1320" spans="1:10">
      <c r="A1320" s="2" t="s">
        <v>3144</v>
      </c>
      <c r="B1320" s="25">
        <v>45838</v>
      </c>
      <c r="C1320" s="2" t="s">
        <v>818</v>
      </c>
      <c r="D1320" s="2" t="s">
        <v>1644</v>
      </c>
      <c r="E1320" s="2" t="s">
        <v>1779</v>
      </c>
      <c r="F1320" s="33">
        <v>2</v>
      </c>
      <c r="G1320" s="33">
        <v>271.39999999999998</v>
      </c>
      <c r="H1320" s="2">
        <v>0.17</v>
      </c>
      <c r="I1320" s="2" t="s">
        <v>1826</v>
      </c>
      <c r="J1320" s="2">
        <v>450.52399999999989</v>
      </c>
    </row>
    <row r="1321" spans="1:10">
      <c r="A1321" s="2" t="s">
        <v>3145</v>
      </c>
      <c r="B1321" s="25">
        <v>45883</v>
      </c>
      <c r="C1321" s="2" t="s">
        <v>559</v>
      </c>
      <c r="D1321" s="2" t="s">
        <v>1626</v>
      </c>
      <c r="E1321" s="2" t="s">
        <v>1782</v>
      </c>
      <c r="F1321" s="34">
        <v>4</v>
      </c>
      <c r="G1321" s="34">
        <v>708.19</v>
      </c>
      <c r="H1321" s="2">
        <v>0.1</v>
      </c>
      <c r="I1321" s="2" t="s">
        <v>1826</v>
      </c>
      <c r="J1321" s="2">
        <v>2549.4839999999999</v>
      </c>
    </row>
    <row r="1322" spans="1:10">
      <c r="A1322" s="2" t="s">
        <v>3146</v>
      </c>
      <c r="B1322" s="25">
        <v>45788</v>
      </c>
      <c r="C1322" s="2" t="s">
        <v>1374</v>
      </c>
      <c r="D1322" s="2" t="s">
        <v>1656</v>
      </c>
      <c r="E1322" s="2" t="s">
        <v>1766</v>
      </c>
      <c r="F1322" s="33">
        <v>3</v>
      </c>
      <c r="G1322" s="33">
        <v>477.05</v>
      </c>
      <c r="H1322" s="2">
        <v>0.05</v>
      </c>
      <c r="I1322" s="2" t="s">
        <v>1826</v>
      </c>
      <c r="J1322" s="2">
        <v>1359.5925</v>
      </c>
    </row>
    <row r="1323" spans="1:10">
      <c r="A1323" s="2" t="s">
        <v>3147</v>
      </c>
      <c r="B1323" s="25">
        <v>45383</v>
      </c>
      <c r="C1323" s="2" t="s">
        <v>969</v>
      </c>
      <c r="D1323" s="2" t="s">
        <v>1696</v>
      </c>
      <c r="E1323" s="2" t="s">
        <v>1786</v>
      </c>
      <c r="F1323" s="34">
        <v>3</v>
      </c>
      <c r="G1323" s="34">
        <v>627.29</v>
      </c>
      <c r="H1323" s="2">
        <v>0.27</v>
      </c>
      <c r="I1323" s="2" t="s">
        <v>1829</v>
      </c>
      <c r="J1323" s="2">
        <v>1373.7651000000001</v>
      </c>
    </row>
    <row r="1324" spans="1:10">
      <c r="A1324" s="2" t="s">
        <v>3148</v>
      </c>
      <c r="B1324" s="25">
        <v>45335</v>
      </c>
      <c r="C1324" s="2" t="s">
        <v>960</v>
      </c>
      <c r="D1324" s="2" t="s">
        <v>1736</v>
      </c>
      <c r="E1324" s="2" t="s">
        <v>1792</v>
      </c>
      <c r="F1324" s="33">
        <v>3</v>
      </c>
      <c r="G1324" s="33">
        <v>206.84</v>
      </c>
      <c r="H1324" s="2">
        <v>0.19</v>
      </c>
      <c r="I1324" s="2" t="s">
        <v>1826</v>
      </c>
      <c r="J1324" s="2">
        <v>502.62119999999999</v>
      </c>
    </row>
    <row r="1325" spans="1:10">
      <c r="A1325" s="2" t="s">
        <v>3149</v>
      </c>
      <c r="B1325" s="25">
        <v>45304</v>
      </c>
      <c r="C1325" s="2" t="s">
        <v>803</v>
      </c>
      <c r="D1325" s="2" t="s">
        <v>1608</v>
      </c>
      <c r="E1325" s="2" t="s">
        <v>1757</v>
      </c>
      <c r="F1325" s="34">
        <v>4</v>
      </c>
      <c r="G1325" s="34">
        <v>629.04999999999995</v>
      </c>
      <c r="H1325" s="2">
        <v>0.26</v>
      </c>
      <c r="I1325" s="2" t="s">
        <v>1824</v>
      </c>
      <c r="J1325" s="2">
        <v>1861.9880000000001</v>
      </c>
    </row>
    <row r="1326" spans="1:10">
      <c r="A1326" s="2" t="s">
        <v>3150</v>
      </c>
      <c r="B1326" s="25">
        <v>45543</v>
      </c>
      <c r="C1326" s="2" t="s">
        <v>1357</v>
      </c>
      <c r="D1326" s="2" t="s">
        <v>1696</v>
      </c>
      <c r="E1326" s="2" t="s">
        <v>1807</v>
      </c>
      <c r="F1326" s="33">
        <v>4</v>
      </c>
      <c r="G1326" s="33">
        <v>529.04</v>
      </c>
      <c r="H1326" s="2">
        <v>0.1</v>
      </c>
      <c r="I1326" s="2" t="s">
        <v>1826</v>
      </c>
      <c r="J1326" s="2">
        <v>1904.5440000000001</v>
      </c>
    </row>
    <row r="1327" spans="1:10">
      <c r="A1327" s="2" t="s">
        <v>3151</v>
      </c>
      <c r="B1327" s="25">
        <v>45326</v>
      </c>
      <c r="C1327" s="2" t="s">
        <v>1095</v>
      </c>
      <c r="D1327" s="2" t="s">
        <v>1608</v>
      </c>
      <c r="E1327" s="2" t="s">
        <v>1807</v>
      </c>
      <c r="F1327" s="34">
        <v>1</v>
      </c>
      <c r="G1327" s="34">
        <v>350.67</v>
      </c>
      <c r="H1327" s="2">
        <v>0.22</v>
      </c>
      <c r="I1327" s="2" t="s">
        <v>1826</v>
      </c>
      <c r="J1327" s="2">
        <v>273.52260000000001</v>
      </c>
    </row>
    <row r="1328" spans="1:10">
      <c r="A1328" s="2" t="s">
        <v>3152</v>
      </c>
      <c r="B1328" s="25">
        <v>45498</v>
      </c>
      <c r="C1328" s="2" t="s">
        <v>1160</v>
      </c>
      <c r="D1328" s="2" t="s">
        <v>1738</v>
      </c>
      <c r="E1328" s="2" t="s">
        <v>1757</v>
      </c>
      <c r="F1328" s="33">
        <v>1</v>
      </c>
      <c r="G1328" s="33">
        <v>128.93</v>
      </c>
      <c r="H1328" s="2">
        <v>0.26</v>
      </c>
      <c r="I1328" s="2" t="s">
        <v>1824</v>
      </c>
      <c r="J1328" s="2">
        <v>95.408200000000008</v>
      </c>
    </row>
    <row r="1329" spans="1:10">
      <c r="A1329" s="2" t="s">
        <v>3153</v>
      </c>
      <c r="B1329" s="25">
        <v>45544</v>
      </c>
      <c r="C1329" s="2" t="s">
        <v>490</v>
      </c>
      <c r="D1329" s="2" t="s">
        <v>1720</v>
      </c>
      <c r="E1329" s="2" t="s">
        <v>1801</v>
      </c>
      <c r="F1329" s="34">
        <v>2</v>
      </c>
      <c r="G1329" s="34">
        <v>384.92</v>
      </c>
      <c r="H1329" s="2">
        <v>0.09</v>
      </c>
      <c r="I1329" s="2" t="s">
        <v>1824</v>
      </c>
      <c r="J1329" s="2">
        <v>700.5544000000001</v>
      </c>
    </row>
    <row r="1330" spans="1:10">
      <c r="A1330" s="2" t="s">
        <v>3154</v>
      </c>
      <c r="B1330" s="25">
        <v>45268</v>
      </c>
      <c r="C1330" s="2" t="s">
        <v>1050</v>
      </c>
      <c r="D1330" s="2" t="s">
        <v>1555</v>
      </c>
      <c r="E1330" s="2" t="s">
        <v>1782</v>
      </c>
      <c r="F1330" s="33">
        <v>3</v>
      </c>
      <c r="G1330" s="33">
        <v>120.77</v>
      </c>
      <c r="H1330" s="2">
        <v>0.28999999999999998</v>
      </c>
      <c r="I1330" s="2" t="s">
        <v>1826</v>
      </c>
      <c r="J1330" s="2">
        <v>257.24009999999998</v>
      </c>
    </row>
    <row r="1331" spans="1:10">
      <c r="A1331" s="2" t="s">
        <v>3155</v>
      </c>
      <c r="B1331" s="25">
        <v>45824</v>
      </c>
      <c r="C1331" s="2" t="s">
        <v>719</v>
      </c>
      <c r="D1331" s="2" t="s">
        <v>1700</v>
      </c>
      <c r="E1331" s="2" t="s">
        <v>1807</v>
      </c>
      <c r="F1331" s="34">
        <v>4</v>
      </c>
      <c r="G1331" s="34">
        <v>661.39</v>
      </c>
      <c r="H1331" s="2">
        <v>7.0000000000000007E-2</v>
      </c>
      <c r="I1331" s="2" t="s">
        <v>1824</v>
      </c>
      <c r="J1331" s="2">
        <v>2460.3708000000001</v>
      </c>
    </row>
    <row r="1332" spans="1:10">
      <c r="A1332" s="2" t="s">
        <v>3156</v>
      </c>
      <c r="B1332" s="25">
        <v>45261</v>
      </c>
      <c r="C1332" s="2" t="s">
        <v>1389</v>
      </c>
      <c r="D1332" s="2" t="s">
        <v>1672</v>
      </c>
      <c r="E1332" s="2" t="s">
        <v>1761</v>
      </c>
      <c r="F1332" s="33">
        <v>1</v>
      </c>
      <c r="G1332" s="33">
        <v>195.24</v>
      </c>
      <c r="H1332" s="2">
        <v>0.27</v>
      </c>
      <c r="I1332" s="2" t="s">
        <v>1826</v>
      </c>
      <c r="J1332" s="2">
        <v>142.52520000000001</v>
      </c>
    </row>
    <row r="1333" spans="1:10">
      <c r="A1333" s="2" t="s">
        <v>3157</v>
      </c>
      <c r="B1333" s="25">
        <v>45233</v>
      </c>
      <c r="C1333" s="2" t="s">
        <v>27</v>
      </c>
      <c r="D1333" s="2" t="s">
        <v>1732</v>
      </c>
      <c r="E1333" s="2" t="s">
        <v>1810</v>
      </c>
      <c r="F1333" s="34">
        <v>2</v>
      </c>
      <c r="G1333" s="34">
        <v>177.4</v>
      </c>
      <c r="H1333" s="2">
        <v>0.19</v>
      </c>
      <c r="I1333" s="2" t="s">
        <v>1826</v>
      </c>
      <c r="J1333" s="2">
        <v>287.38799999999998</v>
      </c>
    </row>
    <row r="1334" spans="1:10">
      <c r="A1334" s="2" t="s">
        <v>3158</v>
      </c>
      <c r="B1334" s="25">
        <v>45673</v>
      </c>
      <c r="C1334" s="2" t="s">
        <v>214</v>
      </c>
      <c r="D1334" s="2" t="s">
        <v>1744</v>
      </c>
      <c r="E1334" s="2" t="s">
        <v>1792</v>
      </c>
      <c r="F1334" s="33">
        <v>4</v>
      </c>
      <c r="G1334" s="33">
        <v>862.67</v>
      </c>
      <c r="H1334" s="2">
        <v>0.2</v>
      </c>
      <c r="I1334" s="2" t="s">
        <v>1826</v>
      </c>
      <c r="J1334" s="2">
        <v>2760.5439999999999</v>
      </c>
    </row>
    <row r="1335" spans="1:10">
      <c r="A1335" s="2" t="s">
        <v>3159</v>
      </c>
      <c r="B1335" s="25">
        <v>45565</v>
      </c>
      <c r="C1335" s="2" t="s">
        <v>1374</v>
      </c>
      <c r="D1335" s="2" t="s">
        <v>1582</v>
      </c>
      <c r="E1335" s="2" t="s">
        <v>1776</v>
      </c>
      <c r="F1335" s="34">
        <v>1</v>
      </c>
      <c r="G1335" s="34">
        <v>55.04</v>
      </c>
      <c r="H1335" s="2">
        <v>0.01</v>
      </c>
      <c r="I1335" s="2" t="s">
        <v>1829</v>
      </c>
      <c r="J1335" s="2">
        <v>54.489600000000003</v>
      </c>
    </row>
    <row r="1336" spans="1:10">
      <c r="A1336" s="2" t="s">
        <v>3160</v>
      </c>
      <c r="B1336" s="25">
        <v>45646</v>
      </c>
      <c r="C1336" s="2" t="s">
        <v>188</v>
      </c>
      <c r="D1336" s="2" t="s">
        <v>1638</v>
      </c>
      <c r="E1336" s="2" t="s">
        <v>1752</v>
      </c>
      <c r="F1336" s="33">
        <v>2</v>
      </c>
      <c r="G1336" s="33">
        <v>905.47</v>
      </c>
      <c r="H1336" s="2">
        <v>0.2</v>
      </c>
      <c r="I1336" s="2" t="s">
        <v>1829</v>
      </c>
      <c r="J1336" s="2">
        <v>1448.752</v>
      </c>
    </row>
    <row r="1337" spans="1:10">
      <c r="A1337" s="2" t="s">
        <v>3161</v>
      </c>
      <c r="B1337" s="25">
        <v>45539</v>
      </c>
      <c r="C1337" s="2" t="s">
        <v>1422</v>
      </c>
      <c r="D1337" s="2" t="s">
        <v>1674</v>
      </c>
      <c r="E1337" s="2" t="s">
        <v>1797</v>
      </c>
      <c r="F1337" s="34">
        <v>3</v>
      </c>
      <c r="G1337" s="34">
        <v>217.13</v>
      </c>
      <c r="H1337" s="2">
        <v>0.28000000000000003</v>
      </c>
      <c r="I1337" s="2" t="s">
        <v>1824</v>
      </c>
      <c r="J1337" s="2">
        <v>469.00080000000003</v>
      </c>
    </row>
    <row r="1338" spans="1:10">
      <c r="A1338" s="2" t="s">
        <v>3162</v>
      </c>
      <c r="B1338" s="25">
        <v>45936</v>
      </c>
      <c r="C1338" s="2" t="s">
        <v>1214</v>
      </c>
      <c r="D1338" s="2" t="s">
        <v>1698</v>
      </c>
      <c r="E1338" s="2" t="s">
        <v>1752</v>
      </c>
      <c r="F1338" s="33">
        <v>3</v>
      </c>
      <c r="G1338" s="33">
        <v>580.45000000000005</v>
      </c>
      <c r="H1338" s="2">
        <v>0</v>
      </c>
      <c r="I1338" s="2" t="s">
        <v>1826</v>
      </c>
      <c r="J1338" s="2">
        <v>1741.35</v>
      </c>
    </row>
    <row r="1339" spans="1:10">
      <c r="A1339" s="2" t="s">
        <v>3163</v>
      </c>
      <c r="B1339" s="25">
        <v>45854</v>
      </c>
      <c r="C1339" s="2" t="s">
        <v>366</v>
      </c>
      <c r="D1339" s="2" t="s">
        <v>1553</v>
      </c>
      <c r="E1339" s="2" t="s">
        <v>1807</v>
      </c>
      <c r="F1339" s="34">
        <v>2</v>
      </c>
      <c r="G1339" s="34">
        <v>892.88</v>
      </c>
      <c r="H1339" s="2">
        <v>0.17</v>
      </c>
      <c r="I1339" s="2" t="s">
        <v>1826</v>
      </c>
      <c r="J1339" s="2">
        <v>1482.1808000000001</v>
      </c>
    </row>
    <row r="1340" spans="1:10">
      <c r="A1340" s="2" t="s">
        <v>3164</v>
      </c>
      <c r="B1340" s="25">
        <v>45936</v>
      </c>
      <c r="C1340" s="2" t="s">
        <v>329</v>
      </c>
      <c r="D1340" s="2" t="s">
        <v>1628</v>
      </c>
      <c r="E1340" s="2" t="s">
        <v>1810</v>
      </c>
      <c r="F1340" s="33">
        <v>2</v>
      </c>
      <c r="G1340" s="33">
        <v>356.28</v>
      </c>
      <c r="H1340" s="2">
        <v>0.11</v>
      </c>
      <c r="I1340" s="2" t="s">
        <v>1829</v>
      </c>
      <c r="J1340" s="2">
        <v>634.17840000000001</v>
      </c>
    </row>
    <row r="1341" spans="1:10">
      <c r="A1341" s="2" t="s">
        <v>3165</v>
      </c>
      <c r="B1341" s="25">
        <v>45921</v>
      </c>
      <c r="C1341" s="2" t="s">
        <v>1199</v>
      </c>
      <c r="D1341" s="2" t="s">
        <v>1708</v>
      </c>
      <c r="E1341" s="2" t="s">
        <v>1761</v>
      </c>
      <c r="F1341" s="34">
        <v>4</v>
      </c>
      <c r="G1341" s="34">
        <v>806.99</v>
      </c>
      <c r="H1341" s="2">
        <v>0.06</v>
      </c>
      <c r="I1341" s="2" t="s">
        <v>1824</v>
      </c>
      <c r="J1341" s="2">
        <v>3034.2824000000001</v>
      </c>
    </row>
    <row r="1342" spans="1:10">
      <c r="A1342" s="2" t="s">
        <v>3166</v>
      </c>
      <c r="B1342" s="25">
        <v>45855</v>
      </c>
      <c r="C1342" s="2" t="s">
        <v>1360</v>
      </c>
      <c r="D1342" s="2" t="s">
        <v>1588</v>
      </c>
      <c r="E1342" s="2" t="s">
        <v>1757</v>
      </c>
      <c r="F1342" s="33">
        <v>3</v>
      </c>
      <c r="G1342" s="33">
        <v>684.22</v>
      </c>
      <c r="H1342" s="2">
        <v>0.09</v>
      </c>
      <c r="I1342" s="2" t="s">
        <v>1824</v>
      </c>
      <c r="J1342" s="2">
        <v>1867.9205999999999</v>
      </c>
    </row>
    <row r="1343" spans="1:10">
      <c r="A1343" s="2" t="s">
        <v>3167</v>
      </c>
      <c r="B1343" s="25">
        <v>45837</v>
      </c>
      <c r="C1343" s="2" t="s">
        <v>1371</v>
      </c>
      <c r="D1343" s="2" t="s">
        <v>1734</v>
      </c>
      <c r="E1343" s="2" t="s">
        <v>1779</v>
      </c>
      <c r="F1343" s="34">
        <v>4</v>
      </c>
      <c r="G1343" s="34">
        <v>763.34</v>
      </c>
      <c r="H1343" s="2">
        <v>7.0000000000000007E-2</v>
      </c>
      <c r="I1343" s="2" t="s">
        <v>1826</v>
      </c>
      <c r="J1343" s="2">
        <v>2839.6248000000001</v>
      </c>
    </row>
    <row r="1344" spans="1:10">
      <c r="A1344" s="2" t="s">
        <v>3168</v>
      </c>
      <c r="B1344" s="25">
        <v>45738</v>
      </c>
      <c r="C1344" s="2" t="s">
        <v>1130</v>
      </c>
      <c r="D1344" s="2" t="s">
        <v>1648</v>
      </c>
      <c r="E1344" s="2" t="s">
        <v>1766</v>
      </c>
      <c r="F1344" s="33">
        <v>3</v>
      </c>
      <c r="G1344" s="33">
        <v>721.94</v>
      </c>
      <c r="H1344" s="2">
        <v>0.26</v>
      </c>
      <c r="I1344" s="2" t="s">
        <v>1824</v>
      </c>
      <c r="J1344" s="2">
        <v>1602.7067999999999</v>
      </c>
    </row>
    <row r="1345" spans="1:10">
      <c r="A1345" s="2" t="s">
        <v>3169</v>
      </c>
      <c r="B1345" s="25">
        <v>45323</v>
      </c>
      <c r="C1345" s="2" t="s">
        <v>1263</v>
      </c>
      <c r="D1345" s="2" t="s">
        <v>1742</v>
      </c>
      <c r="E1345" s="2" t="s">
        <v>1757</v>
      </c>
      <c r="F1345" s="34">
        <v>3</v>
      </c>
      <c r="G1345" s="34">
        <v>760.38</v>
      </c>
      <c r="H1345" s="2">
        <v>0</v>
      </c>
      <c r="I1345" s="2" t="s">
        <v>1829</v>
      </c>
      <c r="J1345" s="2">
        <v>2281.14</v>
      </c>
    </row>
    <row r="1346" spans="1:10">
      <c r="A1346" s="2" t="s">
        <v>3170</v>
      </c>
      <c r="B1346" s="25">
        <v>45362</v>
      </c>
      <c r="C1346" s="2" t="s">
        <v>942</v>
      </c>
      <c r="D1346" s="2" t="s">
        <v>1742</v>
      </c>
      <c r="E1346" s="2" t="s">
        <v>1776</v>
      </c>
      <c r="F1346" s="33">
        <v>3</v>
      </c>
      <c r="G1346" s="33">
        <v>612.53</v>
      </c>
      <c r="H1346" s="2">
        <v>0.21</v>
      </c>
      <c r="I1346" s="2" t="s">
        <v>1829</v>
      </c>
      <c r="J1346" s="2">
        <v>1451.6960999999999</v>
      </c>
    </row>
    <row r="1347" spans="1:10">
      <c r="A1347" s="2" t="s">
        <v>3171</v>
      </c>
      <c r="B1347" s="25">
        <v>45544</v>
      </c>
      <c r="C1347" s="2" t="s">
        <v>160</v>
      </c>
      <c r="D1347" s="2" t="s">
        <v>1674</v>
      </c>
      <c r="E1347" s="2" t="s">
        <v>1804</v>
      </c>
      <c r="F1347" s="34">
        <v>3</v>
      </c>
      <c r="G1347" s="34">
        <v>841.37</v>
      </c>
      <c r="H1347" s="2">
        <v>0.28999999999999998</v>
      </c>
      <c r="I1347" s="2" t="s">
        <v>1826</v>
      </c>
      <c r="J1347" s="2">
        <v>1792.1180999999999</v>
      </c>
    </row>
    <row r="1348" spans="1:10">
      <c r="A1348" s="2" t="s">
        <v>3172</v>
      </c>
      <c r="B1348" s="25">
        <v>45249</v>
      </c>
      <c r="C1348" s="2" t="s">
        <v>833</v>
      </c>
      <c r="D1348" s="2" t="s">
        <v>1644</v>
      </c>
      <c r="E1348" s="2" t="s">
        <v>1786</v>
      </c>
      <c r="F1348" s="33">
        <v>2</v>
      </c>
      <c r="G1348" s="33">
        <v>636.51</v>
      </c>
      <c r="H1348" s="2">
        <v>0.25</v>
      </c>
      <c r="I1348" s="2" t="s">
        <v>1824</v>
      </c>
      <c r="J1348" s="2">
        <v>954.76499999999999</v>
      </c>
    </row>
    <row r="1349" spans="1:10">
      <c r="A1349" s="2" t="s">
        <v>3173</v>
      </c>
      <c r="B1349" s="25">
        <v>45659</v>
      </c>
      <c r="C1349" s="2" t="s">
        <v>329</v>
      </c>
      <c r="D1349" s="2" t="s">
        <v>1638</v>
      </c>
      <c r="E1349" s="2" t="s">
        <v>1782</v>
      </c>
      <c r="F1349" s="34">
        <v>2</v>
      </c>
      <c r="G1349" s="34">
        <v>732.37</v>
      </c>
      <c r="H1349" s="2">
        <v>0.22</v>
      </c>
      <c r="I1349" s="2" t="s">
        <v>1829</v>
      </c>
      <c r="J1349" s="2">
        <v>1142.4972</v>
      </c>
    </row>
    <row r="1350" spans="1:10">
      <c r="A1350" s="2" t="s">
        <v>3174</v>
      </c>
      <c r="B1350" s="25">
        <v>45927</v>
      </c>
      <c r="C1350" s="2" t="s">
        <v>547</v>
      </c>
      <c r="D1350" s="2" t="s">
        <v>1656</v>
      </c>
      <c r="E1350" s="2" t="s">
        <v>1804</v>
      </c>
      <c r="F1350" s="33">
        <v>3</v>
      </c>
      <c r="G1350" s="33">
        <v>183.44</v>
      </c>
      <c r="H1350" s="2">
        <v>0.28000000000000003</v>
      </c>
      <c r="I1350" s="2" t="s">
        <v>1829</v>
      </c>
      <c r="J1350" s="2">
        <v>396.23039999999992</v>
      </c>
    </row>
    <row r="1351" spans="1:10">
      <c r="A1351" s="2" t="s">
        <v>3175</v>
      </c>
      <c r="B1351" s="25">
        <v>45373</v>
      </c>
      <c r="C1351" s="2" t="s">
        <v>241</v>
      </c>
      <c r="D1351" s="2" t="s">
        <v>1570</v>
      </c>
      <c r="E1351" s="2" t="s">
        <v>1797</v>
      </c>
      <c r="F1351" s="34">
        <v>4</v>
      </c>
      <c r="G1351" s="34">
        <v>898.58</v>
      </c>
      <c r="H1351" s="2">
        <v>0.16</v>
      </c>
      <c r="I1351" s="2" t="s">
        <v>1826</v>
      </c>
      <c r="J1351" s="2">
        <v>3019.2287999999999</v>
      </c>
    </row>
    <row r="1352" spans="1:10">
      <c r="A1352" s="2" t="s">
        <v>3176</v>
      </c>
      <c r="B1352" s="25">
        <v>45529</v>
      </c>
      <c r="C1352" s="2" t="s">
        <v>1217</v>
      </c>
      <c r="D1352" s="2" t="s">
        <v>1594</v>
      </c>
      <c r="E1352" s="2" t="s">
        <v>1761</v>
      </c>
      <c r="F1352" s="33">
        <v>3</v>
      </c>
      <c r="G1352" s="33">
        <v>152.41</v>
      </c>
      <c r="H1352" s="2">
        <v>0.25</v>
      </c>
      <c r="I1352" s="2" t="s">
        <v>1824</v>
      </c>
      <c r="J1352" s="2">
        <v>342.92250000000001</v>
      </c>
    </row>
    <row r="1353" spans="1:10">
      <c r="A1353" s="2" t="s">
        <v>3177</v>
      </c>
      <c r="B1353" s="25">
        <v>45872</v>
      </c>
      <c r="C1353" s="2" t="s">
        <v>722</v>
      </c>
      <c r="D1353" s="2" t="s">
        <v>1732</v>
      </c>
      <c r="E1353" s="2" t="s">
        <v>1799</v>
      </c>
      <c r="F1353" s="34">
        <v>3</v>
      </c>
      <c r="G1353" s="34">
        <v>972.58</v>
      </c>
      <c r="H1353" s="2">
        <v>0.28000000000000003</v>
      </c>
      <c r="I1353" s="2" t="s">
        <v>1829</v>
      </c>
      <c r="J1353" s="2">
        <v>2100.7728000000002</v>
      </c>
    </row>
    <row r="1354" spans="1:10">
      <c r="A1354" s="2" t="s">
        <v>3178</v>
      </c>
      <c r="B1354" s="25">
        <v>45267</v>
      </c>
      <c r="C1354" s="2" t="s">
        <v>1437</v>
      </c>
      <c r="D1354" s="2" t="s">
        <v>1686</v>
      </c>
      <c r="E1354" s="2" t="s">
        <v>1792</v>
      </c>
      <c r="F1354" s="33">
        <v>4</v>
      </c>
      <c r="G1354" s="33">
        <v>136.4</v>
      </c>
      <c r="H1354" s="2">
        <v>0.04</v>
      </c>
      <c r="I1354" s="2" t="s">
        <v>1829</v>
      </c>
      <c r="J1354" s="2">
        <v>523.77599999999995</v>
      </c>
    </row>
    <row r="1355" spans="1:10">
      <c r="A1355" s="2" t="s">
        <v>3179</v>
      </c>
      <c r="B1355" s="25">
        <v>45894</v>
      </c>
      <c r="C1355" s="2" t="s">
        <v>1246</v>
      </c>
      <c r="D1355" s="2" t="s">
        <v>1736</v>
      </c>
      <c r="E1355" s="2" t="s">
        <v>1801</v>
      </c>
      <c r="F1355" s="34">
        <v>1</v>
      </c>
      <c r="G1355" s="34">
        <v>509.63</v>
      </c>
      <c r="H1355" s="2">
        <v>0.27</v>
      </c>
      <c r="I1355" s="2" t="s">
        <v>1829</v>
      </c>
      <c r="J1355" s="2">
        <v>372.0299</v>
      </c>
    </row>
    <row r="1356" spans="1:10">
      <c r="A1356" s="2" t="s">
        <v>3180</v>
      </c>
      <c r="B1356" s="25">
        <v>45331</v>
      </c>
      <c r="C1356" s="2" t="s">
        <v>23</v>
      </c>
      <c r="D1356" s="2" t="s">
        <v>1742</v>
      </c>
      <c r="E1356" s="2" t="s">
        <v>1766</v>
      </c>
      <c r="F1356" s="33">
        <v>4</v>
      </c>
      <c r="G1356" s="33">
        <v>360.28</v>
      </c>
      <c r="H1356" s="2">
        <v>0.09</v>
      </c>
      <c r="I1356" s="2" t="s">
        <v>1829</v>
      </c>
      <c r="J1356" s="2">
        <v>1311.4192</v>
      </c>
    </row>
    <row r="1357" spans="1:10">
      <c r="A1357" s="2" t="s">
        <v>3181</v>
      </c>
      <c r="B1357" s="25">
        <v>45910</v>
      </c>
      <c r="C1357" s="2" t="s">
        <v>292</v>
      </c>
      <c r="D1357" s="2" t="s">
        <v>1726</v>
      </c>
      <c r="E1357" s="2" t="s">
        <v>1801</v>
      </c>
      <c r="F1357" s="34">
        <v>3</v>
      </c>
      <c r="G1357" s="34">
        <v>882.05</v>
      </c>
      <c r="H1357" s="2">
        <v>0.06</v>
      </c>
      <c r="I1357" s="2" t="s">
        <v>1826</v>
      </c>
      <c r="J1357" s="2">
        <v>2487.3809999999989</v>
      </c>
    </row>
    <row r="1358" spans="1:10">
      <c r="A1358" s="2" t="s">
        <v>3182</v>
      </c>
      <c r="B1358" s="25">
        <v>45564</v>
      </c>
      <c r="C1358" s="2" t="s">
        <v>640</v>
      </c>
      <c r="D1358" s="2" t="s">
        <v>1706</v>
      </c>
      <c r="E1358" s="2" t="s">
        <v>1782</v>
      </c>
      <c r="F1358" s="33">
        <v>3</v>
      </c>
      <c r="G1358" s="33">
        <v>141.54</v>
      </c>
      <c r="H1358" s="2">
        <v>0.12</v>
      </c>
      <c r="I1358" s="2" t="s">
        <v>1826</v>
      </c>
      <c r="J1358" s="2">
        <v>373.66559999999998</v>
      </c>
    </row>
    <row r="1359" spans="1:10">
      <c r="A1359" s="2" t="s">
        <v>3183</v>
      </c>
      <c r="B1359" s="25">
        <v>45461</v>
      </c>
      <c r="C1359" s="2" t="s">
        <v>168</v>
      </c>
      <c r="D1359" s="2" t="s">
        <v>1578</v>
      </c>
      <c r="E1359" s="2" t="s">
        <v>1769</v>
      </c>
      <c r="F1359" s="34">
        <v>3</v>
      </c>
      <c r="G1359" s="34">
        <v>83.5</v>
      </c>
      <c r="H1359" s="2">
        <v>0.23</v>
      </c>
      <c r="I1359" s="2" t="s">
        <v>1829</v>
      </c>
      <c r="J1359" s="2">
        <v>192.88499999999999</v>
      </c>
    </row>
    <row r="1360" spans="1:10">
      <c r="A1360" s="2" t="s">
        <v>3184</v>
      </c>
      <c r="B1360" s="25">
        <v>45258</v>
      </c>
      <c r="C1360" s="2" t="s">
        <v>425</v>
      </c>
      <c r="D1360" s="2" t="s">
        <v>1576</v>
      </c>
      <c r="E1360" s="2" t="s">
        <v>1776</v>
      </c>
      <c r="F1360" s="33">
        <v>2</v>
      </c>
      <c r="G1360" s="33">
        <v>629.73</v>
      </c>
      <c r="H1360" s="2">
        <v>7.0000000000000007E-2</v>
      </c>
      <c r="I1360" s="2" t="s">
        <v>1826</v>
      </c>
      <c r="J1360" s="2">
        <v>1171.2978000000001</v>
      </c>
    </row>
    <row r="1361" spans="1:10">
      <c r="A1361" s="2" t="s">
        <v>3185</v>
      </c>
      <c r="B1361" s="25">
        <v>45228</v>
      </c>
      <c r="C1361" s="2" t="s">
        <v>59</v>
      </c>
      <c r="D1361" s="2" t="s">
        <v>1614</v>
      </c>
      <c r="E1361" s="2" t="s">
        <v>1776</v>
      </c>
      <c r="F1361" s="34">
        <v>2</v>
      </c>
      <c r="G1361" s="34">
        <v>159.93</v>
      </c>
      <c r="H1361" s="2">
        <v>0.2</v>
      </c>
      <c r="I1361" s="2" t="s">
        <v>1829</v>
      </c>
      <c r="J1361" s="2">
        <v>255.88800000000001</v>
      </c>
    </row>
    <row r="1362" spans="1:10">
      <c r="A1362" s="2" t="s">
        <v>3186</v>
      </c>
      <c r="B1362" s="25">
        <v>45858</v>
      </c>
      <c r="C1362" s="2" t="s">
        <v>59</v>
      </c>
      <c r="D1362" s="2" t="s">
        <v>1638</v>
      </c>
      <c r="E1362" s="2" t="s">
        <v>1810</v>
      </c>
      <c r="F1362" s="33">
        <v>1</v>
      </c>
      <c r="G1362" s="33">
        <v>459.89</v>
      </c>
      <c r="H1362" s="2">
        <v>0.18</v>
      </c>
      <c r="I1362" s="2" t="s">
        <v>1829</v>
      </c>
      <c r="J1362" s="2">
        <v>377.10980000000001</v>
      </c>
    </row>
    <row r="1363" spans="1:10">
      <c r="A1363" s="2" t="s">
        <v>3187</v>
      </c>
      <c r="B1363" s="25">
        <v>45532</v>
      </c>
      <c r="C1363" s="2" t="s">
        <v>619</v>
      </c>
      <c r="D1363" s="2" t="s">
        <v>1614</v>
      </c>
      <c r="E1363" s="2" t="s">
        <v>1813</v>
      </c>
      <c r="F1363" s="34">
        <v>4</v>
      </c>
      <c r="G1363" s="34">
        <v>885.57</v>
      </c>
      <c r="H1363" s="2">
        <v>0.27</v>
      </c>
      <c r="I1363" s="2" t="s">
        <v>1824</v>
      </c>
      <c r="J1363" s="2">
        <v>2585.8643999999999</v>
      </c>
    </row>
    <row r="1364" spans="1:10">
      <c r="A1364" s="2" t="s">
        <v>3188</v>
      </c>
      <c r="B1364" s="25">
        <v>45454</v>
      </c>
      <c r="C1364" s="2" t="s">
        <v>1252</v>
      </c>
      <c r="D1364" s="2" t="s">
        <v>1656</v>
      </c>
      <c r="E1364" s="2" t="s">
        <v>1801</v>
      </c>
      <c r="F1364" s="33">
        <v>3</v>
      </c>
      <c r="G1364" s="33">
        <v>789.05</v>
      </c>
      <c r="H1364" s="2">
        <v>0</v>
      </c>
      <c r="I1364" s="2" t="s">
        <v>1826</v>
      </c>
      <c r="J1364" s="2">
        <v>2367.15</v>
      </c>
    </row>
    <row r="1365" spans="1:10">
      <c r="A1365" s="2" t="s">
        <v>3189</v>
      </c>
      <c r="B1365" s="25">
        <v>45244</v>
      </c>
      <c r="C1365" s="2" t="s">
        <v>517</v>
      </c>
      <c r="D1365" s="2" t="s">
        <v>1680</v>
      </c>
      <c r="E1365" s="2" t="s">
        <v>1752</v>
      </c>
      <c r="F1365" s="34">
        <v>1</v>
      </c>
      <c r="G1365" s="34">
        <v>570.52</v>
      </c>
      <c r="H1365" s="2">
        <v>0</v>
      </c>
      <c r="I1365" s="2" t="s">
        <v>1826</v>
      </c>
      <c r="J1365" s="2">
        <v>570.52</v>
      </c>
    </row>
    <row r="1366" spans="1:10">
      <c r="A1366" s="2" t="s">
        <v>3190</v>
      </c>
      <c r="B1366" s="25">
        <v>45322</v>
      </c>
      <c r="C1366" s="2" t="s">
        <v>592</v>
      </c>
      <c r="D1366" s="2" t="s">
        <v>1602</v>
      </c>
      <c r="E1366" s="2" t="s">
        <v>1804</v>
      </c>
      <c r="F1366" s="33">
        <v>4</v>
      </c>
      <c r="G1366" s="33">
        <v>310.79000000000002</v>
      </c>
      <c r="H1366" s="2">
        <v>0.22</v>
      </c>
      <c r="I1366" s="2" t="s">
        <v>1829</v>
      </c>
      <c r="J1366" s="2">
        <v>969.66480000000013</v>
      </c>
    </row>
    <row r="1367" spans="1:10">
      <c r="A1367" s="2" t="s">
        <v>3191</v>
      </c>
      <c r="B1367" s="25">
        <v>45757</v>
      </c>
      <c r="C1367" s="2" t="s">
        <v>214</v>
      </c>
      <c r="D1367" s="2" t="s">
        <v>1684</v>
      </c>
      <c r="E1367" s="2" t="s">
        <v>1807</v>
      </c>
      <c r="F1367" s="34">
        <v>4</v>
      </c>
      <c r="G1367" s="34">
        <v>255.67</v>
      </c>
      <c r="H1367" s="2">
        <v>0.17</v>
      </c>
      <c r="I1367" s="2" t="s">
        <v>1824</v>
      </c>
      <c r="J1367" s="2">
        <v>848.82439999999997</v>
      </c>
    </row>
    <row r="1368" spans="1:10">
      <c r="A1368" s="2" t="s">
        <v>3192</v>
      </c>
      <c r="B1368" s="25">
        <v>45397</v>
      </c>
      <c r="C1368" s="2" t="s">
        <v>444</v>
      </c>
      <c r="D1368" s="2" t="s">
        <v>1602</v>
      </c>
      <c r="E1368" s="2" t="s">
        <v>1804</v>
      </c>
      <c r="F1368" s="33">
        <v>2</v>
      </c>
      <c r="G1368" s="33">
        <v>270.66000000000003</v>
      </c>
      <c r="H1368" s="2">
        <v>0.1</v>
      </c>
      <c r="I1368" s="2" t="s">
        <v>1829</v>
      </c>
      <c r="J1368" s="2">
        <v>487.18799999999999</v>
      </c>
    </row>
    <row r="1369" spans="1:10">
      <c r="A1369" s="2" t="s">
        <v>3193</v>
      </c>
      <c r="B1369" s="25">
        <v>45914</v>
      </c>
      <c r="C1369" s="2" t="s">
        <v>945</v>
      </c>
      <c r="D1369" s="2" t="s">
        <v>1594</v>
      </c>
      <c r="E1369" s="2" t="s">
        <v>1807</v>
      </c>
      <c r="F1369" s="34">
        <v>3</v>
      </c>
      <c r="G1369" s="34">
        <v>373.35</v>
      </c>
      <c r="H1369" s="2">
        <v>0.2</v>
      </c>
      <c r="I1369" s="2" t="s">
        <v>1829</v>
      </c>
      <c r="J1369" s="2">
        <v>896.04000000000019</v>
      </c>
    </row>
    <row r="1370" spans="1:10">
      <c r="A1370" s="2" t="s">
        <v>3194</v>
      </c>
      <c r="B1370" s="25">
        <v>45432</v>
      </c>
      <c r="C1370" s="2" t="s">
        <v>144</v>
      </c>
      <c r="D1370" s="2" t="s">
        <v>1666</v>
      </c>
      <c r="E1370" s="2" t="s">
        <v>1792</v>
      </c>
      <c r="F1370" s="33">
        <v>2</v>
      </c>
      <c r="G1370" s="33">
        <v>23.58</v>
      </c>
      <c r="H1370" s="2">
        <v>0.02</v>
      </c>
      <c r="I1370" s="2" t="s">
        <v>1826</v>
      </c>
      <c r="J1370" s="2">
        <v>46.216799999999999</v>
      </c>
    </row>
    <row r="1371" spans="1:10">
      <c r="A1371" s="2" t="s">
        <v>3195</v>
      </c>
      <c r="B1371" s="25">
        <v>45798</v>
      </c>
      <c r="C1371" s="2" t="s">
        <v>32</v>
      </c>
      <c r="D1371" s="2" t="s">
        <v>1618</v>
      </c>
      <c r="E1371" s="2" t="s">
        <v>1779</v>
      </c>
      <c r="F1371" s="34">
        <v>4</v>
      </c>
      <c r="G1371" s="34">
        <v>185.67</v>
      </c>
      <c r="H1371" s="2">
        <v>0.21</v>
      </c>
      <c r="I1371" s="2" t="s">
        <v>1826</v>
      </c>
      <c r="J1371" s="2">
        <v>586.71719999999993</v>
      </c>
    </row>
    <row r="1372" spans="1:10">
      <c r="A1372" s="2" t="s">
        <v>3196</v>
      </c>
      <c r="B1372" s="25">
        <v>45396</v>
      </c>
      <c r="C1372" s="2" t="s">
        <v>417</v>
      </c>
      <c r="D1372" s="2" t="s">
        <v>1584</v>
      </c>
      <c r="E1372" s="2" t="s">
        <v>1797</v>
      </c>
      <c r="F1372" s="33">
        <v>3</v>
      </c>
      <c r="G1372" s="33">
        <v>928.74</v>
      </c>
      <c r="H1372" s="2">
        <v>0.27</v>
      </c>
      <c r="I1372" s="2" t="s">
        <v>1826</v>
      </c>
      <c r="J1372" s="2">
        <v>2033.9405999999999</v>
      </c>
    </row>
    <row r="1373" spans="1:10">
      <c r="A1373" s="2" t="s">
        <v>3197</v>
      </c>
      <c r="B1373" s="25">
        <v>45235</v>
      </c>
      <c r="C1373" s="2" t="s">
        <v>121</v>
      </c>
      <c r="D1373" s="2" t="s">
        <v>1716</v>
      </c>
      <c r="E1373" s="2" t="s">
        <v>1773</v>
      </c>
      <c r="F1373" s="34">
        <v>3</v>
      </c>
      <c r="G1373" s="34">
        <v>923.38</v>
      </c>
      <c r="H1373" s="2">
        <v>7.0000000000000007E-2</v>
      </c>
      <c r="I1373" s="2" t="s">
        <v>1829</v>
      </c>
      <c r="J1373" s="2">
        <v>2576.2302</v>
      </c>
    </row>
    <row r="1374" spans="1:10">
      <c r="A1374" s="2" t="s">
        <v>3198</v>
      </c>
      <c r="B1374" s="25">
        <v>45499</v>
      </c>
      <c r="C1374" s="2" t="s">
        <v>1425</v>
      </c>
      <c r="D1374" s="2" t="s">
        <v>1553</v>
      </c>
      <c r="E1374" s="2" t="s">
        <v>1786</v>
      </c>
      <c r="F1374" s="33">
        <v>2</v>
      </c>
      <c r="G1374" s="33">
        <v>409.26</v>
      </c>
      <c r="H1374" s="2">
        <v>0.1</v>
      </c>
      <c r="I1374" s="2" t="s">
        <v>1826</v>
      </c>
      <c r="J1374" s="2">
        <v>736.66800000000001</v>
      </c>
    </row>
    <row r="1375" spans="1:10">
      <c r="A1375" s="2" t="s">
        <v>3199</v>
      </c>
      <c r="B1375" s="25">
        <v>45272</v>
      </c>
      <c r="C1375" s="2" t="s">
        <v>812</v>
      </c>
      <c r="D1375" s="2" t="s">
        <v>1594</v>
      </c>
      <c r="E1375" s="2" t="s">
        <v>1779</v>
      </c>
      <c r="F1375" s="34">
        <v>2</v>
      </c>
      <c r="G1375" s="34">
        <v>608.46</v>
      </c>
      <c r="H1375" s="2">
        <v>0.16</v>
      </c>
      <c r="I1375" s="2" t="s">
        <v>1824</v>
      </c>
      <c r="J1375" s="2">
        <v>1022.2128</v>
      </c>
    </row>
    <row r="1376" spans="1:10">
      <c r="A1376" s="2" t="s">
        <v>3200</v>
      </c>
      <c r="B1376" s="25">
        <v>45785</v>
      </c>
      <c r="C1376" s="2" t="s">
        <v>690</v>
      </c>
      <c r="D1376" s="2" t="s">
        <v>1632</v>
      </c>
      <c r="E1376" s="2" t="s">
        <v>1813</v>
      </c>
      <c r="F1376" s="33">
        <v>4</v>
      </c>
      <c r="G1376" s="33">
        <v>150.47999999999999</v>
      </c>
      <c r="H1376" s="2">
        <v>0.09</v>
      </c>
      <c r="I1376" s="2" t="s">
        <v>1824</v>
      </c>
      <c r="J1376" s="2">
        <v>547.74720000000002</v>
      </c>
    </row>
    <row r="1377" spans="1:10">
      <c r="A1377" s="2" t="s">
        <v>3201</v>
      </c>
      <c r="B1377" s="25">
        <v>45534</v>
      </c>
      <c r="C1377" s="2" t="s">
        <v>785</v>
      </c>
      <c r="D1377" s="2" t="s">
        <v>1684</v>
      </c>
      <c r="E1377" s="2" t="s">
        <v>1799</v>
      </c>
      <c r="F1377" s="34">
        <v>4</v>
      </c>
      <c r="G1377" s="34">
        <v>207.41</v>
      </c>
      <c r="H1377" s="2">
        <v>0.02</v>
      </c>
      <c r="I1377" s="2" t="s">
        <v>1824</v>
      </c>
      <c r="J1377" s="2">
        <v>813.04719999999998</v>
      </c>
    </row>
    <row r="1378" spans="1:10">
      <c r="A1378" s="2" t="s">
        <v>3202</v>
      </c>
      <c r="B1378" s="25">
        <v>45803</v>
      </c>
      <c r="C1378" s="2" t="s">
        <v>571</v>
      </c>
      <c r="D1378" s="2" t="s">
        <v>1570</v>
      </c>
      <c r="E1378" s="2" t="s">
        <v>1776</v>
      </c>
      <c r="F1378" s="33">
        <v>1</v>
      </c>
      <c r="G1378" s="33">
        <v>56.59</v>
      </c>
      <c r="H1378" s="2">
        <v>0.15</v>
      </c>
      <c r="I1378" s="2" t="s">
        <v>1826</v>
      </c>
      <c r="J1378" s="2">
        <v>48.101500000000001</v>
      </c>
    </row>
    <row r="1379" spans="1:10">
      <c r="A1379" s="2" t="s">
        <v>3203</v>
      </c>
      <c r="B1379" s="25">
        <v>45667</v>
      </c>
      <c r="C1379" s="2" t="s">
        <v>1260</v>
      </c>
      <c r="D1379" s="2" t="s">
        <v>1626</v>
      </c>
      <c r="E1379" s="2" t="s">
        <v>1769</v>
      </c>
      <c r="F1379" s="34">
        <v>4</v>
      </c>
      <c r="G1379" s="34">
        <v>995.4</v>
      </c>
      <c r="H1379" s="2">
        <v>0.27</v>
      </c>
      <c r="I1379" s="2" t="s">
        <v>1824</v>
      </c>
      <c r="J1379" s="2">
        <v>2906.5680000000002</v>
      </c>
    </row>
    <row r="1380" spans="1:10">
      <c r="A1380" s="2" t="s">
        <v>3204</v>
      </c>
      <c r="B1380" s="25">
        <v>45656</v>
      </c>
      <c r="C1380" s="2" t="s">
        <v>238</v>
      </c>
      <c r="D1380" s="2" t="s">
        <v>1642</v>
      </c>
      <c r="E1380" s="2" t="s">
        <v>1794</v>
      </c>
      <c r="F1380" s="33">
        <v>2</v>
      </c>
      <c r="G1380" s="33">
        <v>591.33000000000004</v>
      </c>
      <c r="H1380" s="2">
        <v>0.24</v>
      </c>
      <c r="I1380" s="2" t="s">
        <v>1824</v>
      </c>
      <c r="J1380" s="2">
        <v>898.8216000000001</v>
      </c>
    </row>
    <row r="1381" spans="1:10">
      <c r="A1381" s="2" t="s">
        <v>3205</v>
      </c>
      <c r="B1381" s="25">
        <v>45869</v>
      </c>
      <c r="C1381" s="2" t="s">
        <v>1181</v>
      </c>
      <c r="D1381" s="2" t="s">
        <v>1644</v>
      </c>
      <c r="E1381" s="2" t="s">
        <v>1807</v>
      </c>
      <c r="F1381" s="34">
        <v>2</v>
      </c>
      <c r="G1381" s="34">
        <v>204.89</v>
      </c>
      <c r="H1381" s="2">
        <v>0.24</v>
      </c>
      <c r="I1381" s="2" t="s">
        <v>1824</v>
      </c>
      <c r="J1381" s="2">
        <v>311.43279999999999</v>
      </c>
    </row>
    <row r="1382" spans="1:10">
      <c r="A1382" s="2" t="s">
        <v>3206</v>
      </c>
      <c r="B1382" s="25">
        <v>45549</v>
      </c>
      <c r="C1382" s="2" t="s">
        <v>325</v>
      </c>
      <c r="D1382" s="2" t="s">
        <v>1678</v>
      </c>
      <c r="E1382" s="2" t="s">
        <v>1799</v>
      </c>
      <c r="F1382" s="33">
        <v>2</v>
      </c>
      <c r="G1382" s="33">
        <v>546.41</v>
      </c>
      <c r="H1382" s="2">
        <v>0.08</v>
      </c>
      <c r="I1382" s="2" t="s">
        <v>1829</v>
      </c>
      <c r="J1382" s="2">
        <v>1005.3944</v>
      </c>
    </row>
    <row r="1383" spans="1:10">
      <c r="A1383" s="2" t="s">
        <v>3207</v>
      </c>
      <c r="B1383" s="25">
        <v>45409</v>
      </c>
      <c r="C1383" s="2" t="s">
        <v>211</v>
      </c>
      <c r="D1383" s="2" t="s">
        <v>1584</v>
      </c>
      <c r="E1383" s="2" t="s">
        <v>1794</v>
      </c>
      <c r="F1383" s="34">
        <v>4</v>
      </c>
      <c r="G1383" s="34">
        <v>455.49</v>
      </c>
      <c r="H1383" s="2">
        <v>0.17</v>
      </c>
      <c r="I1383" s="2" t="s">
        <v>1824</v>
      </c>
      <c r="J1383" s="2">
        <v>1512.2267999999999</v>
      </c>
    </row>
    <row r="1384" spans="1:10">
      <c r="A1384" s="2" t="s">
        <v>3208</v>
      </c>
      <c r="B1384" s="25">
        <v>45374</v>
      </c>
      <c r="C1384" s="2" t="s">
        <v>1310</v>
      </c>
      <c r="D1384" s="2" t="s">
        <v>1568</v>
      </c>
      <c r="E1384" s="2" t="s">
        <v>1804</v>
      </c>
      <c r="F1384" s="33">
        <v>2</v>
      </c>
      <c r="G1384" s="33">
        <v>700.27</v>
      </c>
      <c r="H1384" s="2">
        <v>0.16</v>
      </c>
      <c r="I1384" s="2" t="s">
        <v>1824</v>
      </c>
      <c r="J1384" s="2">
        <v>1176.4536000000001</v>
      </c>
    </row>
    <row r="1385" spans="1:10">
      <c r="A1385" s="2" t="s">
        <v>3209</v>
      </c>
      <c r="B1385" s="25">
        <v>45282</v>
      </c>
      <c r="C1385" s="2" t="s">
        <v>1083</v>
      </c>
      <c r="D1385" s="2" t="s">
        <v>1712</v>
      </c>
      <c r="E1385" s="2" t="s">
        <v>1807</v>
      </c>
      <c r="F1385" s="34">
        <v>2</v>
      </c>
      <c r="G1385" s="34">
        <v>160.21</v>
      </c>
      <c r="H1385" s="2">
        <v>0.09</v>
      </c>
      <c r="I1385" s="2" t="s">
        <v>1824</v>
      </c>
      <c r="J1385" s="2">
        <v>291.5822</v>
      </c>
    </row>
    <row r="1386" spans="1:10">
      <c r="A1386" s="2" t="s">
        <v>3210</v>
      </c>
      <c r="B1386" s="25">
        <v>45742</v>
      </c>
      <c r="C1386" s="2" t="s">
        <v>127</v>
      </c>
      <c r="D1386" s="2" t="s">
        <v>1642</v>
      </c>
      <c r="E1386" s="2" t="s">
        <v>1792</v>
      </c>
      <c r="F1386" s="33">
        <v>1</v>
      </c>
      <c r="G1386" s="33">
        <v>713.63</v>
      </c>
      <c r="H1386" s="2">
        <v>0.28000000000000003</v>
      </c>
      <c r="I1386" s="2" t="s">
        <v>1829</v>
      </c>
      <c r="J1386" s="2">
        <v>513.81359999999995</v>
      </c>
    </row>
    <row r="1387" spans="1:10">
      <c r="A1387" s="2" t="s">
        <v>3211</v>
      </c>
      <c r="B1387" s="25">
        <v>45447</v>
      </c>
      <c r="C1387" s="2" t="s">
        <v>732</v>
      </c>
      <c r="D1387" s="2" t="s">
        <v>1734</v>
      </c>
      <c r="E1387" s="2" t="s">
        <v>1779</v>
      </c>
      <c r="F1387" s="34">
        <v>2</v>
      </c>
      <c r="G1387" s="34">
        <v>224.69</v>
      </c>
      <c r="H1387" s="2">
        <v>0.2</v>
      </c>
      <c r="I1387" s="2" t="s">
        <v>1829</v>
      </c>
      <c r="J1387" s="2">
        <v>359.50400000000002</v>
      </c>
    </row>
    <row r="1388" spans="1:10">
      <c r="A1388" s="2" t="s">
        <v>3212</v>
      </c>
      <c r="B1388" s="25">
        <v>45733</v>
      </c>
      <c r="C1388" s="2" t="s">
        <v>1400</v>
      </c>
      <c r="D1388" s="2" t="s">
        <v>1588</v>
      </c>
      <c r="E1388" s="2" t="s">
        <v>1799</v>
      </c>
      <c r="F1388" s="33">
        <v>2</v>
      </c>
      <c r="G1388" s="33">
        <v>740.57</v>
      </c>
      <c r="H1388" s="2">
        <v>0.06</v>
      </c>
      <c r="I1388" s="2" t="s">
        <v>1824</v>
      </c>
      <c r="J1388" s="2">
        <v>1392.2716</v>
      </c>
    </row>
    <row r="1389" spans="1:10">
      <c r="A1389" s="2" t="s">
        <v>3213</v>
      </c>
      <c r="B1389" s="25">
        <v>45373</v>
      </c>
      <c r="C1389" s="2" t="s">
        <v>481</v>
      </c>
      <c r="D1389" s="2" t="s">
        <v>1570</v>
      </c>
      <c r="E1389" s="2" t="s">
        <v>1766</v>
      </c>
      <c r="F1389" s="34">
        <v>3</v>
      </c>
      <c r="G1389" s="34">
        <v>250.14</v>
      </c>
      <c r="H1389" s="2">
        <v>0.23</v>
      </c>
      <c r="I1389" s="2" t="s">
        <v>1826</v>
      </c>
      <c r="J1389" s="2">
        <v>577.82339999999999</v>
      </c>
    </row>
    <row r="1390" spans="1:10">
      <c r="A1390" s="2" t="s">
        <v>3214</v>
      </c>
      <c r="B1390" s="25">
        <v>45655</v>
      </c>
      <c r="C1390" s="2" t="s">
        <v>89</v>
      </c>
      <c r="D1390" s="2" t="s">
        <v>1744</v>
      </c>
      <c r="E1390" s="2" t="s">
        <v>1813</v>
      </c>
      <c r="F1390" s="33">
        <v>3</v>
      </c>
      <c r="G1390" s="33">
        <v>34.97</v>
      </c>
      <c r="H1390" s="2">
        <v>0.01</v>
      </c>
      <c r="I1390" s="2" t="s">
        <v>1824</v>
      </c>
      <c r="J1390" s="2">
        <v>103.8609</v>
      </c>
    </row>
    <row r="1391" spans="1:10">
      <c r="A1391" s="2" t="s">
        <v>3215</v>
      </c>
      <c r="B1391" s="25">
        <v>45868</v>
      </c>
      <c r="C1391" s="2" t="s">
        <v>960</v>
      </c>
      <c r="D1391" s="2" t="s">
        <v>1632</v>
      </c>
      <c r="E1391" s="2" t="s">
        <v>1804</v>
      </c>
      <c r="F1391" s="34">
        <v>1</v>
      </c>
      <c r="G1391" s="34">
        <v>653.91</v>
      </c>
      <c r="H1391" s="2">
        <v>0.3</v>
      </c>
      <c r="I1391" s="2" t="s">
        <v>1826</v>
      </c>
      <c r="J1391" s="2">
        <v>457.73700000000002</v>
      </c>
    </row>
    <row r="1392" spans="1:10">
      <c r="A1392" s="2" t="s">
        <v>3216</v>
      </c>
      <c r="B1392" s="25">
        <v>45338</v>
      </c>
      <c r="C1392" s="2" t="s">
        <v>1136</v>
      </c>
      <c r="D1392" s="2" t="s">
        <v>1680</v>
      </c>
      <c r="E1392" s="2" t="s">
        <v>1766</v>
      </c>
      <c r="F1392" s="33">
        <v>1</v>
      </c>
      <c r="G1392" s="33">
        <v>997.87</v>
      </c>
      <c r="H1392" s="2">
        <v>0.24</v>
      </c>
      <c r="I1392" s="2" t="s">
        <v>1824</v>
      </c>
      <c r="J1392" s="2">
        <v>758.38120000000004</v>
      </c>
    </row>
    <row r="1393" spans="1:10">
      <c r="A1393" s="2" t="s">
        <v>3217</v>
      </c>
      <c r="B1393" s="25">
        <v>45349</v>
      </c>
      <c r="C1393" s="2" t="s">
        <v>678</v>
      </c>
      <c r="D1393" s="2" t="s">
        <v>1726</v>
      </c>
      <c r="E1393" s="2" t="s">
        <v>1799</v>
      </c>
      <c r="F1393" s="34">
        <v>1</v>
      </c>
      <c r="G1393" s="34">
        <v>174.27</v>
      </c>
      <c r="H1393" s="2">
        <v>0.27</v>
      </c>
      <c r="I1393" s="2" t="s">
        <v>1829</v>
      </c>
      <c r="J1393" s="2">
        <v>127.2171</v>
      </c>
    </row>
    <row r="1394" spans="1:10">
      <c r="A1394" s="2" t="s">
        <v>3218</v>
      </c>
      <c r="B1394" s="25">
        <v>45368</v>
      </c>
      <c r="C1394" s="2" t="s">
        <v>402</v>
      </c>
      <c r="D1394" s="2" t="s">
        <v>1646</v>
      </c>
      <c r="E1394" s="2" t="s">
        <v>1779</v>
      </c>
      <c r="F1394" s="33">
        <v>3</v>
      </c>
      <c r="G1394" s="33">
        <v>847.44</v>
      </c>
      <c r="H1394" s="2">
        <v>0.17</v>
      </c>
      <c r="I1394" s="2" t="s">
        <v>1824</v>
      </c>
      <c r="J1394" s="2">
        <v>2110.1255999999998</v>
      </c>
    </row>
    <row r="1395" spans="1:10">
      <c r="A1395" s="2" t="s">
        <v>3219</v>
      </c>
      <c r="B1395" s="25">
        <v>45243</v>
      </c>
      <c r="C1395" s="2" t="s">
        <v>1328</v>
      </c>
      <c r="D1395" s="2" t="s">
        <v>1549</v>
      </c>
      <c r="E1395" s="2" t="s">
        <v>1761</v>
      </c>
      <c r="F1395" s="34">
        <v>1</v>
      </c>
      <c r="G1395" s="34">
        <v>493.45</v>
      </c>
      <c r="H1395" s="2">
        <v>0.09</v>
      </c>
      <c r="I1395" s="2" t="s">
        <v>1824</v>
      </c>
      <c r="J1395" s="2">
        <v>449.03949999999998</v>
      </c>
    </row>
    <row r="1396" spans="1:10">
      <c r="A1396" s="2" t="s">
        <v>3220</v>
      </c>
      <c r="B1396" s="25">
        <v>45577</v>
      </c>
      <c r="C1396" s="2" t="s">
        <v>746</v>
      </c>
      <c r="D1396" s="2" t="s">
        <v>1672</v>
      </c>
      <c r="E1396" s="2" t="s">
        <v>1761</v>
      </c>
      <c r="F1396" s="33">
        <v>4</v>
      </c>
      <c r="G1396" s="33">
        <v>111.66</v>
      </c>
      <c r="H1396" s="2">
        <v>0.14000000000000001</v>
      </c>
      <c r="I1396" s="2" t="s">
        <v>1824</v>
      </c>
      <c r="J1396" s="2">
        <v>384.11040000000003</v>
      </c>
    </row>
    <row r="1397" spans="1:10">
      <c r="A1397" s="2" t="s">
        <v>3221</v>
      </c>
      <c r="B1397" s="25">
        <v>45343</v>
      </c>
      <c r="C1397" s="2" t="s">
        <v>884</v>
      </c>
      <c r="D1397" s="2" t="s">
        <v>1728</v>
      </c>
      <c r="E1397" s="2" t="s">
        <v>1792</v>
      </c>
      <c r="F1397" s="34">
        <v>1</v>
      </c>
      <c r="G1397" s="34">
        <v>413.65</v>
      </c>
      <c r="H1397" s="2">
        <v>0.1</v>
      </c>
      <c r="I1397" s="2" t="s">
        <v>1829</v>
      </c>
      <c r="J1397" s="2">
        <v>372.28500000000003</v>
      </c>
    </row>
    <row r="1398" spans="1:10">
      <c r="A1398" s="2" t="s">
        <v>3222</v>
      </c>
      <c r="B1398" s="25">
        <v>45744</v>
      </c>
      <c r="C1398" s="2" t="s">
        <v>1464</v>
      </c>
      <c r="D1398" s="2" t="s">
        <v>1726</v>
      </c>
      <c r="E1398" s="2" t="s">
        <v>1786</v>
      </c>
      <c r="F1398" s="33">
        <v>1</v>
      </c>
      <c r="G1398" s="33">
        <v>317.14999999999998</v>
      </c>
      <c r="H1398" s="2">
        <v>0.24</v>
      </c>
      <c r="I1398" s="2" t="s">
        <v>1829</v>
      </c>
      <c r="J1398" s="2">
        <v>241.03399999999999</v>
      </c>
    </row>
    <row r="1399" spans="1:10">
      <c r="A1399" s="2" t="s">
        <v>3223</v>
      </c>
      <c r="B1399" s="25">
        <v>45873</v>
      </c>
      <c r="C1399" s="2" t="s">
        <v>1124</v>
      </c>
      <c r="D1399" s="2" t="s">
        <v>1724</v>
      </c>
      <c r="E1399" s="2" t="s">
        <v>1757</v>
      </c>
      <c r="F1399" s="34">
        <v>3</v>
      </c>
      <c r="G1399" s="34">
        <v>642.94000000000005</v>
      </c>
      <c r="H1399" s="2">
        <v>0.05</v>
      </c>
      <c r="I1399" s="2" t="s">
        <v>1829</v>
      </c>
      <c r="J1399" s="2">
        <v>1832.3789999999999</v>
      </c>
    </row>
    <row r="1400" spans="1:10">
      <c r="A1400" s="2" t="s">
        <v>3224</v>
      </c>
      <c r="B1400" s="25">
        <v>45601</v>
      </c>
      <c r="C1400" s="2" t="s">
        <v>455</v>
      </c>
      <c r="D1400" s="2" t="s">
        <v>1662</v>
      </c>
      <c r="E1400" s="2" t="s">
        <v>1789</v>
      </c>
      <c r="F1400" s="33">
        <v>4</v>
      </c>
      <c r="G1400" s="33">
        <v>559.59</v>
      </c>
      <c r="H1400" s="2">
        <v>0.19</v>
      </c>
      <c r="I1400" s="2" t="s">
        <v>1829</v>
      </c>
      <c r="J1400" s="2">
        <v>1813.0716</v>
      </c>
    </row>
    <row r="1401" spans="1:10">
      <c r="A1401" s="2" t="s">
        <v>3225</v>
      </c>
      <c r="B1401" s="25">
        <v>45458</v>
      </c>
      <c r="C1401" s="2" t="s">
        <v>399</v>
      </c>
      <c r="D1401" s="2" t="s">
        <v>1606</v>
      </c>
      <c r="E1401" s="2" t="s">
        <v>1810</v>
      </c>
      <c r="F1401" s="34">
        <v>1</v>
      </c>
      <c r="G1401" s="34">
        <v>758.54</v>
      </c>
      <c r="H1401" s="2">
        <v>0.28999999999999998</v>
      </c>
      <c r="I1401" s="2" t="s">
        <v>1826</v>
      </c>
      <c r="J1401" s="2">
        <v>538.5634</v>
      </c>
    </row>
    <row r="1402" spans="1:10">
      <c r="A1402" s="2" t="s">
        <v>3226</v>
      </c>
      <c r="B1402" s="25">
        <v>45649</v>
      </c>
      <c r="C1402" s="2" t="s">
        <v>1425</v>
      </c>
      <c r="D1402" s="2" t="s">
        <v>1708</v>
      </c>
      <c r="E1402" s="2" t="s">
        <v>1801</v>
      </c>
      <c r="F1402" s="33">
        <v>4</v>
      </c>
      <c r="G1402" s="33">
        <v>643.96</v>
      </c>
      <c r="H1402" s="2">
        <v>0.16</v>
      </c>
      <c r="I1402" s="2" t="s">
        <v>1826</v>
      </c>
      <c r="J1402" s="2">
        <v>2163.7055999999998</v>
      </c>
    </row>
    <row r="1403" spans="1:10">
      <c r="A1403" s="2" t="s">
        <v>3227</v>
      </c>
      <c r="B1403" s="25">
        <v>45653</v>
      </c>
      <c r="C1403" s="2" t="s">
        <v>779</v>
      </c>
      <c r="D1403" s="2" t="s">
        <v>1596</v>
      </c>
      <c r="E1403" s="2" t="s">
        <v>1786</v>
      </c>
      <c r="F1403" s="34">
        <v>1</v>
      </c>
      <c r="G1403" s="34">
        <v>882.73</v>
      </c>
      <c r="H1403" s="2">
        <v>0.1</v>
      </c>
      <c r="I1403" s="2" t="s">
        <v>1824</v>
      </c>
      <c r="J1403" s="2">
        <v>794.45699999999999</v>
      </c>
    </row>
    <row r="1404" spans="1:10">
      <c r="A1404" s="2" t="s">
        <v>3228</v>
      </c>
      <c r="B1404" s="25">
        <v>45378</v>
      </c>
      <c r="C1404" s="2" t="s">
        <v>1023</v>
      </c>
      <c r="D1404" s="2" t="s">
        <v>1730</v>
      </c>
      <c r="E1404" s="2" t="s">
        <v>1813</v>
      </c>
      <c r="F1404" s="33">
        <v>2</v>
      </c>
      <c r="G1404" s="33">
        <v>600.03</v>
      </c>
      <c r="H1404" s="2">
        <v>0.26</v>
      </c>
      <c r="I1404" s="2" t="s">
        <v>1826</v>
      </c>
      <c r="J1404" s="2">
        <v>888.0444</v>
      </c>
    </row>
    <row r="1405" spans="1:10">
      <c r="A1405" s="2" t="s">
        <v>3229</v>
      </c>
      <c r="B1405" s="25">
        <v>45638</v>
      </c>
      <c r="C1405" s="2" t="s">
        <v>526</v>
      </c>
      <c r="D1405" s="2" t="s">
        <v>1656</v>
      </c>
      <c r="E1405" s="2" t="s">
        <v>1773</v>
      </c>
      <c r="F1405" s="34">
        <v>2</v>
      </c>
      <c r="G1405" s="34">
        <v>628.83000000000004</v>
      </c>
      <c r="H1405" s="2">
        <v>7.0000000000000007E-2</v>
      </c>
      <c r="I1405" s="2" t="s">
        <v>1826</v>
      </c>
      <c r="J1405" s="2">
        <v>1169.6238000000001</v>
      </c>
    </row>
    <row r="1406" spans="1:10">
      <c r="A1406" s="2" t="s">
        <v>3230</v>
      </c>
      <c r="B1406" s="25">
        <v>45277</v>
      </c>
      <c r="C1406" s="2" t="s">
        <v>579</v>
      </c>
      <c r="D1406" s="2" t="s">
        <v>1710</v>
      </c>
      <c r="E1406" s="2" t="s">
        <v>1786</v>
      </c>
      <c r="F1406" s="33">
        <v>3</v>
      </c>
      <c r="G1406" s="33">
        <v>113.87</v>
      </c>
      <c r="H1406" s="2">
        <v>0.21</v>
      </c>
      <c r="I1406" s="2" t="s">
        <v>1829</v>
      </c>
      <c r="J1406" s="2">
        <v>269.87189999999998</v>
      </c>
    </row>
    <row r="1407" spans="1:10">
      <c r="A1407" s="2" t="s">
        <v>3231</v>
      </c>
      <c r="B1407" s="25">
        <v>45351</v>
      </c>
      <c r="C1407" s="2" t="s">
        <v>1298</v>
      </c>
      <c r="D1407" s="2" t="s">
        <v>1692</v>
      </c>
      <c r="E1407" s="2" t="s">
        <v>1779</v>
      </c>
      <c r="F1407" s="34">
        <v>4</v>
      </c>
      <c r="G1407" s="34">
        <v>282.07</v>
      </c>
      <c r="H1407" s="2">
        <v>0.18</v>
      </c>
      <c r="I1407" s="2" t="s">
        <v>1826</v>
      </c>
      <c r="J1407" s="2">
        <v>925.18960000000004</v>
      </c>
    </row>
    <row r="1408" spans="1:10">
      <c r="A1408" s="2" t="s">
        <v>3232</v>
      </c>
      <c r="B1408" s="25">
        <v>45290</v>
      </c>
      <c r="C1408" s="2" t="s">
        <v>523</v>
      </c>
      <c r="D1408" s="2" t="s">
        <v>1656</v>
      </c>
      <c r="E1408" s="2" t="s">
        <v>1776</v>
      </c>
      <c r="F1408" s="33">
        <v>3</v>
      </c>
      <c r="G1408" s="33">
        <v>676.77</v>
      </c>
      <c r="H1408" s="2">
        <v>0.17</v>
      </c>
      <c r="I1408" s="2" t="s">
        <v>1826</v>
      </c>
      <c r="J1408" s="2">
        <v>1685.1573000000001</v>
      </c>
    </row>
    <row r="1409" spans="1:10">
      <c r="A1409" s="2" t="s">
        <v>3233</v>
      </c>
      <c r="B1409" s="25">
        <v>45638</v>
      </c>
      <c r="C1409" s="2" t="s">
        <v>713</v>
      </c>
      <c r="D1409" s="2" t="s">
        <v>1560</v>
      </c>
      <c r="E1409" s="2" t="s">
        <v>1804</v>
      </c>
      <c r="F1409" s="34">
        <v>2</v>
      </c>
      <c r="G1409" s="34">
        <v>362.7</v>
      </c>
      <c r="H1409" s="2">
        <v>0.09</v>
      </c>
      <c r="I1409" s="2" t="s">
        <v>1824</v>
      </c>
      <c r="J1409" s="2">
        <v>660.11400000000003</v>
      </c>
    </row>
    <row r="1410" spans="1:10">
      <c r="A1410" s="2" t="s">
        <v>3234</v>
      </c>
      <c r="B1410" s="25">
        <v>45679</v>
      </c>
      <c r="C1410" s="2" t="s">
        <v>461</v>
      </c>
      <c r="D1410" s="2" t="s">
        <v>1574</v>
      </c>
      <c r="E1410" s="2" t="s">
        <v>1761</v>
      </c>
      <c r="F1410" s="33">
        <v>1</v>
      </c>
      <c r="G1410" s="33">
        <v>908.5</v>
      </c>
      <c r="H1410" s="2">
        <v>0.2</v>
      </c>
      <c r="I1410" s="2" t="s">
        <v>1829</v>
      </c>
      <c r="J1410" s="2">
        <v>726.80000000000007</v>
      </c>
    </row>
    <row r="1411" spans="1:10">
      <c r="A1411" s="2" t="s">
        <v>3235</v>
      </c>
      <c r="B1411" s="25">
        <v>45296</v>
      </c>
      <c r="C1411" s="2" t="s">
        <v>247</v>
      </c>
      <c r="D1411" s="2" t="s">
        <v>1598</v>
      </c>
      <c r="E1411" s="2" t="s">
        <v>1801</v>
      </c>
      <c r="F1411" s="34">
        <v>2</v>
      </c>
      <c r="G1411" s="34">
        <v>795.37</v>
      </c>
      <c r="H1411" s="2">
        <v>0.2</v>
      </c>
      <c r="I1411" s="2" t="s">
        <v>1829</v>
      </c>
      <c r="J1411" s="2">
        <v>1272.5920000000001</v>
      </c>
    </row>
    <row r="1412" spans="1:10">
      <c r="A1412" s="2" t="s">
        <v>3236</v>
      </c>
      <c r="B1412" s="25">
        <v>45760</v>
      </c>
      <c r="C1412" s="2" t="s">
        <v>487</v>
      </c>
      <c r="D1412" s="2" t="s">
        <v>1618</v>
      </c>
      <c r="E1412" s="2" t="s">
        <v>1769</v>
      </c>
      <c r="F1412" s="33">
        <v>2</v>
      </c>
      <c r="G1412" s="33">
        <v>326.85000000000002</v>
      </c>
      <c r="H1412" s="2">
        <v>0.17</v>
      </c>
      <c r="I1412" s="2" t="s">
        <v>1829</v>
      </c>
      <c r="J1412" s="2">
        <v>542.57100000000003</v>
      </c>
    </row>
    <row r="1413" spans="1:10">
      <c r="A1413" s="2" t="s">
        <v>3237</v>
      </c>
      <c r="B1413" s="25">
        <v>45603</v>
      </c>
      <c r="C1413" s="2" t="s">
        <v>1098</v>
      </c>
      <c r="D1413" s="2" t="s">
        <v>1660</v>
      </c>
      <c r="E1413" s="2" t="s">
        <v>1799</v>
      </c>
      <c r="F1413" s="34">
        <v>3</v>
      </c>
      <c r="G1413" s="34">
        <v>169.43</v>
      </c>
      <c r="H1413" s="2">
        <v>0.19</v>
      </c>
      <c r="I1413" s="2" t="s">
        <v>1824</v>
      </c>
      <c r="J1413" s="2">
        <v>411.71490000000011</v>
      </c>
    </row>
    <row r="1414" spans="1:10">
      <c r="A1414" s="2" t="s">
        <v>3238</v>
      </c>
      <c r="B1414" s="25">
        <v>45413</v>
      </c>
      <c r="C1414" s="2" t="s">
        <v>544</v>
      </c>
      <c r="D1414" s="2" t="s">
        <v>1714</v>
      </c>
      <c r="E1414" s="2" t="s">
        <v>1776</v>
      </c>
      <c r="F1414" s="33">
        <v>1</v>
      </c>
      <c r="G1414" s="33">
        <v>254.47</v>
      </c>
      <c r="H1414" s="2">
        <v>0.1</v>
      </c>
      <c r="I1414" s="2" t="s">
        <v>1824</v>
      </c>
      <c r="J1414" s="2">
        <v>229.023</v>
      </c>
    </row>
    <row r="1415" spans="1:10">
      <c r="A1415" s="2" t="s">
        <v>3239</v>
      </c>
      <c r="B1415" s="25">
        <v>45506</v>
      </c>
      <c r="C1415" s="2" t="s">
        <v>1298</v>
      </c>
      <c r="D1415" s="2" t="s">
        <v>1598</v>
      </c>
      <c r="E1415" s="2" t="s">
        <v>1804</v>
      </c>
      <c r="F1415" s="34">
        <v>4</v>
      </c>
      <c r="G1415" s="34">
        <v>627.73</v>
      </c>
      <c r="H1415" s="2">
        <v>0.11</v>
      </c>
      <c r="I1415" s="2" t="s">
        <v>1829</v>
      </c>
      <c r="J1415" s="2">
        <v>2234.7188000000001</v>
      </c>
    </row>
    <row r="1416" spans="1:10">
      <c r="A1416" s="2" t="s">
        <v>3240</v>
      </c>
      <c r="B1416" s="25">
        <v>45394</v>
      </c>
      <c r="C1416" s="2" t="s">
        <v>1160</v>
      </c>
      <c r="D1416" s="2" t="s">
        <v>1610</v>
      </c>
      <c r="E1416" s="2" t="s">
        <v>1813</v>
      </c>
      <c r="F1416" s="33">
        <v>4</v>
      </c>
      <c r="G1416" s="33">
        <v>327.25</v>
      </c>
      <c r="H1416" s="2">
        <v>0.13</v>
      </c>
      <c r="I1416" s="2" t="s">
        <v>1829</v>
      </c>
      <c r="J1416" s="2">
        <v>1138.83</v>
      </c>
    </row>
    <row r="1417" spans="1:10">
      <c r="A1417" s="2" t="s">
        <v>3241</v>
      </c>
      <c r="B1417" s="25">
        <v>45755</v>
      </c>
      <c r="C1417" s="2" t="s">
        <v>490</v>
      </c>
      <c r="D1417" s="2" t="s">
        <v>1666</v>
      </c>
      <c r="E1417" s="2" t="s">
        <v>1792</v>
      </c>
      <c r="F1417" s="34">
        <v>4</v>
      </c>
      <c r="G1417" s="34">
        <v>511.43</v>
      </c>
      <c r="H1417" s="2">
        <v>0.18</v>
      </c>
      <c r="I1417" s="2" t="s">
        <v>1829</v>
      </c>
      <c r="J1417" s="2">
        <v>1677.4903999999999</v>
      </c>
    </row>
    <row r="1418" spans="1:10">
      <c r="A1418" s="2" t="s">
        <v>3242</v>
      </c>
      <c r="B1418" s="25">
        <v>45473</v>
      </c>
      <c r="C1418" s="2" t="s">
        <v>550</v>
      </c>
      <c r="D1418" s="2" t="s">
        <v>1674</v>
      </c>
      <c r="E1418" s="2" t="s">
        <v>1807</v>
      </c>
      <c r="F1418" s="33">
        <v>4</v>
      </c>
      <c r="G1418" s="33">
        <v>194.67</v>
      </c>
      <c r="H1418" s="2">
        <v>0.23</v>
      </c>
      <c r="I1418" s="2" t="s">
        <v>1826</v>
      </c>
      <c r="J1418" s="2">
        <v>599.58359999999993</v>
      </c>
    </row>
    <row r="1419" spans="1:10">
      <c r="A1419" s="2" t="s">
        <v>3243</v>
      </c>
      <c r="B1419" s="25">
        <v>45304</v>
      </c>
      <c r="C1419" s="2" t="s">
        <v>221</v>
      </c>
      <c r="D1419" s="2" t="s">
        <v>1594</v>
      </c>
      <c r="E1419" s="2" t="s">
        <v>1757</v>
      </c>
      <c r="F1419" s="34">
        <v>2</v>
      </c>
      <c r="G1419" s="34">
        <v>54.51</v>
      </c>
      <c r="H1419" s="2">
        <v>7.0000000000000007E-2</v>
      </c>
      <c r="I1419" s="2" t="s">
        <v>1824</v>
      </c>
      <c r="J1419" s="2">
        <v>101.3886</v>
      </c>
    </row>
    <row r="1420" spans="1:10">
      <c r="A1420" s="2" t="s">
        <v>3244</v>
      </c>
      <c r="B1420" s="25">
        <v>45557</v>
      </c>
      <c r="C1420" s="2" t="s">
        <v>278</v>
      </c>
      <c r="D1420" s="2" t="s">
        <v>1672</v>
      </c>
      <c r="E1420" s="2" t="s">
        <v>1792</v>
      </c>
      <c r="F1420" s="33">
        <v>4</v>
      </c>
      <c r="G1420" s="33">
        <v>964</v>
      </c>
      <c r="H1420" s="2">
        <v>0.14000000000000001</v>
      </c>
      <c r="I1420" s="2" t="s">
        <v>1826</v>
      </c>
      <c r="J1420" s="2">
        <v>3316.16</v>
      </c>
    </row>
    <row r="1421" spans="1:10">
      <c r="A1421" s="2" t="s">
        <v>3245</v>
      </c>
      <c r="B1421" s="25">
        <v>45527</v>
      </c>
      <c r="C1421" s="2" t="s">
        <v>157</v>
      </c>
      <c r="D1421" s="2" t="s">
        <v>1726</v>
      </c>
      <c r="E1421" s="2" t="s">
        <v>1769</v>
      </c>
      <c r="F1421" s="34">
        <v>1</v>
      </c>
      <c r="G1421" s="34">
        <v>170.12</v>
      </c>
      <c r="H1421" s="2">
        <v>0.26</v>
      </c>
      <c r="I1421" s="2" t="s">
        <v>1826</v>
      </c>
      <c r="J1421" s="2">
        <v>125.8888</v>
      </c>
    </row>
    <row r="1422" spans="1:10">
      <c r="A1422" s="2" t="s">
        <v>3246</v>
      </c>
      <c r="B1422" s="25">
        <v>45875</v>
      </c>
      <c r="C1422" s="2" t="s">
        <v>511</v>
      </c>
      <c r="D1422" s="2" t="s">
        <v>1654</v>
      </c>
      <c r="E1422" s="2" t="s">
        <v>1813</v>
      </c>
      <c r="F1422" s="33">
        <v>2</v>
      </c>
      <c r="G1422" s="33">
        <v>664.5</v>
      </c>
      <c r="H1422" s="2">
        <v>0.23</v>
      </c>
      <c r="I1422" s="2" t="s">
        <v>1824</v>
      </c>
      <c r="J1422" s="2">
        <v>1023.33</v>
      </c>
    </row>
    <row r="1423" spans="1:10">
      <c r="A1423" s="2" t="s">
        <v>3247</v>
      </c>
      <c r="B1423" s="25">
        <v>45936</v>
      </c>
      <c r="C1423" s="2" t="s">
        <v>1160</v>
      </c>
      <c r="D1423" s="2" t="s">
        <v>1638</v>
      </c>
      <c r="E1423" s="2" t="s">
        <v>1789</v>
      </c>
      <c r="F1423" s="34">
        <v>4</v>
      </c>
      <c r="G1423" s="34">
        <v>557.51</v>
      </c>
      <c r="H1423" s="2">
        <v>0.11</v>
      </c>
      <c r="I1423" s="2" t="s">
        <v>1824</v>
      </c>
      <c r="J1423" s="2">
        <v>1984.7356</v>
      </c>
    </row>
    <row r="1424" spans="1:10">
      <c r="A1424" s="2" t="s">
        <v>3248</v>
      </c>
      <c r="B1424" s="25">
        <v>45807</v>
      </c>
      <c r="C1424" s="2" t="s">
        <v>1238</v>
      </c>
      <c r="D1424" s="2" t="s">
        <v>1728</v>
      </c>
      <c r="E1424" s="2" t="s">
        <v>1757</v>
      </c>
      <c r="F1424" s="33">
        <v>2</v>
      </c>
      <c r="G1424" s="33">
        <v>410</v>
      </c>
      <c r="H1424" s="2">
        <v>0.13</v>
      </c>
      <c r="I1424" s="2" t="s">
        <v>1829</v>
      </c>
      <c r="J1424" s="2">
        <v>713.4</v>
      </c>
    </row>
    <row r="1425" spans="1:10">
      <c r="A1425" s="2" t="s">
        <v>3249</v>
      </c>
      <c r="B1425" s="25">
        <v>45473</v>
      </c>
      <c r="C1425" s="2" t="s">
        <v>966</v>
      </c>
      <c r="D1425" s="2" t="s">
        <v>1714</v>
      </c>
      <c r="E1425" s="2" t="s">
        <v>1773</v>
      </c>
      <c r="F1425" s="34">
        <v>2</v>
      </c>
      <c r="G1425" s="34">
        <v>879.93</v>
      </c>
      <c r="H1425" s="2">
        <v>0.28999999999999998</v>
      </c>
      <c r="I1425" s="2" t="s">
        <v>1829</v>
      </c>
      <c r="J1425" s="2">
        <v>1249.5006000000001</v>
      </c>
    </row>
    <row r="1426" spans="1:10">
      <c r="A1426" s="2" t="s">
        <v>3250</v>
      </c>
      <c r="B1426" s="25">
        <v>45664</v>
      </c>
      <c r="C1426" s="2" t="s">
        <v>40</v>
      </c>
      <c r="D1426" s="2" t="s">
        <v>1574</v>
      </c>
      <c r="E1426" s="2" t="s">
        <v>1810</v>
      </c>
      <c r="F1426" s="33">
        <v>1</v>
      </c>
      <c r="G1426" s="33">
        <v>350.58</v>
      </c>
      <c r="H1426" s="2">
        <v>0.03</v>
      </c>
      <c r="I1426" s="2" t="s">
        <v>1829</v>
      </c>
      <c r="J1426" s="2">
        <v>340.06259999999997</v>
      </c>
    </row>
    <row r="1427" spans="1:10">
      <c r="A1427" s="2" t="s">
        <v>3251</v>
      </c>
      <c r="B1427" s="25">
        <v>45633</v>
      </c>
      <c r="C1427" s="2" t="s">
        <v>1098</v>
      </c>
      <c r="D1427" s="2" t="s">
        <v>1664</v>
      </c>
      <c r="E1427" s="2" t="s">
        <v>1766</v>
      </c>
      <c r="F1427" s="34">
        <v>4</v>
      </c>
      <c r="G1427" s="34">
        <v>348.58</v>
      </c>
      <c r="H1427" s="2">
        <v>0.16</v>
      </c>
      <c r="I1427" s="2" t="s">
        <v>1824</v>
      </c>
      <c r="J1427" s="2">
        <v>1171.2288000000001</v>
      </c>
    </row>
    <row r="1428" spans="1:10">
      <c r="A1428" s="2" t="s">
        <v>3252</v>
      </c>
      <c r="B1428" s="25">
        <v>45548</v>
      </c>
      <c r="C1428" s="2" t="s">
        <v>1417</v>
      </c>
      <c r="D1428" s="2" t="s">
        <v>1598</v>
      </c>
      <c r="E1428" s="2" t="s">
        <v>1766</v>
      </c>
      <c r="F1428" s="33">
        <v>3</v>
      </c>
      <c r="G1428" s="33">
        <v>247.66</v>
      </c>
      <c r="H1428" s="2">
        <v>0.02</v>
      </c>
      <c r="I1428" s="2" t="s">
        <v>1829</v>
      </c>
      <c r="J1428" s="2">
        <v>728.12040000000002</v>
      </c>
    </row>
    <row r="1429" spans="1:10">
      <c r="A1429" s="2" t="s">
        <v>3253</v>
      </c>
      <c r="B1429" s="25">
        <v>45244</v>
      </c>
      <c r="C1429" s="2" t="s">
        <v>1211</v>
      </c>
      <c r="D1429" s="2" t="s">
        <v>1626</v>
      </c>
      <c r="E1429" s="2" t="s">
        <v>1801</v>
      </c>
      <c r="F1429" s="34">
        <v>3</v>
      </c>
      <c r="G1429" s="34">
        <v>836.27</v>
      </c>
      <c r="H1429" s="2">
        <v>0.16</v>
      </c>
      <c r="I1429" s="2" t="s">
        <v>1824</v>
      </c>
      <c r="J1429" s="2">
        <v>2107.4004</v>
      </c>
    </row>
    <row r="1430" spans="1:10">
      <c r="A1430" s="2" t="s">
        <v>3254</v>
      </c>
      <c r="B1430" s="25">
        <v>45753</v>
      </c>
      <c r="C1430" s="2" t="s">
        <v>640</v>
      </c>
      <c r="D1430" s="2" t="s">
        <v>1576</v>
      </c>
      <c r="E1430" s="2" t="s">
        <v>1789</v>
      </c>
      <c r="F1430" s="33">
        <v>3</v>
      </c>
      <c r="G1430" s="33">
        <v>696.74</v>
      </c>
      <c r="H1430" s="2">
        <v>0.13</v>
      </c>
      <c r="I1430" s="2" t="s">
        <v>1829</v>
      </c>
      <c r="J1430" s="2">
        <v>1818.4914000000001</v>
      </c>
    </row>
    <row r="1431" spans="1:10">
      <c r="A1431" s="2" t="s">
        <v>3255</v>
      </c>
      <c r="B1431" s="25">
        <v>45804</v>
      </c>
      <c r="C1431" s="2" t="s">
        <v>785</v>
      </c>
      <c r="D1431" s="2" t="s">
        <v>1736</v>
      </c>
      <c r="E1431" s="2" t="s">
        <v>1797</v>
      </c>
      <c r="F1431" s="34">
        <v>2</v>
      </c>
      <c r="G1431" s="34">
        <v>822.59</v>
      </c>
      <c r="H1431" s="2">
        <v>0.22</v>
      </c>
      <c r="I1431" s="2" t="s">
        <v>1826</v>
      </c>
      <c r="J1431" s="2">
        <v>1283.2403999999999</v>
      </c>
    </row>
    <row r="1432" spans="1:10">
      <c r="A1432" s="2" t="s">
        <v>3256</v>
      </c>
      <c r="B1432" s="25">
        <v>45263</v>
      </c>
      <c r="C1432" s="2" t="s">
        <v>719</v>
      </c>
      <c r="D1432" s="2" t="s">
        <v>1706</v>
      </c>
      <c r="E1432" s="2" t="s">
        <v>1761</v>
      </c>
      <c r="F1432" s="33">
        <v>1</v>
      </c>
      <c r="G1432" s="33">
        <v>462.23</v>
      </c>
      <c r="H1432" s="2">
        <v>0.3</v>
      </c>
      <c r="I1432" s="2" t="s">
        <v>1826</v>
      </c>
      <c r="J1432" s="2">
        <v>323.56099999999998</v>
      </c>
    </row>
    <row r="1433" spans="1:10">
      <c r="A1433" s="2" t="s">
        <v>3257</v>
      </c>
      <c r="B1433" s="25">
        <v>45906</v>
      </c>
      <c r="C1433" s="2" t="s">
        <v>1383</v>
      </c>
      <c r="D1433" s="2" t="s">
        <v>1632</v>
      </c>
      <c r="E1433" s="2" t="s">
        <v>1807</v>
      </c>
      <c r="F1433" s="34">
        <v>1</v>
      </c>
      <c r="G1433" s="34">
        <v>361.09</v>
      </c>
      <c r="H1433" s="2">
        <v>0.06</v>
      </c>
      <c r="I1433" s="2" t="s">
        <v>1826</v>
      </c>
      <c r="J1433" s="2">
        <v>339.42459999999988</v>
      </c>
    </row>
    <row r="1434" spans="1:10">
      <c r="A1434" s="2" t="s">
        <v>3258</v>
      </c>
      <c r="B1434" s="25">
        <v>45243</v>
      </c>
      <c r="C1434" s="2" t="s">
        <v>1196</v>
      </c>
      <c r="D1434" s="2" t="s">
        <v>1694</v>
      </c>
      <c r="E1434" s="2" t="s">
        <v>1813</v>
      </c>
      <c r="F1434" s="33">
        <v>3</v>
      </c>
      <c r="G1434" s="33">
        <v>59.37</v>
      </c>
      <c r="H1434" s="2">
        <v>0.03</v>
      </c>
      <c r="I1434" s="2" t="s">
        <v>1826</v>
      </c>
      <c r="J1434" s="2">
        <v>172.76669999999999</v>
      </c>
    </row>
    <row r="1435" spans="1:10">
      <c r="A1435" s="2" t="s">
        <v>3259</v>
      </c>
      <c r="B1435" s="25">
        <v>45686</v>
      </c>
      <c r="C1435" s="2" t="s">
        <v>144</v>
      </c>
      <c r="D1435" s="2" t="s">
        <v>1628</v>
      </c>
      <c r="E1435" s="2" t="s">
        <v>1757</v>
      </c>
      <c r="F1435" s="34">
        <v>3</v>
      </c>
      <c r="G1435" s="34">
        <v>765.21</v>
      </c>
      <c r="H1435" s="2">
        <v>0.14000000000000001</v>
      </c>
      <c r="I1435" s="2" t="s">
        <v>1829</v>
      </c>
      <c r="J1435" s="2">
        <v>1974.2418</v>
      </c>
    </row>
    <row r="1436" spans="1:10">
      <c r="A1436" s="2" t="s">
        <v>3260</v>
      </c>
      <c r="B1436" s="25">
        <v>45472</v>
      </c>
      <c r="C1436" s="2" t="s">
        <v>779</v>
      </c>
      <c r="D1436" s="2" t="s">
        <v>1612</v>
      </c>
      <c r="E1436" s="2" t="s">
        <v>1794</v>
      </c>
      <c r="F1436" s="33">
        <v>4</v>
      </c>
      <c r="G1436" s="33">
        <v>303.56</v>
      </c>
      <c r="H1436" s="2">
        <v>0.2</v>
      </c>
      <c r="I1436" s="2" t="s">
        <v>1829</v>
      </c>
      <c r="J1436" s="2">
        <v>971.39200000000005</v>
      </c>
    </row>
    <row r="1437" spans="1:10">
      <c r="A1437" s="2" t="s">
        <v>3261</v>
      </c>
      <c r="B1437" s="25">
        <v>45779</v>
      </c>
      <c r="C1437" s="2" t="s">
        <v>1371</v>
      </c>
      <c r="D1437" s="2" t="s">
        <v>1602</v>
      </c>
      <c r="E1437" s="2" t="s">
        <v>1752</v>
      </c>
      <c r="F1437" s="34">
        <v>1</v>
      </c>
      <c r="G1437" s="34">
        <v>640.92999999999995</v>
      </c>
      <c r="H1437" s="2">
        <v>0.19</v>
      </c>
      <c r="I1437" s="2" t="s">
        <v>1826</v>
      </c>
      <c r="J1437" s="2">
        <v>519.15329999999994</v>
      </c>
    </row>
    <row r="1438" spans="1:10">
      <c r="A1438" s="2" t="s">
        <v>3262</v>
      </c>
      <c r="B1438" s="25">
        <v>45830</v>
      </c>
      <c r="C1438" s="2" t="s">
        <v>576</v>
      </c>
      <c r="D1438" s="2" t="s">
        <v>1720</v>
      </c>
      <c r="E1438" s="2" t="s">
        <v>1789</v>
      </c>
      <c r="F1438" s="33">
        <v>2</v>
      </c>
      <c r="G1438" s="33">
        <v>611.25</v>
      </c>
      <c r="H1438" s="2">
        <v>0.22</v>
      </c>
      <c r="I1438" s="2" t="s">
        <v>1824</v>
      </c>
      <c r="J1438" s="2">
        <v>953.55000000000007</v>
      </c>
    </row>
    <row r="1439" spans="1:10">
      <c r="A1439" s="2" t="s">
        <v>3263</v>
      </c>
      <c r="B1439" s="25">
        <v>45756</v>
      </c>
      <c r="C1439" s="2" t="s">
        <v>1422</v>
      </c>
      <c r="D1439" s="2" t="s">
        <v>1680</v>
      </c>
      <c r="E1439" s="2" t="s">
        <v>1757</v>
      </c>
      <c r="F1439" s="34">
        <v>1</v>
      </c>
      <c r="G1439" s="34">
        <v>209.93</v>
      </c>
      <c r="H1439" s="2">
        <v>0.21</v>
      </c>
      <c r="I1439" s="2" t="s">
        <v>1824</v>
      </c>
      <c r="J1439" s="2">
        <v>165.84469999999999</v>
      </c>
    </row>
    <row r="1440" spans="1:10">
      <c r="A1440" s="2" t="s">
        <v>3264</v>
      </c>
      <c r="B1440" s="25">
        <v>45847</v>
      </c>
      <c r="C1440" s="2" t="s">
        <v>387</v>
      </c>
      <c r="D1440" s="2" t="s">
        <v>1746</v>
      </c>
      <c r="E1440" s="2" t="s">
        <v>1789</v>
      </c>
      <c r="F1440" s="33">
        <v>3</v>
      </c>
      <c r="G1440" s="33">
        <v>130.38999999999999</v>
      </c>
      <c r="H1440" s="2">
        <v>0.24</v>
      </c>
      <c r="I1440" s="2" t="s">
        <v>1826</v>
      </c>
      <c r="J1440" s="2">
        <v>297.28919999999999</v>
      </c>
    </row>
    <row r="1441" spans="1:10">
      <c r="A1441" s="2" t="s">
        <v>3265</v>
      </c>
      <c r="B1441" s="25">
        <v>45322</v>
      </c>
      <c r="C1441" s="2" t="s">
        <v>923</v>
      </c>
      <c r="D1441" s="2" t="s">
        <v>1734</v>
      </c>
      <c r="E1441" s="2" t="s">
        <v>1779</v>
      </c>
      <c r="F1441" s="34">
        <v>2</v>
      </c>
      <c r="G1441" s="34">
        <v>846.18</v>
      </c>
      <c r="H1441" s="2">
        <v>0.1</v>
      </c>
      <c r="I1441" s="2" t="s">
        <v>1829</v>
      </c>
      <c r="J1441" s="2">
        <v>1523.124</v>
      </c>
    </row>
    <row r="1442" spans="1:10">
      <c r="A1442" s="2" t="s">
        <v>3266</v>
      </c>
      <c r="B1442" s="25">
        <v>45829</v>
      </c>
      <c r="C1442" s="2" t="s">
        <v>1109</v>
      </c>
      <c r="D1442" s="2" t="s">
        <v>1688</v>
      </c>
      <c r="E1442" s="2" t="s">
        <v>1799</v>
      </c>
      <c r="F1442" s="33">
        <v>2</v>
      </c>
      <c r="G1442" s="33">
        <v>424.53</v>
      </c>
      <c r="H1442" s="2">
        <v>0.14000000000000001</v>
      </c>
      <c r="I1442" s="2" t="s">
        <v>1829</v>
      </c>
      <c r="J1442" s="2">
        <v>730.19159999999999</v>
      </c>
    </row>
    <row r="1443" spans="1:10">
      <c r="A1443" s="2" t="s">
        <v>3267</v>
      </c>
      <c r="B1443" s="25">
        <v>45539</v>
      </c>
      <c r="C1443" s="2" t="s">
        <v>824</v>
      </c>
      <c r="D1443" s="2" t="s">
        <v>1724</v>
      </c>
      <c r="E1443" s="2" t="s">
        <v>1799</v>
      </c>
      <c r="F1443" s="34">
        <v>4</v>
      </c>
      <c r="G1443" s="34">
        <v>450.42</v>
      </c>
      <c r="H1443" s="2">
        <v>0.08</v>
      </c>
      <c r="I1443" s="2" t="s">
        <v>1829</v>
      </c>
      <c r="J1443" s="2">
        <v>1657.5455999999999</v>
      </c>
    </row>
    <row r="1444" spans="1:10">
      <c r="A1444" s="2" t="s">
        <v>3268</v>
      </c>
      <c r="B1444" s="25">
        <v>45893</v>
      </c>
      <c r="C1444" s="2" t="s">
        <v>523</v>
      </c>
      <c r="D1444" s="2" t="s">
        <v>1600</v>
      </c>
      <c r="E1444" s="2" t="s">
        <v>1786</v>
      </c>
      <c r="F1444" s="33">
        <v>4</v>
      </c>
      <c r="G1444" s="33">
        <v>896.91</v>
      </c>
      <c r="H1444" s="2">
        <v>0.1</v>
      </c>
      <c r="I1444" s="2" t="s">
        <v>1824</v>
      </c>
      <c r="J1444" s="2">
        <v>3228.8760000000002</v>
      </c>
    </row>
    <row r="1445" spans="1:10">
      <c r="A1445" s="2" t="s">
        <v>3269</v>
      </c>
      <c r="B1445" s="25">
        <v>45814</v>
      </c>
      <c r="C1445" s="2" t="s">
        <v>1492</v>
      </c>
      <c r="D1445" s="2" t="s">
        <v>1742</v>
      </c>
      <c r="E1445" s="2" t="s">
        <v>1789</v>
      </c>
      <c r="F1445" s="34">
        <v>3</v>
      </c>
      <c r="G1445" s="34">
        <v>679.38</v>
      </c>
      <c r="H1445" s="2">
        <v>0.3</v>
      </c>
      <c r="I1445" s="2" t="s">
        <v>1829</v>
      </c>
      <c r="J1445" s="2">
        <v>1426.6980000000001</v>
      </c>
    </row>
    <row r="1446" spans="1:10">
      <c r="A1446" s="2" t="s">
        <v>3270</v>
      </c>
      <c r="B1446" s="25">
        <v>45571</v>
      </c>
      <c r="C1446" s="2" t="s">
        <v>75</v>
      </c>
      <c r="D1446" s="2" t="s">
        <v>1708</v>
      </c>
      <c r="E1446" s="2" t="s">
        <v>1804</v>
      </c>
      <c r="F1446" s="33">
        <v>3</v>
      </c>
      <c r="G1446" s="33">
        <v>483.63</v>
      </c>
      <c r="H1446" s="2">
        <v>0</v>
      </c>
      <c r="I1446" s="2" t="s">
        <v>1824</v>
      </c>
      <c r="J1446" s="2">
        <v>1450.89</v>
      </c>
    </row>
    <row r="1447" spans="1:10">
      <c r="A1447" s="2" t="s">
        <v>3271</v>
      </c>
      <c r="B1447" s="25">
        <v>45542</v>
      </c>
      <c r="C1447" s="2" t="s">
        <v>124</v>
      </c>
      <c r="D1447" s="2" t="s">
        <v>1626</v>
      </c>
      <c r="E1447" s="2" t="s">
        <v>1752</v>
      </c>
      <c r="F1447" s="34">
        <v>3</v>
      </c>
      <c r="G1447" s="34">
        <v>158.27000000000001</v>
      </c>
      <c r="H1447" s="2">
        <v>0.24</v>
      </c>
      <c r="I1447" s="2" t="s">
        <v>1829</v>
      </c>
      <c r="J1447" s="2">
        <v>360.85559999999998</v>
      </c>
    </row>
    <row r="1448" spans="1:10">
      <c r="A1448" s="2" t="s">
        <v>3272</v>
      </c>
      <c r="B1448" s="25">
        <v>45758</v>
      </c>
      <c r="C1448" s="2" t="s">
        <v>402</v>
      </c>
      <c r="D1448" s="2" t="s">
        <v>1549</v>
      </c>
      <c r="E1448" s="2" t="s">
        <v>1801</v>
      </c>
      <c r="F1448" s="33">
        <v>4</v>
      </c>
      <c r="G1448" s="33">
        <v>601.5</v>
      </c>
      <c r="H1448" s="2">
        <v>0.18</v>
      </c>
      <c r="I1448" s="2" t="s">
        <v>1824</v>
      </c>
      <c r="J1448" s="2">
        <v>1972.92</v>
      </c>
    </row>
    <row r="1449" spans="1:10">
      <c r="A1449" s="2" t="s">
        <v>3273</v>
      </c>
      <c r="B1449" s="25">
        <v>45709</v>
      </c>
      <c r="C1449" s="2" t="s">
        <v>255</v>
      </c>
      <c r="D1449" s="2" t="s">
        <v>1610</v>
      </c>
      <c r="E1449" s="2" t="s">
        <v>1810</v>
      </c>
      <c r="F1449" s="34">
        <v>2</v>
      </c>
      <c r="G1449" s="34">
        <v>46.39</v>
      </c>
      <c r="H1449" s="2">
        <v>7.0000000000000007E-2</v>
      </c>
      <c r="I1449" s="2" t="s">
        <v>1824</v>
      </c>
      <c r="J1449" s="2">
        <v>86.285399999999996</v>
      </c>
    </row>
    <row r="1450" spans="1:10">
      <c r="A1450" s="2" t="s">
        <v>3274</v>
      </c>
      <c r="B1450" s="25">
        <v>45587</v>
      </c>
      <c r="C1450" s="2" t="s">
        <v>414</v>
      </c>
      <c r="D1450" s="2" t="s">
        <v>1712</v>
      </c>
      <c r="E1450" s="2" t="s">
        <v>1782</v>
      </c>
      <c r="F1450" s="33">
        <v>4</v>
      </c>
      <c r="G1450" s="33">
        <v>892.28</v>
      </c>
      <c r="H1450" s="2">
        <v>0.23</v>
      </c>
      <c r="I1450" s="2" t="s">
        <v>1824</v>
      </c>
      <c r="J1450" s="2">
        <v>2748.2224000000001</v>
      </c>
    </row>
    <row r="1451" spans="1:10">
      <c r="A1451" s="2" t="s">
        <v>3275</v>
      </c>
      <c r="B1451" s="25">
        <v>45494</v>
      </c>
      <c r="C1451" s="2" t="s">
        <v>716</v>
      </c>
      <c r="D1451" s="2" t="s">
        <v>1568</v>
      </c>
      <c r="E1451" s="2" t="s">
        <v>1779</v>
      </c>
      <c r="F1451" s="34">
        <v>2</v>
      </c>
      <c r="G1451" s="34">
        <v>164.23</v>
      </c>
      <c r="H1451" s="2">
        <v>0.17</v>
      </c>
      <c r="I1451" s="2" t="s">
        <v>1824</v>
      </c>
      <c r="J1451" s="2">
        <v>272.62180000000001</v>
      </c>
    </row>
    <row r="1452" spans="1:10">
      <c r="A1452" s="2" t="s">
        <v>3276</v>
      </c>
      <c r="B1452" s="25">
        <v>45305</v>
      </c>
      <c r="C1452" s="2" t="s">
        <v>1397</v>
      </c>
      <c r="D1452" s="2" t="s">
        <v>1565</v>
      </c>
      <c r="E1452" s="2" t="s">
        <v>1779</v>
      </c>
      <c r="F1452" s="33">
        <v>1</v>
      </c>
      <c r="G1452" s="33">
        <v>484.23</v>
      </c>
      <c r="H1452" s="2">
        <v>0.12</v>
      </c>
      <c r="I1452" s="2" t="s">
        <v>1829</v>
      </c>
      <c r="J1452" s="2">
        <v>426.12240000000003</v>
      </c>
    </row>
    <row r="1453" spans="1:10">
      <c r="A1453" s="2" t="s">
        <v>3277</v>
      </c>
      <c r="B1453" s="25">
        <v>45383</v>
      </c>
      <c r="C1453" s="2" t="s">
        <v>32</v>
      </c>
      <c r="D1453" s="2" t="s">
        <v>1618</v>
      </c>
      <c r="E1453" s="2" t="s">
        <v>1810</v>
      </c>
      <c r="F1453" s="34">
        <v>3</v>
      </c>
      <c r="G1453" s="34">
        <v>341.51</v>
      </c>
      <c r="H1453" s="2">
        <v>0.22</v>
      </c>
      <c r="I1453" s="2" t="s">
        <v>1829</v>
      </c>
      <c r="J1453" s="2">
        <v>799.13340000000005</v>
      </c>
    </row>
    <row r="1454" spans="1:10">
      <c r="A1454" s="2" t="s">
        <v>3278</v>
      </c>
      <c r="B1454" s="25">
        <v>45788</v>
      </c>
      <c r="C1454" s="2" t="s">
        <v>384</v>
      </c>
      <c r="D1454" s="2" t="s">
        <v>1744</v>
      </c>
      <c r="E1454" s="2" t="s">
        <v>1797</v>
      </c>
      <c r="F1454" s="33">
        <v>3</v>
      </c>
      <c r="G1454" s="33">
        <v>758.87</v>
      </c>
      <c r="H1454" s="2">
        <v>0.11</v>
      </c>
      <c r="I1454" s="2" t="s">
        <v>1826</v>
      </c>
      <c r="J1454" s="2">
        <v>2026.1829</v>
      </c>
    </row>
    <row r="1455" spans="1:10">
      <c r="A1455" s="2" t="s">
        <v>3279</v>
      </c>
      <c r="B1455" s="25">
        <v>45855</v>
      </c>
      <c r="C1455" s="2" t="s">
        <v>1449</v>
      </c>
      <c r="D1455" s="2" t="s">
        <v>1660</v>
      </c>
      <c r="E1455" s="2" t="s">
        <v>1794</v>
      </c>
      <c r="F1455" s="34">
        <v>3</v>
      </c>
      <c r="G1455" s="34">
        <v>560.52</v>
      </c>
      <c r="H1455" s="2">
        <v>0.17</v>
      </c>
      <c r="I1455" s="2" t="s">
        <v>1824</v>
      </c>
      <c r="J1455" s="2">
        <v>1395.6948</v>
      </c>
    </row>
    <row r="1456" spans="1:10">
      <c r="A1456" s="2" t="s">
        <v>3280</v>
      </c>
      <c r="B1456" s="25">
        <v>45533</v>
      </c>
      <c r="C1456" s="2" t="s">
        <v>1101</v>
      </c>
      <c r="D1456" s="2" t="s">
        <v>1740</v>
      </c>
      <c r="E1456" s="2" t="s">
        <v>1807</v>
      </c>
      <c r="F1456" s="33">
        <v>2</v>
      </c>
      <c r="G1456" s="33">
        <v>977.18</v>
      </c>
      <c r="H1456" s="2">
        <v>0.19</v>
      </c>
      <c r="I1456" s="2" t="s">
        <v>1824</v>
      </c>
      <c r="J1456" s="2">
        <v>1583.0316</v>
      </c>
    </row>
    <row r="1457" spans="1:10">
      <c r="A1457" s="2" t="s">
        <v>3281</v>
      </c>
      <c r="B1457" s="25">
        <v>45763</v>
      </c>
      <c r="C1457" s="2" t="s">
        <v>758</v>
      </c>
      <c r="D1457" s="2" t="s">
        <v>1580</v>
      </c>
      <c r="E1457" s="2" t="s">
        <v>1799</v>
      </c>
      <c r="F1457" s="34">
        <v>4</v>
      </c>
      <c r="G1457" s="34">
        <v>761.35</v>
      </c>
      <c r="H1457" s="2">
        <v>0.08</v>
      </c>
      <c r="I1457" s="2" t="s">
        <v>1824</v>
      </c>
      <c r="J1457" s="2">
        <v>2801.768</v>
      </c>
    </row>
    <row r="1458" spans="1:10">
      <c r="A1458" s="2" t="s">
        <v>3282</v>
      </c>
      <c r="B1458" s="25">
        <v>45900</v>
      </c>
      <c r="C1458" s="2" t="s">
        <v>592</v>
      </c>
      <c r="D1458" s="2" t="s">
        <v>1682</v>
      </c>
      <c r="E1458" s="2" t="s">
        <v>1810</v>
      </c>
      <c r="F1458" s="33">
        <v>2</v>
      </c>
      <c r="G1458" s="33">
        <v>947.56</v>
      </c>
      <c r="H1458" s="2">
        <v>0.02</v>
      </c>
      <c r="I1458" s="2" t="s">
        <v>1829</v>
      </c>
      <c r="J1458" s="2">
        <v>1857.2175999999999</v>
      </c>
    </row>
    <row r="1459" spans="1:10">
      <c r="A1459" s="2" t="s">
        <v>3283</v>
      </c>
      <c r="B1459" s="25">
        <v>45943</v>
      </c>
      <c r="C1459" s="2" t="s">
        <v>764</v>
      </c>
      <c r="D1459" s="2" t="s">
        <v>1634</v>
      </c>
      <c r="E1459" s="2" t="s">
        <v>1810</v>
      </c>
      <c r="F1459" s="34">
        <v>4</v>
      </c>
      <c r="G1459" s="34">
        <v>975.47</v>
      </c>
      <c r="H1459" s="2">
        <v>0.04</v>
      </c>
      <c r="I1459" s="2" t="s">
        <v>1824</v>
      </c>
      <c r="J1459" s="2">
        <v>3745.8047999999999</v>
      </c>
    </row>
    <row r="1460" spans="1:10">
      <c r="A1460" s="2" t="s">
        <v>3284</v>
      </c>
      <c r="B1460" s="25">
        <v>45448</v>
      </c>
      <c r="C1460" s="2" t="s">
        <v>1469</v>
      </c>
      <c r="D1460" s="2" t="s">
        <v>1574</v>
      </c>
      <c r="E1460" s="2" t="s">
        <v>1786</v>
      </c>
      <c r="F1460" s="33">
        <v>3</v>
      </c>
      <c r="G1460" s="33">
        <v>769.06</v>
      </c>
      <c r="H1460" s="2">
        <v>0.23</v>
      </c>
      <c r="I1460" s="2" t="s">
        <v>1829</v>
      </c>
      <c r="J1460" s="2">
        <v>1776.5286000000001</v>
      </c>
    </row>
    <row r="1461" spans="1:10">
      <c r="A1461" s="2" t="s">
        <v>3285</v>
      </c>
      <c r="B1461" s="25">
        <v>45929</v>
      </c>
      <c r="C1461" s="2" t="s">
        <v>1495</v>
      </c>
      <c r="D1461" s="2" t="s">
        <v>1626</v>
      </c>
      <c r="E1461" s="2" t="s">
        <v>1761</v>
      </c>
      <c r="F1461" s="34">
        <v>3</v>
      </c>
      <c r="G1461" s="34">
        <v>824.75</v>
      </c>
      <c r="H1461" s="2">
        <v>0.23</v>
      </c>
      <c r="I1461" s="2" t="s">
        <v>1824</v>
      </c>
      <c r="J1461" s="2">
        <v>1905.1724999999999</v>
      </c>
    </row>
    <row r="1462" spans="1:10">
      <c r="A1462" s="2" t="s">
        <v>3286</v>
      </c>
      <c r="B1462" s="25">
        <v>45478</v>
      </c>
      <c r="C1462" s="2" t="s">
        <v>1249</v>
      </c>
      <c r="D1462" s="2" t="s">
        <v>1684</v>
      </c>
      <c r="E1462" s="2" t="s">
        <v>1769</v>
      </c>
      <c r="F1462" s="33">
        <v>2</v>
      </c>
      <c r="G1462" s="33">
        <v>821.35</v>
      </c>
      <c r="H1462" s="2">
        <v>0.11</v>
      </c>
      <c r="I1462" s="2" t="s">
        <v>1826</v>
      </c>
      <c r="J1462" s="2">
        <v>1462.0029999999999</v>
      </c>
    </row>
    <row r="1463" spans="1:10">
      <c r="A1463" s="2" t="s">
        <v>3287</v>
      </c>
      <c r="B1463" s="25">
        <v>45723</v>
      </c>
      <c r="C1463" s="2" t="s">
        <v>1260</v>
      </c>
      <c r="D1463" s="2" t="s">
        <v>1574</v>
      </c>
      <c r="E1463" s="2" t="s">
        <v>1789</v>
      </c>
      <c r="F1463" s="34">
        <v>1</v>
      </c>
      <c r="G1463" s="34">
        <v>120.57</v>
      </c>
      <c r="H1463" s="2">
        <v>0.06</v>
      </c>
      <c r="I1463" s="2" t="s">
        <v>1826</v>
      </c>
      <c r="J1463" s="2">
        <v>113.33580000000001</v>
      </c>
    </row>
    <row r="1464" spans="1:10">
      <c r="A1464" s="2" t="s">
        <v>3288</v>
      </c>
      <c r="B1464" s="25">
        <v>45240</v>
      </c>
      <c r="C1464" s="2" t="s">
        <v>1053</v>
      </c>
      <c r="D1464" s="2" t="s">
        <v>1726</v>
      </c>
      <c r="E1464" s="2" t="s">
        <v>1757</v>
      </c>
      <c r="F1464" s="33">
        <v>1</v>
      </c>
      <c r="G1464" s="33">
        <v>122.27</v>
      </c>
      <c r="H1464" s="2">
        <v>0.26</v>
      </c>
      <c r="I1464" s="2" t="s">
        <v>1826</v>
      </c>
      <c r="J1464" s="2">
        <v>90.479799999999997</v>
      </c>
    </row>
    <row r="1465" spans="1:10">
      <c r="A1465" s="2" t="s">
        <v>3289</v>
      </c>
      <c r="B1465" s="25">
        <v>45890</v>
      </c>
      <c r="C1465" s="2" t="s">
        <v>565</v>
      </c>
      <c r="D1465" s="2" t="s">
        <v>1600</v>
      </c>
      <c r="E1465" s="2" t="s">
        <v>1761</v>
      </c>
      <c r="F1465" s="34">
        <v>2</v>
      </c>
      <c r="G1465" s="34">
        <v>182.89</v>
      </c>
      <c r="H1465" s="2">
        <v>0.11</v>
      </c>
      <c r="I1465" s="2" t="s">
        <v>1824</v>
      </c>
      <c r="J1465" s="2">
        <v>325.54419999999999</v>
      </c>
    </row>
    <row r="1466" spans="1:10">
      <c r="A1466" s="2" t="s">
        <v>3290</v>
      </c>
      <c r="B1466" s="25">
        <v>45796</v>
      </c>
      <c r="C1466" s="2" t="s">
        <v>1160</v>
      </c>
      <c r="D1466" s="2" t="s">
        <v>1640</v>
      </c>
      <c r="E1466" s="2" t="s">
        <v>1769</v>
      </c>
      <c r="F1466" s="33">
        <v>1</v>
      </c>
      <c r="G1466" s="33">
        <v>695.26</v>
      </c>
      <c r="H1466" s="2">
        <v>0.23</v>
      </c>
      <c r="I1466" s="2" t="s">
        <v>1826</v>
      </c>
      <c r="J1466" s="2">
        <v>535.35019999999997</v>
      </c>
    </row>
    <row r="1467" spans="1:10">
      <c r="A1467" s="2" t="s">
        <v>3291</v>
      </c>
      <c r="B1467" s="25">
        <v>45895</v>
      </c>
      <c r="C1467" s="2" t="s">
        <v>114</v>
      </c>
      <c r="D1467" s="2" t="s">
        <v>1606</v>
      </c>
      <c r="E1467" s="2" t="s">
        <v>1776</v>
      </c>
      <c r="F1467" s="34">
        <v>2</v>
      </c>
      <c r="G1467" s="34">
        <v>408.8</v>
      </c>
      <c r="H1467" s="2">
        <v>0.17</v>
      </c>
      <c r="I1467" s="2" t="s">
        <v>1829</v>
      </c>
      <c r="J1467" s="2">
        <v>678.60799999999995</v>
      </c>
    </row>
    <row r="1468" spans="1:10">
      <c r="A1468" s="2" t="s">
        <v>3292</v>
      </c>
      <c r="B1468" s="25">
        <v>45676</v>
      </c>
      <c r="C1468" s="2" t="s">
        <v>730</v>
      </c>
      <c r="D1468" s="2" t="s">
        <v>1646</v>
      </c>
      <c r="E1468" s="2" t="s">
        <v>1782</v>
      </c>
      <c r="F1468" s="33">
        <v>3</v>
      </c>
      <c r="G1468" s="33">
        <v>512.15</v>
      </c>
      <c r="H1468" s="2">
        <v>0.12</v>
      </c>
      <c r="I1468" s="2" t="s">
        <v>1824</v>
      </c>
      <c r="J1468" s="2">
        <v>1352.076</v>
      </c>
    </row>
    <row r="1469" spans="1:10">
      <c r="A1469" s="2" t="s">
        <v>3293</v>
      </c>
      <c r="B1469" s="25">
        <v>45568</v>
      </c>
      <c r="C1469" s="2" t="s">
        <v>1272</v>
      </c>
      <c r="D1469" s="2" t="s">
        <v>1565</v>
      </c>
      <c r="E1469" s="2" t="s">
        <v>1782</v>
      </c>
      <c r="F1469" s="34">
        <v>3</v>
      </c>
      <c r="G1469" s="34">
        <v>136.4</v>
      </c>
      <c r="H1469" s="2">
        <v>0.15</v>
      </c>
      <c r="I1469" s="2" t="s">
        <v>1826</v>
      </c>
      <c r="J1469" s="2">
        <v>347.82000000000011</v>
      </c>
    </row>
    <row r="1470" spans="1:10">
      <c r="A1470" s="2" t="s">
        <v>3294</v>
      </c>
      <c r="B1470" s="25">
        <v>45272</v>
      </c>
      <c r="C1470" s="2" t="s">
        <v>579</v>
      </c>
      <c r="D1470" s="2" t="s">
        <v>1557</v>
      </c>
      <c r="E1470" s="2" t="s">
        <v>1766</v>
      </c>
      <c r="F1470" s="33">
        <v>2</v>
      </c>
      <c r="G1470" s="33">
        <v>42.51</v>
      </c>
      <c r="H1470" s="2">
        <v>0.04</v>
      </c>
      <c r="I1470" s="2" t="s">
        <v>1829</v>
      </c>
      <c r="J1470" s="2">
        <v>81.619199999999992</v>
      </c>
    </row>
    <row r="1471" spans="1:10">
      <c r="A1471" s="2" t="s">
        <v>3295</v>
      </c>
      <c r="B1471" s="25">
        <v>45718</v>
      </c>
      <c r="C1471" s="2" t="s">
        <v>1124</v>
      </c>
      <c r="D1471" s="2" t="s">
        <v>1698</v>
      </c>
      <c r="E1471" s="2" t="s">
        <v>1779</v>
      </c>
      <c r="F1471" s="34">
        <v>3</v>
      </c>
      <c r="G1471" s="34">
        <v>582.1</v>
      </c>
      <c r="H1471" s="2">
        <v>0.12</v>
      </c>
      <c r="I1471" s="2" t="s">
        <v>1826</v>
      </c>
      <c r="J1471" s="2">
        <v>1536.7439999999999</v>
      </c>
    </row>
    <row r="1472" spans="1:10">
      <c r="A1472" s="2" t="s">
        <v>3296</v>
      </c>
      <c r="B1472" s="25">
        <v>45356</v>
      </c>
      <c r="C1472" s="2" t="s">
        <v>711</v>
      </c>
      <c r="D1472" s="2" t="s">
        <v>1712</v>
      </c>
      <c r="E1472" s="2" t="s">
        <v>1807</v>
      </c>
      <c r="F1472" s="33">
        <v>4</v>
      </c>
      <c r="G1472" s="33">
        <v>461.52</v>
      </c>
      <c r="H1472" s="2">
        <v>0</v>
      </c>
      <c r="I1472" s="2" t="s">
        <v>1829</v>
      </c>
      <c r="J1472" s="2">
        <v>1846.08</v>
      </c>
    </row>
    <row r="1473" spans="1:10">
      <c r="A1473" s="2" t="s">
        <v>3297</v>
      </c>
      <c r="B1473" s="25">
        <v>45552</v>
      </c>
      <c r="C1473" s="2" t="s">
        <v>1524</v>
      </c>
      <c r="D1473" s="2" t="s">
        <v>1580</v>
      </c>
      <c r="E1473" s="2" t="s">
        <v>1792</v>
      </c>
      <c r="F1473" s="34">
        <v>1</v>
      </c>
      <c r="G1473" s="34">
        <v>558.41999999999996</v>
      </c>
      <c r="H1473" s="2">
        <v>0.03</v>
      </c>
      <c r="I1473" s="2" t="s">
        <v>1824</v>
      </c>
      <c r="J1473" s="2">
        <v>541.66739999999993</v>
      </c>
    </row>
    <row r="1474" spans="1:10">
      <c r="A1474" s="2" t="s">
        <v>3298</v>
      </c>
      <c r="B1474" s="25">
        <v>45288</v>
      </c>
      <c r="C1474" s="2" t="s">
        <v>839</v>
      </c>
      <c r="D1474" s="2" t="s">
        <v>1572</v>
      </c>
      <c r="E1474" s="2" t="s">
        <v>1810</v>
      </c>
      <c r="F1474" s="33">
        <v>4</v>
      </c>
      <c r="G1474" s="33">
        <v>700.98</v>
      </c>
      <c r="H1474" s="2">
        <v>0.12</v>
      </c>
      <c r="I1474" s="2" t="s">
        <v>1826</v>
      </c>
      <c r="J1474" s="2">
        <v>2467.4495999999999</v>
      </c>
    </row>
    <row r="1475" spans="1:10">
      <c r="A1475" s="2" t="s">
        <v>3299</v>
      </c>
      <c r="B1475" s="25">
        <v>45605</v>
      </c>
      <c r="C1475" s="2" t="s">
        <v>1260</v>
      </c>
      <c r="D1475" s="2" t="s">
        <v>1718</v>
      </c>
      <c r="E1475" s="2" t="s">
        <v>1810</v>
      </c>
      <c r="F1475" s="34">
        <v>2</v>
      </c>
      <c r="G1475" s="34">
        <v>227.97</v>
      </c>
      <c r="H1475" s="2">
        <v>0.08</v>
      </c>
      <c r="I1475" s="2" t="s">
        <v>1829</v>
      </c>
      <c r="J1475" s="2">
        <v>419.46480000000003</v>
      </c>
    </row>
    <row r="1476" spans="1:10">
      <c r="A1476" s="2" t="s">
        <v>3300</v>
      </c>
      <c r="B1476" s="25">
        <v>45516</v>
      </c>
      <c r="C1476" s="2" t="s">
        <v>1461</v>
      </c>
      <c r="D1476" s="2" t="s">
        <v>1626</v>
      </c>
      <c r="E1476" s="2" t="s">
        <v>1792</v>
      </c>
      <c r="F1476" s="33">
        <v>4</v>
      </c>
      <c r="G1476" s="33">
        <v>278.70999999999998</v>
      </c>
      <c r="H1476" s="2">
        <v>0.2</v>
      </c>
      <c r="I1476" s="2" t="s">
        <v>1826</v>
      </c>
      <c r="J1476" s="2">
        <v>891.87199999999996</v>
      </c>
    </row>
    <row r="1477" spans="1:10">
      <c r="A1477" s="2" t="s">
        <v>3301</v>
      </c>
      <c r="B1477" s="25">
        <v>45379</v>
      </c>
      <c r="C1477" s="2" t="s">
        <v>827</v>
      </c>
      <c r="D1477" s="2" t="s">
        <v>1746</v>
      </c>
      <c r="E1477" s="2" t="s">
        <v>1782</v>
      </c>
      <c r="F1477" s="34">
        <v>2</v>
      </c>
      <c r="G1477" s="34">
        <v>916.12</v>
      </c>
      <c r="H1477" s="2">
        <v>0.05</v>
      </c>
      <c r="I1477" s="2" t="s">
        <v>1826</v>
      </c>
      <c r="J1477" s="2">
        <v>1740.6279999999999</v>
      </c>
    </row>
    <row r="1478" spans="1:10">
      <c r="A1478" s="2" t="s">
        <v>3302</v>
      </c>
      <c r="B1478" s="25">
        <v>45567</v>
      </c>
      <c r="C1478" s="2" t="s">
        <v>455</v>
      </c>
      <c r="D1478" s="2" t="s">
        <v>1568</v>
      </c>
      <c r="E1478" s="2" t="s">
        <v>1794</v>
      </c>
      <c r="F1478" s="33">
        <v>4</v>
      </c>
      <c r="G1478" s="33">
        <v>228.98</v>
      </c>
      <c r="H1478" s="2">
        <v>0.22</v>
      </c>
      <c r="I1478" s="2" t="s">
        <v>1826</v>
      </c>
      <c r="J1478" s="2">
        <v>714.41759999999999</v>
      </c>
    </row>
    <row r="1479" spans="1:10">
      <c r="A1479" s="2" t="s">
        <v>3303</v>
      </c>
      <c r="B1479" s="25">
        <v>45510</v>
      </c>
      <c r="C1479" s="2" t="s">
        <v>752</v>
      </c>
      <c r="D1479" s="2" t="s">
        <v>1726</v>
      </c>
      <c r="E1479" s="2" t="s">
        <v>1801</v>
      </c>
      <c r="F1479" s="34">
        <v>4</v>
      </c>
      <c r="G1479" s="34">
        <v>904.82</v>
      </c>
      <c r="H1479" s="2">
        <v>0.09</v>
      </c>
      <c r="I1479" s="2" t="s">
        <v>1826</v>
      </c>
      <c r="J1479" s="2">
        <v>3293.5448000000001</v>
      </c>
    </row>
    <row r="1480" spans="1:10">
      <c r="A1480" s="2" t="s">
        <v>3304</v>
      </c>
      <c r="B1480" s="25">
        <v>45806</v>
      </c>
      <c r="C1480" s="2" t="s">
        <v>295</v>
      </c>
      <c r="D1480" s="2" t="s">
        <v>1594</v>
      </c>
      <c r="E1480" s="2" t="s">
        <v>1792</v>
      </c>
      <c r="F1480" s="33">
        <v>1</v>
      </c>
      <c r="G1480" s="33">
        <v>588.61</v>
      </c>
      <c r="H1480" s="2">
        <v>0.1</v>
      </c>
      <c r="I1480" s="2" t="s">
        <v>1826</v>
      </c>
      <c r="J1480" s="2">
        <v>529.74900000000002</v>
      </c>
    </row>
    <row r="1481" spans="1:10">
      <c r="A1481" s="2" t="s">
        <v>3305</v>
      </c>
      <c r="B1481" s="25">
        <v>45240</v>
      </c>
      <c r="C1481" s="2" t="s">
        <v>396</v>
      </c>
      <c r="D1481" s="2" t="s">
        <v>1614</v>
      </c>
      <c r="E1481" s="2" t="s">
        <v>1766</v>
      </c>
      <c r="F1481" s="34">
        <v>4</v>
      </c>
      <c r="G1481" s="34">
        <v>695.97</v>
      </c>
      <c r="H1481" s="2">
        <v>0.02</v>
      </c>
      <c r="I1481" s="2" t="s">
        <v>1824</v>
      </c>
      <c r="J1481" s="2">
        <v>2728.2024000000001</v>
      </c>
    </row>
    <row r="1482" spans="1:10">
      <c r="A1482" s="2" t="s">
        <v>3306</v>
      </c>
      <c r="B1482" s="25">
        <v>45309</v>
      </c>
      <c r="C1482" s="2" t="s">
        <v>951</v>
      </c>
      <c r="D1482" s="2" t="s">
        <v>1742</v>
      </c>
      <c r="E1482" s="2" t="s">
        <v>1792</v>
      </c>
      <c r="F1482" s="33">
        <v>2</v>
      </c>
      <c r="G1482" s="33">
        <v>181.42</v>
      </c>
      <c r="H1482" s="2">
        <v>0.08</v>
      </c>
      <c r="I1482" s="2" t="s">
        <v>1826</v>
      </c>
      <c r="J1482" s="2">
        <v>333.81279999999998</v>
      </c>
    </row>
    <row r="1483" spans="1:10">
      <c r="A1483" s="2" t="s">
        <v>3307</v>
      </c>
      <c r="B1483" s="25">
        <v>45375</v>
      </c>
      <c r="C1483" s="2" t="s">
        <v>100</v>
      </c>
      <c r="D1483" s="2" t="s">
        <v>1742</v>
      </c>
      <c r="E1483" s="2" t="s">
        <v>1797</v>
      </c>
      <c r="F1483" s="34">
        <v>1</v>
      </c>
      <c r="G1483" s="34">
        <v>439.55</v>
      </c>
      <c r="H1483" s="2">
        <v>0.28999999999999998</v>
      </c>
      <c r="I1483" s="2" t="s">
        <v>1829</v>
      </c>
      <c r="J1483" s="2">
        <v>312.08049999999997</v>
      </c>
    </row>
    <row r="1484" spans="1:10">
      <c r="A1484" s="2" t="s">
        <v>3308</v>
      </c>
      <c r="B1484" s="25">
        <v>45733</v>
      </c>
      <c r="C1484" s="2" t="s">
        <v>399</v>
      </c>
      <c r="D1484" s="2" t="s">
        <v>1658</v>
      </c>
      <c r="E1484" s="2" t="s">
        <v>1810</v>
      </c>
      <c r="F1484" s="33">
        <v>3</v>
      </c>
      <c r="G1484" s="33">
        <v>471.27</v>
      </c>
      <c r="H1484" s="2">
        <v>0.27</v>
      </c>
      <c r="I1484" s="2" t="s">
        <v>1829</v>
      </c>
      <c r="J1484" s="2">
        <v>1032.0813000000001</v>
      </c>
    </row>
    <row r="1485" spans="1:10">
      <c r="A1485" s="2" t="s">
        <v>3309</v>
      </c>
      <c r="B1485" s="25">
        <v>45435</v>
      </c>
      <c r="C1485" s="2" t="s">
        <v>172</v>
      </c>
      <c r="D1485" s="2" t="s">
        <v>1666</v>
      </c>
      <c r="E1485" s="2" t="s">
        <v>1794</v>
      </c>
      <c r="F1485" s="34">
        <v>1</v>
      </c>
      <c r="G1485" s="34">
        <v>758.89</v>
      </c>
      <c r="H1485" s="2">
        <v>0.1</v>
      </c>
      <c r="I1485" s="2" t="s">
        <v>1824</v>
      </c>
      <c r="J1485" s="2">
        <v>683.00099999999998</v>
      </c>
    </row>
    <row r="1486" spans="1:10">
      <c r="A1486" s="2" t="s">
        <v>3310</v>
      </c>
      <c r="B1486" s="25">
        <v>45864</v>
      </c>
      <c r="C1486" s="2" t="s">
        <v>1492</v>
      </c>
      <c r="D1486" s="2" t="s">
        <v>1738</v>
      </c>
      <c r="E1486" s="2" t="s">
        <v>1801</v>
      </c>
      <c r="F1486" s="33">
        <v>4</v>
      </c>
      <c r="G1486" s="33">
        <v>918.1</v>
      </c>
      <c r="H1486" s="2">
        <v>0.19</v>
      </c>
      <c r="I1486" s="2" t="s">
        <v>1829</v>
      </c>
      <c r="J1486" s="2">
        <v>2974.6439999999998</v>
      </c>
    </row>
    <row r="1487" spans="1:10">
      <c r="A1487" s="2" t="s">
        <v>3311</v>
      </c>
      <c r="B1487" s="25">
        <v>45569</v>
      </c>
      <c r="C1487" s="2" t="s">
        <v>827</v>
      </c>
      <c r="D1487" s="2" t="s">
        <v>1736</v>
      </c>
      <c r="E1487" s="2" t="s">
        <v>1792</v>
      </c>
      <c r="F1487" s="34">
        <v>1</v>
      </c>
      <c r="G1487" s="34">
        <v>861.5</v>
      </c>
      <c r="H1487" s="2">
        <v>0.05</v>
      </c>
      <c r="I1487" s="2" t="s">
        <v>1829</v>
      </c>
      <c r="J1487" s="2">
        <v>818.42499999999995</v>
      </c>
    </row>
    <row r="1488" spans="1:10">
      <c r="A1488" s="2" t="s">
        <v>3312</v>
      </c>
      <c r="B1488" s="25">
        <v>45664</v>
      </c>
      <c r="C1488" s="2" t="s">
        <v>1425</v>
      </c>
      <c r="D1488" s="2" t="s">
        <v>1592</v>
      </c>
      <c r="E1488" s="2" t="s">
        <v>1799</v>
      </c>
      <c r="F1488" s="33">
        <v>1</v>
      </c>
      <c r="G1488" s="33">
        <v>588.29999999999995</v>
      </c>
      <c r="H1488" s="2">
        <v>0.26</v>
      </c>
      <c r="I1488" s="2" t="s">
        <v>1829</v>
      </c>
      <c r="J1488" s="2">
        <v>435.34199999999998</v>
      </c>
    </row>
    <row r="1489" spans="1:10">
      <c r="A1489" s="2" t="s">
        <v>3313</v>
      </c>
      <c r="B1489" s="25">
        <v>45645</v>
      </c>
      <c r="C1489" s="2" t="s">
        <v>1425</v>
      </c>
      <c r="D1489" s="2" t="s">
        <v>1658</v>
      </c>
      <c r="E1489" s="2" t="s">
        <v>1779</v>
      </c>
      <c r="F1489" s="34">
        <v>1</v>
      </c>
      <c r="G1489" s="34">
        <v>917.26</v>
      </c>
      <c r="H1489" s="2">
        <v>0.05</v>
      </c>
      <c r="I1489" s="2" t="s">
        <v>1826</v>
      </c>
      <c r="J1489" s="2">
        <v>871.39699999999993</v>
      </c>
    </row>
    <row r="1490" spans="1:10">
      <c r="A1490" s="2" t="s">
        <v>3314</v>
      </c>
      <c r="B1490" s="25">
        <v>45449</v>
      </c>
      <c r="C1490" s="2" t="s">
        <v>749</v>
      </c>
      <c r="D1490" s="2" t="s">
        <v>1557</v>
      </c>
      <c r="E1490" s="2" t="s">
        <v>1810</v>
      </c>
      <c r="F1490" s="33">
        <v>4</v>
      </c>
      <c r="G1490" s="33">
        <v>96.78</v>
      </c>
      <c r="H1490" s="2">
        <v>0.11</v>
      </c>
      <c r="I1490" s="2" t="s">
        <v>1826</v>
      </c>
      <c r="J1490" s="2">
        <v>344.53680000000003</v>
      </c>
    </row>
    <row r="1491" spans="1:10">
      <c r="A1491" s="2" t="s">
        <v>3315</v>
      </c>
      <c r="B1491" s="25">
        <v>45629</v>
      </c>
      <c r="C1491" s="2" t="s">
        <v>1472</v>
      </c>
      <c r="D1491" s="2" t="s">
        <v>1604</v>
      </c>
      <c r="E1491" s="2" t="s">
        <v>1769</v>
      </c>
      <c r="F1491" s="34">
        <v>3</v>
      </c>
      <c r="G1491" s="34">
        <v>199.41</v>
      </c>
      <c r="H1491" s="2">
        <v>0.16</v>
      </c>
      <c r="I1491" s="2" t="s">
        <v>1829</v>
      </c>
      <c r="J1491" s="2">
        <v>502.51319999999998</v>
      </c>
    </row>
    <row r="1492" spans="1:10">
      <c r="A1492" s="2" t="s">
        <v>3316</v>
      </c>
      <c r="B1492" s="25">
        <v>45739</v>
      </c>
      <c r="C1492" s="2" t="s">
        <v>85</v>
      </c>
      <c r="D1492" s="2" t="s">
        <v>1656</v>
      </c>
      <c r="E1492" s="2" t="s">
        <v>1786</v>
      </c>
      <c r="F1492" s="33">
        <v>1</v>
      </c>
      <c r="G1492" s="33">
        <v>687.91</v>
      </c>
      <c r="H1492" s="2">
        <v>0.25</v>
      </c>
      <c r="I1492" s="2" t="s">
        <v>1824</v>
      </c>
      <c r="J1492" s="2">
        <v>515.9325</v>
      </c>
    </row>
    <row r="1493" spans="1:10">
      <c r="A1493" s="2" t="s">
        <v>3317</v>
      </c>
      <c r="B1493" s="25">
        <v>45849</v>
      </c>
      <c r="C1493" s="2" t="s">
        <v>153</v>
      </c>
      <c r="D1493" s="2" t="s">
        <v>1690</v>
      </c>
      <c r="E1493" s="2" t="s">
        <v>1761</v>
      </c>
      <c r="F1493" s="34">
        <v>3</v>
      </c>
      <c r="G1493" s="34">
        <v>769.62</v>
      </c>
      <c r="H1493" s="2">
        <v>0.09</v>
      </c>
      <c r="I1493" s="2" t="s">
        <v>1826</v>
      </c>
      <c r="J1493" s="2">
        <v>2101.0626000000002</v>
      </c>
    </row>
    <row r="1494" spans="1:10">
      <c r="A1494" s="2" t="s">
        <v>3318</v>
      </c>
      <c r="B1494" s="25">
        <v>45230</v>
      </c>
      <c r="C1494" s="2" t="s">
        <v>713</v>
      </c>
      <c r="D1494" s="2" t="s">
        <v>1553</v>
      </c>
      <c r="E1494" s="2" t="s">
        <v>1766</v>
      </c>
      <c r="F1494" s="33">
        <v>1</v>
      </c>
      <c r="G1494" s="33">
        <v>492.05</v>
      </c>
      <c r="H1494" s="2">
        <v>0.27</v>
      </c>
      <c r="I1494" s="2" t="s">
        <v>1824</v>
      </c>
      <c r="J1494" s="2">
        <v>359.19650000000001</v>
      </c>
    </row>
    <row r="1495" spans="1:10">
      <c r="A1495" s="2" t="s">
        <v>3319</v>
      </c>
      <c r="B1495" s="25">
        <v>45292</v>
      </c>
      <c r="C1495" s="2" t="s">
        <v>369</v>
      </c>
      <c r="D1495" s="2" t="s">
        <v>1582</v>
      </c>
      <c r="E1495" s="2" t="s">
        <v>1794</v>
      </c>
      <c r="F1495" s="34">
        <v>2</v>
      </c>
      <c r="G1495" s="34">
        <v>428.55</v>
      </c>
      <c r="H1495" s="2">
        <v>0</v>
      </c>
      <c r="I1495" s="2" t="s">
        <v>1826</v>
      </c>
      <c r="J1495" s="2">
        <v>857.1</v>
      </c>
    </row>
    <row r="1496" spans="1:10">
      <c r="A1496" s="2" t="s">
        <v>3320</v>
      </c>
      <c r="B1496" s="25">
        <v>45251</v>
      </c>
      <c r="C1496" s="2" t="s">
        <v>737</v>
      </c>
      <c r="D1496" s="2" t="s">
        <v>1568</v>
      </c>
      <c r="E1496" s="2" t="s">
        <v>1801</v>
      </c>
      <c r="F1496" s="33">
        <v>4</v>
      </c>
      <c r="G1496" s="33">
        <v>316.18</v>
      </c>
      <c r="H1496" s="2">
        <v>0.12</v>
      </c>
      <c r="I1496" s="2" t="s">
        <v>1824</v>
      </c>
      <c r="J1496" s="2">
        <v>1112.9536000000001</v>
      </c>
    </row>
    <row r="1497" spans="1:10">
      <c r="A1497" s="2" t="s">
        <v>3321</v>
      </c>
      <c r="B1497" s="25">
        <v>45555</v>
      </c>
      <c r="C1497" s="2" t="s">
        <v>40</v>
      </c>
      <c r="D1497" s="2" t="s">
        <v>1574</v>
      </c>
      <c r="E1497" s="2" t="s">
        <v>1766</v>
      </c>
      <c r="F1497" s="34">
        <v>3</v>
      </c>
      <c r="G1497" s="34">
        <v>162.16999999999999</v>
      </c>
      <c r="H1497" s="2">
        <v>0.15</v>
      </c>
      <c r="I1497" s="2" t="s">
        <v>1826</v>
      </c>
      <c r="J1497" s="2">
        <v>413.5335</v>
      </c>
    </row>
    <row r="1498" spans="1:10">
      <c r="A1498" s="2" t="s">
        <v>3322</v>
      </c>
      <c r="B1498" s="25">
        <v>45385</v>
      </c>
      <c r="C1498" s="2" t="s">
        <v>1041</v>
      </c>
      <c r="D1498" s="2" t="s">
        <v>1553</v>
      </c>
      <c r="E1498" s="2" t="s">
        <v>1766</v>
      </c>
      <c r="F1498" s="33">
        <v>3</v>
      </c>
      <c r="G1498" s="33">
        <v>698.14</v>
      </c>
      <c r="H1498" s="2">
        <v>0.04</v>
      </c>
      <c r="I1498" s="2" t="s">
        <v>1826</v>
      </c>
      <c r="J1498" s="2">
        <v>2010.6432</v>
      </c>
    </row>
    <row r="1499" spans="1:10">
      <c r="A1499" s="2" t="s">
        <v>3323</v>
      </c>
      <c r="B1499" s="25">
        <v>45787</v>
      </c>
      <c r="C1499" s="2" t="s">
        <v>978</v>
      </c>
      <c r="D1499" s="2" t="s">
        <v>1696</v>
      </c>
      <c r="E1499" s="2" t="s">
        <v>1810</v>
      </c>
      <c r="F1499" s="34">
        <v>1</v>
      </c>
      <c r="G1499" s="34">
        <v>478.08</v>
      </c>
      <c r="H1499" s="2">
        <v>7.0000000000000007E-2</v>
      </c>
      <c r="I1499" s="2" t="s">
        <v>1829</v>
      </c>
      <c r="J1499" s="2">
        <v>444.61439999999988</v>
      </c>
    </row>
    <row r="1500" spans="1:10">
      <c r="A1500" s="2" t="s">
        <v>3324</v>
      </c>
      <c r="B1500" s="25">
        <v>45822</v>
      </c>
      <c r="C1500" s="2" t="s">
        <v>678</v>
      </c>
      <c r="D1500" s="2" t="s">
        <v>1666</v>
      </c>
      <c r="E1500" s="2" t="s">
        <v>1779</v>
      </c>
      <c r="F1500" s="33">
        <v>2</v>
      </c>
      <c r="G1500" s="33">
        <v>958.64</v>
      </c>
      <c r="H1500" s="2">
        <v>0.2</v>
      </c>
      <c r="I1500" s="2" t="s">
        <v>1826</v>
      </c>
      <c r="J1500" s="2">
        <v>1533.8240000000001</v>
      </c>
    </row>
    <row r="1501" spans="1:10">
      <c r="A1501" s="2" t="s">
        <v>3325</v>
      </c>
      <c r="B1501" s="25">
        <v>45590</v>
      </c>
      <c r="C1501" s="2" t="s">
        <v>1431</v>
      </c>
      <c r="D1501" s="2" t="s">
        <v>1630</v>
      </c>
      <c r="E1501" s="2" t="s">
        <v>1794</v>
      </c>
      <c r="F1501" s="34">
        <v>2</v>
      </c>
      <c r="G1501" s="34">
        <v>581.19000000000005</v>
      </c>
      <c r="H1501" s="2">
        <v>7.0000000000000007E-2</v>
      </c>
      <c r="I1501" s="2" t="s">
        <v>1829</v>
      </c>
      <c r="J1501" s="2">
        <v>1081.0134</v>
      </c>
    </row>
    <row r="1502" spans="1:10">
      <c r="A1502" s="2" t="s">
        <v>3326</v>
      </c>
      <c r="B1502" s="25">
        <v>45618</v>
      </c>
      <c r="C1502" s="2" t="s">
        <v>393</v>
      </c>
      <c r="D1502" s="2" t="s">
        <v>1746</v>
      </c>
      <c r="E1502" s="2" t="s">
        <v>1792</v>
      </c>
      <c r="F1502" s="33">
        <v>1</v>
      </c>
      <c r="G1502" s="33">
        <v>736.54</v>
      </c>
      <c r="H1502" s="2">
        <v>0.16</v>
      </c>
      <c r="I1502" s="2" t="s">
        <v>1826</v>
      </c>
      <c r="J1502" s="2">
        <v>618.69359999999995</v>
      </c>
    </row>
    <row r="1503" spans="1:10">
      <c r="A1503" s="2" t="s">
        <v>3327</v>
      </c>
      <c r="B1503" s="25">
        <v>45586</v>
      </c>
      <c r="C1503" s="2" t="s">
        <v>1249</v>
      </c>
      <c r="D1503" s="2" t="s">
        <v>1678</v>
      </c>
      <c r="E1503" s="2" t="s">
        <v>1801</v>
      </c>
      <c r="F1503" s="34">
        <v>1</v>
      </c>
      <c r="G1503" s="34">
        <v>524</v>
      </c>
      <c r="H1503" s="2">
        <v>0.28000000000000003</v>
      </c>
      <c r="I1503" s="2" t="s">
        <v>1824</v>
      </c>
      <c r="J1503" s="2">
        <v>377.28</v>
      </c>
    </row>
    <row r="1504" spans="1:10">
      <c r="A1504" s="2" t="s">
        <v>3328</v>
      </c>
      <c r="B1504" s="25">
        <v>45548</v>
      </c>
      <c r="C1504" s="2" t="s">
        <v>178</v>
      </c>
      <c r="D1504" s="2" t="s">
        <v>1604</v>
      </c>
      <c r="E1504" s="2" t="s">
        <v>1766</v>
      </c>
      <c r="F1504" s="33">
        <v>4</v>
      </c>
      <c r="G1504" s="33">
        <v>566.09</v>
      </c>
      <c r="H1504" s="2">
        <v>0.28000000000000003</v>
      </c>
      <c r="I1504" s="2" t="s">
        <v>1829</v>
      </c>
      <c r="J1504" s="2">
        <v>1630.3391999999999</v>
      </c>
    </row>
    <row r="1505" spans="1:10">
      <c r="A1505" s="2" t="s">
        <v>3329</v>
      </c>
      <c r="B1505" s="25">
        <v>45772</v>
      </c>
      <c r="C1505" s="2" t="s">
        <v>827</v>
      </c>
      <c r="D1505" s="2" t="s">
        <v>1590</v>
      </c>
      <c r="E1505" s="2" t="s">
        <v>1789</v>
      </c>
      <c r="F1505" s="34">
        <v>1</v>
      </c>
      <c r="G1505" s="34">
        <v>251.99</v>
      </c>
      <c r="H1505" s="2">
        <v>0.09</v>
      </c>
      <c r="I1505" s="2" t="s">
        <v>1824</v>
      </c>
      <c r="J1505" s="2">
        <v>229.3109</v>
      </c>
    </row>
    <row r="1506" spans="1:10">
      <c r="A1506" s="2" t="s">
        <v>3330</v>
      </c>
      <c r="B1506" s="25">
        <v>45361</v>
      </c>
      <c r="C1506" s="2" t="s">
        <v>716</v>
      </c>
      <c r="D1506" s="2" t="s">
        <v>1582</v>
      </c>
      <c r="E1506" s="2" t="s">
        <v>1813</v>
      </c>
      <c r="F1506" s="33">
        <v>1</v>
      </c>
      <c r="G1506" s="33">
        <v>259.2</v>
      </c>
      <c r="H1506" s="2">
        <v>0.27</v>
      </c>
      <c r="I1506" s="2" t="s">
        <v>1829</v>
      </c>
      <c r="J1506" s="2">
        <v>189.21600000000001</v>
      </c>
    </row>
    <row r="1507" spans="1:10">
      <c r="A1507" s="2" t="s">
        <v>3331</v>
      </c>
      <c r="B1507" s="25">
        <v>45235</v>
      </c>
      <c r="C1507" s="2" t="s">
        <v>1380</v>
      </c>
      <c r="D1507" s="2" t="s">
        <v>1666</v>
      </c>
      <c r="E1507" s="2" t="s">
        <v>1801</v>
      </c>
      <c r="F1507" s="34">
        <v>1</v>
      </c>
      <c r="G1507" s="34">
        <v>935.66</v>
      </c>
      <c r="H1507" s="2">
        <v>0.26</v>
      </c>
      <c r="I1507" s="2" t="s">
        <v>1826</v>
      </c>
      <c r="J1507" s="2">
        <v>692.38839999999993</v>
      </c>
    </row>
    <row r="1508" spans="1:10">
      <c r="A1508" s="2" t="s">
        <v>3332</v>
      </c>
      <c r="B1508" s="25">
        <v>45864</v>
      </c>
      <c r="C1508" s="2" t="s">
        <v>1446</v>
      </c>
      <c r="D1508" s="2" t="s">
        <v>1618</v>
      </c>
      <c r="E1508" s="2" t="s">
        <v>1782</v>
      </c>
      <c r="F1508" s="33">
        <v>4</v>
      </c>
      <c r="G1508" s="33">
        <v>480.75</v>
      </c>
      <c r="H1508" s="2">
        <v>0.02</v>
      </c>
      <c r="I1508" s="2" t="s">
        <v>1824</v>
      </c>
      <c r="J1508" s="2">
        <v>1884.54</v>
      </c>
    </row>
    <row r="1509" spans="1:10">
      <c r="A1509" s="2" t="s">
        <v>3333</v>
      </c>
      <c r="B1509" s="25">
        <v>45681</v>
      </c>
      <c r="C1509" s="2" t="s">
        <v>1154</v>
      </c>
      <c r="D1509" s="2" t="s">
        <v>1710</v>
      </c>
      <c r="E1509" s="2" t="s">
        <v>1801</v>
      </c>
      <c r="F1509" s="34">
        <v>2</v>
      </c>
      <c r="G1509" s="34">
        <v>457.83</v>
      </c>
      <c r="H1509" s="2">
        <v>0.01</v>
      </c>
      <c r="I1509" s="2" t="s">
        <v>1829</v>
      </c>
      <c r="J1509" s="2">
        <v>906.50339999999994</v>
      </c>
    </row>
    <row r="1510" spans="1:10">
      <c r="A1510" s="2" t="s">
        <v>3334</v>
      </c>
      <c r="B1510" s="25">
        <v>45905</v>
      </c>
      <c r="C1510" s="2" t="s">
        <v>547</v>
      </c>
      <c r="D1510" s="2" t="s">
        <v>1644</v>
      </c>
      <c r="E1510" s="2" t="s">
        <v>1799</v>
      </c>
      <c r="F1510" s="33">
        <v>1</v>
      </c>
      <c r="G1510" s="33">
        <v>994.63</v>
      </c>
      <c r="H1510" s="2">
        <v>0.28000000000000003</v>
      </c>
      <c r="I1510" s="2" t="s">
        <v>1824</v>
      </c>
      <c r="J1510" s="2">
        <v>716.1336</v>
      </c>
    </row>
    <row r="1511" spans="1:10">
      <c r="A1511" s="2" t="s">
        <v>3335</v>
      </c>
      <c r="B1511" s="25">
        <v>45765</v>
      </c>
      <c r="C1511" s="2" t="s">
        <v>785</v>
      </c>
      <c r="D1511" s="2" t="s">
        <v>1728</v>
      </c>
      <c r="E1511" s="2" t="s">
        <v>1752</v>
      </c>
      <c r="F1511" s="34">
        <v>3</v>
      </c>
      <c r="G1511" s="34">
        <v>65.569999999999993</v>
      </c>
      <c r="H1511" s="2">
        <v>0.3</v>
      </c>
      <c r="I1511" s="2" t="s">
        <v>1829</v>
      </c>
      <c r="J1511" s="2">
        <v>137.697</v>
      </c>
    </row>
    <row r="1512" spans="1:10">
      <c r="A1512" s="2" t="s">
        <v>3336</v>
      </c>
      <c r="B1512" s="25">
        <v>45821</v>
      </c>
      <c r="C1512" s="2" t="s">
        <v>535</v>
      </c>
      <c r="D1512" s="2" t="s">
        <v>1664</v>
      </c>
      <c r="E1512" s="2" t="s">
        <v>1807</v>
      </c>
      <c r="F1512" s="33">
        <v>3</v>
      </c>
      <c r="G1512" s="33">
        <v>622.98</v>
      </c>
      <c r="H1512" s="2">
        <v>0.28000000000000003</v>
      </c>
      <c r="I1512" s="2" t="s">
        <v>1826</v>
      </c>
      <c r="J1512" s="2">
        <v>1345.6368</v>
      </c>
    </row>
    <row r="1513" spans="1:10">
      <c r="A1513" s="2" t="s">
        <v>3337</v>
      </c>
      <c r="B1513" s="25">
        <v>45691</v>
      </c>
      <c r="C1513" s="2" t="s">
        <v>800</v>
      </c>
      <c r="D1513" s="2" t="s">
        <v>1658</v>
      </c>
      <c r="E1513" s="2" t="s">
        <v>1797</v>
      </c>
      <c r="F1513" s="34">
        <v>1</v>
      </c>
      <c r="G1513" s="34">
        <v>170.68</v>
      </c>
      <c r="H1513" s="2">
        <v>0.13</v>
      </c>
      <c r="I1513" s="2" t="s">
        <v>1826</v>
      </c>
      <c r="J1513" s="2">
        <v>148.49160000000001</v>
      </c>
    </row>
    <row r="1514" spans="1:10">
      <c r="A1514" s="2" t="s">
        <v>3338</v>
      </c>
      <c r="B1514" s="25">
        <v>45860</v>
      </c>
      <c r="C1514" s="2" t="s">
        <v>344</v>
      </c>
      <c r="D1514" s="2" t="s">
        <v>1560</v>
      </c>
      <c r="E1514" s="2" t="s">
        <v>1782</v>
      </c>
      <c r="F1514" s="33">
        <v>4</v>
      </c>
      <c r="G1514" s="33">
        <v>797.83</v>
      </c>
      <c r="H1514" s="2">
        <v>0.08</v>
      </c>
      <c r="I1514" s="2" t="s">
        <v>1824</v>
      </c>
      <c r="J1514" s="2">
        <v>2936.0144</v>
      </c>
    </row>
    <row r="1515" spans="1:10">
      <c r="A1515" s="2" t="s">
        <v>3339</v>
      </c>
      <c r="B1515" s="25">
        <v>45922</v>
      </c>
      <c r="C1515" s="2" t="s">
        <v>350</v>
      </c>
      <c r="D1515" s="2" t="s">
        <v>1549</v>
      </c>
      <c r="E1515" s="2" t="s">
        <v>1804</v>
      </c>
      <c r="F1515" s="34">
        <v>1</v>
      </c>
      <c r="G1515" s="34">
        <v>372.75</v>
      </c>
      <c r="H1515" s="2">
        <v>0.12</v>
      </c>
      <c r="I1515" s="2" t="s">
        <v>1824</v>
      </c>
      <c r="J1515" s="2">
        <v>328.02</v>
      </c>
    </row>
    <row r="1516" spans="1:10">
      <c r="A1516" s="2" t="s">
        <v>3340</v>
      </c>
      <c r="B1516" s="25">
        <v>45477</v>
      </c>
      <c r="C1516" s="2" t="s">
        <v>1235</v>
      </c>
      <c r="D1516" s="2" t="s">
        <v>1670</v>
      </c>
      <c r="E1516" s="2" t="s">
        <v>1769</v>
      </c>
      <c r="F1516" s="33">
        <v>1</v>
      </c>
      <c r="G1516" s="33">
        <v>994.18</v>
      </c>
      <c r="H1516" s="2">
        <v>0.05</v>
      </c>
      <c r="I1516" s="2" t="s">
        <v>1826</v>
      </c>
      <c r="J1516" s="2">
        <v>944.47099999999989</v>
      </c>
    </row>
    <row r="1517" spans="1:10">
      <c r="A1517" s="2" t="s">
        <v>3341</v>
      </c>
      <c r="B1517" s="25">
        <v>45504</v>
      </c>
      <c r="C1517" s="2" t="s">
        <v>1310</v>
      </c>
      <c r="D1517" s="2" t="s">
        <v>1588</v>
      </c>
      <c r="E1517" s="2" t="s">
        <v>1797</v>
      </c>
      <c r="F1517" s="34">
        <v>1</v>
      </c>
      <c r="G1517" s="34">
        <v>136.12</v>
      </c>
      <c r="H1517" s="2">
        <v>7.0000000000000007E-2</v>
      </c>
      <c r="I1517" s="2" t="s">
        <v>1824</v>
      </c>
      <c r="J1517" s="2">
        <v>126.5916</v>
      </c>
    </row>
    <row r="1518" spans="1:10">
      <c r="A1518" s="2" t="s">
        <v>3342</v>
      </c>
      <c r="B1518" s="25">
        <v>45862</v>
      </c>
      <c r="C1518" s="2" t="s">
        <v>124</v>
      </c>
      <c r="D1518" s="2" t="s">
        <v>1652</v>
      </c>
      <c r="E1518" s="2" t="s">
        <v>1810</v>
      </c>
      <c r="F1518" s="33">
        <v>3</v>
      </c>
      <c r="G1518" s="33">
        <v>634.45000000000005</v>
      </c>
      <c r="H1518" s="2">
        <v>0.17</v>
      </c>
      <c r="I1518" s="2" t="s">
        <v>1826</v>
      </c>
      <c r="J1518" s="2">
        <v>1579.7805000000001</v>
      </c>
    </row>
    <row r="1519" spans="1:10">
      <c r="A1519" s="2" t="s">
        <v>3343</v>
      </c>
      <c r="B1519" s="25">
        <v>45579</v>
      </c>
      <c r="C1519" s="2" t="s">
        <v>1035</v>
      </c>
      <c r="D1519" s="2" t="s">
        <v>1676</v>
      </c>
      <c r="E1519" s="2" t="s">
        <v>1752</v>
      </c>
      <c r="F1519" s="34">
        <v>4</v>
      </c>
      <c r="G1519" s="34">
        <v>179.62</v>
      </c>
      <c r="H1519" s="2">
        <v>0.05</v>
      </c>
      <c r="I1519" s="2" t="s">
        <v>1824</v>
      </c>
      <c r="J1519" s="2">
        <v>682.55600000000004</v>
      </c>
    </row>
    <row r="1520" spans="1:10">
      <c r="A1520" s="2" t="s">
        <v>3344</v>
      </c>
      <c r="B1520" s="25">
        <v>45658</v>
      </c>
      <c r="C1520" s="2" t="s">
        <v>932</v>
      </c>
      <c r="D1520" s="2" t="s">
        <v>1588</v>
      </c>
      <c r="E1520" s="2" t="s">
        <v>1810</v>
      </c>
      <c r="F1520" s="33">
        <v>4</v>
      </c>
      <c r="G1520" s="33">
        <v>558.83000000000004</v>
      </c>
      <c r="H1520" s="2">
        <v>0.16</v>
      </c>
      <c r="I1520" s="2" t="s">
        <v>1826</v>
      </c>
      <c r="J1520" s="2">
        <v>1877.6687999999999</v>
      </c>
    </row>
    <row r="1521" spans="1:10">
      <c r="A1521" s="2" t="s">
        <v>3345</v>
      </c>
      <c r="B1521" s="25">
        <v>45664</v>
      </c>
      <c r="C1521" s="2" t="s">
        <v>568</v>
      </c>
      <c r="D1521" s="2" t="s">
        <v>1736</v>
      </c>
      <c r="E1521" s="2" t="s">
        <v>1776</v>
      </c>
      <c r="F1521" s="34">
        <v>2</v>
      </c>
      <c r="G1521" s="34">
        <v>859.74</v>
      </c>
      <c r="H1521" s="2">
        <v>0.25</v>
      </c>
      <c r="I1521" s="2" t="s">
        <v>1829</v>
      </c>
      <c r="J1521" s="2">
        <v>1289.6099999999999</v>
      </c>
    </row>
    <row r="1522" spans="1:10">
      <c r="A1522" s="2" t="s">
        <v>3346</v>
      </c>
      <c r="B1522" s="25">
        <v>45936</v>
      </c>
      <c r="C1522" s="2" t="s">
        <v>375</v>
      </c>
      <c r="D1522" s="2" t="s">
        <v>1678</v>
      </c>
      <c r="E1522" s="2" t="s">
        <v>1804</v>
      </c>
      <c r="F1522" s="33">
        <v>3</v>
      </c>
      <c r="G1522" s="33">
        <v>578.47</v>
      </c>
      <c r="H1522" s="2">
        <v>0.06</v>
      </c>
      <c r="I1522" s="2" t="s">
        <v>1829</v>
      </c>
      <c r="J1522" s="2">
        <v>1631.2854</v>
      </c>
    </row>
    <row r="1523" spans="1:10">
      <c r="A1523" s="2" t="s">
        <v>3347</v>
      </c>
      <c r="B1523" s="25">
        <v>45344</v>
      </c>
      <c r="C1523" s="2" t="s">
        <v>208</v>
      </c>
      <c r="D1523" s="2" t="s">
        <v>1590</v>
      </c>
      <c r="E1523" s="2" t="s">
        <v>1794</v>
      </c>
      <c r="F1523" s="34">
        <v>1</v>
      </c>
      <c r="G1523" s="34">
        <v>440.48</v>
      </c>
      <c r="H1523" s="2">
        <v>0.11</v>
      </c>
      <c r="I1523" s="2" t="s">
        <v>1829</v>
      </c>
      <c r="J1523" s="2">
        <v>392.02720000000011</v>
      </c>
    </row>
    <row r="1524" spans="1:10">
      <c r="A1524" s="2" t="s">
        <v>3348</v>
      </c>
      <c r="B1524" s="25">
        <v>45329</v>
      </c>
      <c r="C1524" s="2" t="s">
        <v>75</v>
      </c>
      <c r="D1524" s="2" t="s">
        <v>1580</v>
      </c>
      <c r="E1524" s="2" t="s">
        <v>1813</v>
      </c>
      <c r="F1524" s="33">
        <v>2</v>
      </c>
      <c r="G1524" s="33">
        <v>303.67</v>
      </c>
      <c r="H1524" s="2">
        <v>0.05</v>
      </c>
      <c r="I1524" s="2" t="s">
        <v>1826</v>
      </c>
      <c r="J1524" s="2">
        <v>576.97299999999996</v>
      </c>
    </row>
    <row r="1525" spans="1:10">
      <c r="A1525" s="2" t="s">
        <v>3349</v>
      </c>
      <c r="B1525" s="25">
        <v>45895</v>
      </c>
      <c r="C1525" s="2" t="s">
        <v>1056</v>
      </c>
      <c r="D1525" s="2" t="s">
        <v>1696</v>
      </c>
      <c r="E1525" s="2" t="s">
        <v>1799</v>
      </c>
      <c r="F1525" s="34">
        <v>2</v>
      </c>
      <c r="G1525" s="34">
        <v>611.21</v>
      </c>
      <c r="H1525" s="2">
        <v>0.22</v>
      </c>
      <c r="I1525" s="2" t="s">
        <v>1829</v>
      </c>
      <c r="J1525" s="2">
        <v>953.48760000000004</v>
      </c>
    </row>
    <row r="1526" spans="1:10">
      <c r="A1526" s="2" t="s">
        <v>3350</v>
      </c>
      <c r="B1526" s="25">
        <v>45239</v>
      </c>
      <c r="C1526" s="2" t="s">
        <v>660</v>
      </c>
      <c r="D1526" s="2" t="s">
        <v>1626</v>
      </c>
      <c r="E1526" s="2" t="s">
        <v>1801</v>
      </c>
      <c r="F1526" s="33">
        <v>2</v>
      </c>
      <c r="G1526" s="33">
        <v>768.08</v>
      </c>
      <c r="H1526" s="2">
        <v>0.26</v>
      </c>
      <c r="I1526" s="2" t="s">
        <v>1826</v>
      </c>
      <c r="J1526" s="2">
        <v>1136.7583999999999</v>
      </c>
    </row>
    <row r="1527" spans="1:10">
      <c r="A1527" s="2" t="s">
        <v>3351</v>
      </c>
      <c r="B1527" s="25">
        <v>45296</v>
      </c>
      <c r="C1527" s="2" t="s">
        <v>937</v>
      </c>
      <c r="D1527" s="2" t="s">
        <v>1594</v>
      </c>
      <c r="E1527" s="2" t="s">
        <v>1810</v>
      </c>
      <c r="F1527" s="34">
        <v>1</v>
      </c>
      <c r="G1527" s="34">
        <v>616.82000000000005</v>
      </c>
      <c r="H1527" s="2">
        <v>0.24</v>
      </c>
      <c r="I1527" s="2" t="s">
        <v>1824</v>
      </c>
      <c r="J1527" s="2">
        <v>468.78320000000002</v>
      </c>
    </row>
    <row r="1528" spans="1:10">
      <c r="A1528" s="2" t="s">
        <v>3352</v>
      </c>
      <c r="B1528" s="25">
        <v>45672</v>
      </c>
      <c r="C1528" s="2" t="s">
        <v>604</v>
      </c>
      <c r="D1528" s="2" t="s">
        <v>1628</v>
      </c>
      <c r="E1528" s="2" t="s">
        <v>1810</v>
      </c>
      <c r="F1528" s="33">
        <v>1</v>
      </c>
      <c r="G1528" s="33">
        <v>470.34</v>
      </c>
      <c r="H1528" s="2">
        <v>0.18</v>
      </c>
      <c r="I1528" s="2" t="s">
        <v>1829</v>
      </c>
      <c r="J1528" s="2">
        <v>385.67880000000002</v>
      </c>
    </row>
    <row r="1529" spans="1:10">
      <c r="A1529" s="2" t="s">
        <v>3353</v>
      </c>
      <c r="B1529" s="25">
        <v>45499</v>
      </c>
      <c r="C1529" s="2" t="s">
        <v>711</v>
      </c>
      <c r="D1529" s="2" t="s">
        <v>1654</v>
      </c>
      <c r="E1529" s="2" t="s">
        <v>1782</v>
      </c>
      <c r="F1529" s="34">
        <v>2</v>
      </c>
      <c r="G1529" s="34">
        <v>616.36</v>
      </c>
      <c r="H1529" s="2">
        <v>0.12</v>
      </c>
      <c r="I1529" s="2" t="s">
        <v>1826</v>
      </c>
      <c r="J1529" s="2">
        <v>1084.7936</v>
      </c>
    </row>
    <row r="1530" spans="1:10">
      <c r="A1530" s="2" t="s">
        <v>3354</v>
      </c>
      <c r="B1530" s="25">
        <v>45434</v>
      </c>
      <c r="C1530" s="2" t="s">
        <v>298</v>
      </c>
      <c r="D1530" s="2" t="s">
        <v>1551</v>
      </c>
      <c r="E1530" s="2" t="s">
        <v>1786</v>
      </c>
      <c r="F1530" s="33">
        <v>3</v>
      </c>
      <c r="G1530" s="33">
        <v>657.24</v>
      </c>
      <c r="H1530" s="2">
        <v>0.18</v>
      </c>
      <c r="I1530" s="2" t="s">
        <v>1826</v>
      </c>
      <c r="J1530" s="2">
        <v>1616.8104000000001</v>
      </c>
    </row>
    <row r="1531" spans="1:10">
      <c r="A1531" s="2" t="s">
        <v>3355</v>
      </c>
      <c r="B1531" s="25">
        <v>45893</v>
      </c>
      <c r="C1531" s="2" t="s">
        <v>137</v>
      </c>
      <c r="D1531" s="2" t="s">
        <v>1630</v>
      </c>
      <c r="E1531" s="2" t="s">
        <v>1813</v>
      </c>
      <c r="F1531" s="34">
        <v>2</v>
      </c>
      <c r="G1531" s="34">
        <v>392.45</v>
      </c>
      <c r="H1531" s="2">
        <v>0.04</v>
      </c>
      <c r="I1531" s="2" t="s">
        <v>1826</v>
      </c>
      <c r="J1531" s="2">
        <v>753.50399999999991</v>
      </c>
    </row>
    <row r="1532" spans="1:10">
      <c r="A1532" s="2" t="s">
        <v>3356</v>
      </c>
      <c r="B1532" s="25">
        <v>45346</v>
      </c>
      <c r="C1532" s="2" t="s">
        <v>785</v>
      </c>
      <c r="D1532" s="2" t="s">
        <v>1628</v>
      </c>
      <c r="E1532" s="2" t="s">
        <v>1799</v>
      </c>
      <c r="F1532" s="33">
        <v>3</v>
      </c>
      <c r="G1532" s="33">
        <v>62.03</v>
      </c>
      <c r="H1532" s="2">
        <v>0.01</v>
      </c>
      <c r="I1532" s="2" t="s">
        <v>1829</v>
      </c>
      <c r="J1532" s="2">
        <v>184.22909999999999</v>
      </c>
    </row>
    <row r="1533" spans="1:10">
      <c r="A1533" s="2" t="s">
        <v>3357</v>
      </c>
      <c r="B1533" s="25">
        <v>45613</v>
      </c>
      <c r="C1533" s="2" t="s">
        <v>332</v>
      </c>
      <c r="D1533" s="2" t="s">
        <v>1740</v>
      </c>
      <c r="E1533" s="2" t="s">
        <v>1766</v>
      </c>
      <c r="F1533" s="34">
        <v>4</v>
      </c>
      <c r="G1533" s="34">
        <v>933.73</v>
      </c>
      <c r="H1533" s="2">
        <v>0.25</v>
      </c>
      <c r="I1533" s="2" t="s">
        <v>1826</v>
      </c>
      <c r="J1533" s="2">
        <v>2801.19</v>
      </c>
    </row>
    <row r="1534" spans="1:10">
      <c r="A1534" s="2" t="s">
        <v>3358</v>
      </c>
      <c r="B1534" s="25">
        <v>45928</v>
      </c>
      <c r="C1534" s="2" t="s">
        <v>520</v>
      </c>
      <c r="D1534" s="2" t="s">
        <v>1718</v>
      </c>
      <c r="E1534" s="2" t="s">
        <v>1804</v>
      </c>
      <c r="F1534" s="33">
        <v>3</v>
      </c>
      <c r="G1534" s="33">
        <v>615.30999999999995</v>
      </c>
      <c r="H1534" s="2">
        <v>0.14000000000000001</v>
      </c>
      <c r="I1534" s="2" t="s">
        <v>1826</v>
      </c>
      <c r="J1534" s="2">
        <v>1587.4998000000001</v>
      </c>
    </row>
    <row r="1535" spans="1:10">
      <c r="A1535" s="2" t="s">
        <v>3359</v>
      </c>
      <c r="B1535" s="25">
        <v>45619</v>
      </c>
      <c r="C1535" s="2" t="s">
        <v>1166</v>
      </c>
      <c r="D1535" s="2" t="s">
        <v>1666</v>
      </c>
      <c r="E1535" s="2" t="s">
        <v>1810</v>
      </c>
      <c r="F1535" s="34">
        <v>4</v>
      </c>
      <c r="G1535" s="34">
        <v>790.38</v>
      </c>
      <c r="H1535" s="2">
        <v>0.22</v>
      </c>
      <c r="I1535" s="2" t="s">
        <v>1829</v>
      </c>
      <c r="J1535" s="2">
        <v>2465.9856</v>
      </c>
    </row>
    <row r="1536" spans="1:10">
      <c r="A1536" s="2" t="s">
        <v>3360</v>
      </c>
      <c r="B1536" s="25">
        <v>45533</v>
      </c>
      <c r="C1536" s="2" t="s">
        <v>857</v>
      </c>
      <c r="D1536" s="2" t="s">
        <v>1666</v>
      </c>
      <c r="E1536" s="2" t="s">
        <v>1807</v>
      </c>
      <c r="F1536" s="33">
        <v>2</v>
      </c>
      <c r="G1536" s="33">
        <v>102.85</v>
      </c>
      <c r="H1536" s="2">
        <v>0.08</v>
      </c>
      <c r="I1536" s="2" t="s">
        <v>1826</v>
      </c>
      <c r="J1536" s="2">
        <v>189.244</v>
      </c>
    </row>
    <row r="1537" spans="1:10">
      <c r="A1537" s="2" t="s">
        <v>3361</v>
      </c>
      <c r="B1537" s="25">
        <v>45781</v>
      </c>
      <c r="C1537" s="2" t="s">
        <v>153</v>
      </c>
      <c r="D1537" s="2" t="s">
        <v>1570</v>
      </c>
      <c r="E1537" s="2" t="s">
        <v>1804</v>
      </c>
      <c r="F1537" s="34">
        <v>3</v>
      </c>
      <c r="G1537" s="34">
        <v>866.78</v>
      </c>
      <c r="H1537" s="2">
        <v>0.27</v>
      </c>
      <c r="I1537" s="2" t="s">
        <v>1826</v>
      </c>
      <c r="J1537" s="2">
        <v>1898.2482</v>
      </c>
    </row>
    <row r="1538" spans="1:10">
      <c r="A1538" s="2" t="s">
        <v>3362</v>
      </c>
      <c r="B1538" s="25">
        <v>45378</v>
      </c>
      <c r="C1538" s="2" t="s">
        <v>678</v>
      </c>
      <c r="D1538" s="2" t="s">
        <v>1704</v>
      </c>
      <c r="E1538" s="2" t="s">
        <v>1804</v>
      </c>
      <c r="F1538" s="33">
        <v>3</v>
      </c>
      <c r="G1538" s="33">
        <v>392.84</v>
      </c>
      <c r="H1538" s="2">
        <v>0.27</v>
      </c>
      <c r="I1538" s="2" t="s">
        <v>1826</v>
      </c>
      <c r="J1538" s="2">
        <v>860.31959999999992</v>
      </c>
    </row>
    <row r="1539" spans="1:10">
      <c r="A1539" s="2" t="s">
        <v>3363</v>
      </c>
      <c r="B1539" s="25">
        <v>45688</v>
      </c>
      <c r="C1539" s="2" t="s">
        <v>1017</v>
      </c>
      <c r="D1539" s="2" t="s">
        <v>1565</v>
      </c>
      <c r="E1539" s="2" t="s">
        <v>1773</v>
      </c>
      <c r="F1539" s="34">
        <v>2</v>
      </c>
      <c r="G1539" s="34">
        <v>753.1</v>
      </c>
      <c r="H1539" s="2">
        <v>0.19</v>
      </c>
      <c r="I1539" s="2" t="s">
        <v>1826</v>
      </c>
      <c r="J1539" s="2">
        <v>1220.0219999999999</v>
      </c>
    </row>
    <row r="1540" spans="1:10">
      <c r="A1540" s="2" t="s">
        <v>3364</v>
      </c>
      <c r="B1540" s="25">
        <v>45927</v>
      </c>
      <c r="C1540" s="2" t="s">
        <v>40</v>
      </c>
      <c r="D1540" s="2" t="s">
        <v>1656</v>
      </c>
      <c r="E1540" s="2" t="s">
        <v>1807</v>
      </c>
      <c r="F1540" s="33">
        <v>2</v>
      </c>
      <c r="G1540" s="33">
        <v>700.91</v>
      </c>
      <c r="H1540" s="2">
        <v>0.1</v>
      </c>
      <c r="I1540" s="2" t="s">
        <v>1826</v>
      </c>
      <c r="J1540" s="2">
        <v>1261.6379999999999</v>
      </c>
    </row>
    <row r="1541" spans="1:10">
      <c r="A1541" s="2" t="s">
        <v>3365</v>
      </c>
      <c r="B1541" s="25">
        <v>45775</v>
      </c>
      <c r="C1541" s="2" t="s">
        <v>264</v>
      </c>
      <c r="D1541" s="2" t="s">
        <v>1578</v>
      </c>
      <c r="E1541" s="2" t="s">
        <v>1794</v>
      </c>
      <c r="F1541" s="34">
        <v>4</v>
      </c>
      <c r="G1541" s="34">
        <v>935.98</v>
      </c>
      <c r="H1541" s="2">
        <v>0.11</v>
      </c>
      <c r="I1541" s="2" t="s">
        <v>1826</v>
      </c>
      <c r="J1541" s="2">
        <v>3332.0888</v>
      </c>
    </row>
    <row r="1542" spans="1:10">
      <c r="A1542" s="2" t="s">
        <v>3366</v>
      </c>
      <c r="B1542" s="25">
        <v>45849</v>
      </c>
      <c r="C1542" s="2" t="s">
        <v>1492</v>
      </c>
      <c r="D1542" s="2" t="s">
        <v>1700</v>
      </c>
      <c r="E1542" s="2" t="s">
        <v>1804</v>
      </c>
      <c r="F1542" s="33">
        <v>1</v>
      </c>
      <c r="G1542" s="33">
        <v>539.9</v>
      </c>
      <c r="H1542" s="2">
        <v>7.0000000000000007E-2</v>
      </c>
      <c r="I1542" s="2" t="s">
        <v>1824</v>
      </c>
      <c r="J1542" s="2">
        <v>502.10700000000003</v>
      </c>
    </row>
    <row r="1543" spans="1:10">
      <c r="A1543" s="2" t="s">
        <v>3367</v>
      </c>
      <c r="B1543" s="25">
        <v>45573</v>
      </c>
      <c r="C1543" s="2" t="s">
        <v>568</v>
      </c>
      <c r="D1543" s="2" t="s">
        <v>1628</v>
      </c>
      <c r="E1543" s="2" t="s">
        <v>1776</v>
      </c>
      <c r="F1543" s="34">
        <v>1</v>
      </c>
      <c r="G1543" s="34">
        <v>312.81</v>
      </c>
      <c r="H1543" s="2">
        <v>0.14000000000000001</v>
      </c>
      <c r="I1543" s="2" t="s">
        <v>1826</v>
      </c>
      <c r="J1543" s="2">
        <v>269.01659999999998</v>
      </c>
    </row>
    <row r="1544" spans="1:10">
      <c r="A1544" s="2" t="s">
        <v>3368</v>
      </c>
      <c r="B1544" s="25">
        <v>45356</v>
      </c>
      <c r="C1544" s="2" t="s">
        <v>797</v>
      </c>
      <c r="D1544" s="2" t="s">
        <v>1644</v>
      </c>
      <c r="E1544" s="2" t="s">
        <v>1779</v>
      </c>
      <c r="F1544" s="33">
        <v>3</v>
      </c>
      <c r="G1544" s="33">
        <v>855.96</v>
      </c>
      <c r="H1544" s="2">
        <v>0.28999999999999998</v>
      </c>
      <c r="I1544" s="2" t="s">
        <v>1829</v>
      </c>
      <c r="J1544" s="2">
        <v>1823.1948</v>
      </c>
    </row>
    <row r="1545" spans="1:10">
      <c r="A1545" s="2" t="s">
        <v>3369</v>
      </c>
      <c r="B1545" s="25">
        <v>45326</v>
      </c>
      <c r="C1545" s="2" t="s">
        <v>1112</v>
      </c>
      <c r="D1545" s="2" t="s">
        <v>1546</v>
      </c>
      <c r="E1545" s="2" t="s">
        <v>1792</v>
      </c>
      <c r="F1545" s="34">
        <v>3</v>
      </c>
      <c r="G1545" s="34">
        <v>305</v>
      </c>
      <c r="H1545" s="2">
        <v>0.01</v>
      </c>
      <c r="I1545" s="2" t="s">
        <v>1829</v>
      </c>
      <c r="J1545" s="2">
        <v>905.85</v>
      </c>
    </row>
    <row r="1546" spans="1:10">
      <c r="A1546" s="2" t="s">
        <v>3370</v>
      </c>
      <c r="B1546" s="25">
        <v>45361</v>
      </c>
      <c r="C1546" s="2" t="s">
        <v>1443</v>
      </c>
      <c r="D1546" s="2" t="s">
        <v>1746</v>
      </c>
      <c r="E1546" s="2" t="s">
        <v>1794</v>
      </c>
      <c r="F1546" s="33">
        <v>3</v>
      </c>
      <c r="G1546" s="33">
        <v>831.15</v>
      </c>
      <c r="H1546" s="2">
        <v>0.19</v>
      </c>
      <c r="I1546" s="2" t="s">
        <v>1824</v>
      </c>
      <c r="J1546" s="2">
        <v>2019.6945000000001</v>
      </c>
    </row>
    <row r="1547" spans="1:10">
      <c r="A1547" s="2" t="s">
        <v>3371</v>
      </c>
      <c r="B1547" s="25">
        <v>45926</v>
      </c>
      <c r="C1547" s="2" t="s">
        <v>675</v>
      </c>
      <c r="D1547" s="2" t="s">
        <v>1740</v>
      </c>
      <c r="E1547" s="2" t="s">
        <v>1766</v>
      </c>
      <c r="F1547" s="34">
        <v>2</v>
      </c>
      <c r="G1547" s="34">
        <v>644.97</v>
      </c>
      <c r="H1547" s="2">
        <v>0.24</v>
      </c>
      <c r="I1547" s="2" t="s">
        <v>1829</v>
      </c>
      <c r="J1547" s="2">
        <v>980.35440000000006</v>
      </c>
    </row>
    <row r="1548" spans="1:10">
      <c r="A1548" s="2" t="s">
        <v>3372</v>
      </c>
      <c r="B1548" s="25">
        <v>45839</v>
      </c>
      <c r="C1548" s="2" t="s">
        <v>341</v>
      </c>
      <c r="D1548" s="2" t="s">
        <v>1724</v>
      </c>
      <c r="E1548" s="2" t="s">
        <v>1757</v>
      </c>
      <c r="F1548" s="33">
        <v>1</v>
      </c>
      <c r="G1548" s="33">
        <v>149.56</v>
      </c>
      <c r="H1548" s="2">
        <v>0.09</v>
      </c>
      <c r="I1548" s="2" t="s">
        <v>1824</v>
      </c>
      <c r="J1548" s="2">
        <v>136.09960000000001</v>
      </c>
    </row>
    <row r="1549" spans="1:10">
      <c r="A1549" s="2" t="s">
        <v>3373</v>
      </c>
      <c r="B1549" s="25">
        <v>45434</v>
      </c>
      <c r="C1549" s="2" t="s">
        <v>705</v>
      </c>
      <c r="D1549" s="2" t="s">
        <v>1634</v>
      </c>
      <c r="E1549" s="2" t="s">
        <v>1813</v>
      </c>
      <c r="F1549" s="34">
        <v>1</v>
      </c>
      <c r="G1549" s="34">
        <v>661.77</v>
      </c>
      <c r="H1549" s="2">
        <v>0.03</v>
      </c>
      <c r="I1549" s="2" t="s">
        <v>1826</v>
      </c>
      <c r="J1549" s="2">
        <v>641.91689999999994</v>
      </c>
    </row>
    <row r="1550" spans="1:10">
      <c r="A1550" s="2" t="s">
        <v>3374</v>
      </c>
      <c r="B1550" s="25">
        <v>45819</v>
      </c>
      <c r="C1550" s="2" t="s">
        <v>381</v>
      </c>
      <c r="D1550" s="2" t="s">
        <v>1736</v>
      </c>
      <c r="E1550" s="2" t="s">
        <v>1779</v>
      </c>
      <c r="F1550" s="33">
        <v>3</v>
      </c>
      <c r="G1550" s="33">
        <v>99.67</v>
      </c>
      <c r="H1550" s="2">
        <v>0.17</v>
      </c>
      <c r="I1550" s="2" t="s">
        <v>1824</v>
      </c>
      <c r="J1550" s="2">
        <v>248.17830000000001</v>
      </c>
    </row>
    <row r="1551" spans="1:10">
      <c r="A1551" s="2" t="s">
        <v>3375</v>
      </c>
      <c r="B1551" s="25">
        <v>45553</v>
      </c>
      <c r="C1551" s="2" t="s">
        <v>716</v>
      </c>
      <c r="D1551" s="2" t="s">
        <v>1672</v>
      </c>
      <c r="E1551" s="2" t="s">
        <v>1757</v>
      </c>
      <c r="F1551" s="34">
        <v>3</v>
      </c>
      <c r="G1551" s="34">
        <v>103.66</v>
      </c>
      <c r="H1551" s="2">
        <v>0.26</v>
      </c>
      <c r="I1551" s="2" t="s">
        <v>1829</v>
      </c>
      <c r="J1551" s="2">
        <v>230.12520000000001</v>
      </c>
    </row>
    <row r="1552" spans="1:10">
      <c r="A1552" s="2" t="s">
        <v>3376</v>
      </c>
      <c r="B1552" s="25">
        <v>45258</v>
      </c>
      <c r="C1552" s="2" t="s">
        <v>1352</v>
      </c>
      <c r="D1552" s="2" t="s">
        <v>1628</v>
      </c>
      <c r="E1552" s="2" t="s">
        <v>1761</v>
      </c>
      <c r="F1552" s="33">
        <v>4</v>
      </c>
      <c r="G1552" s="33">
        <v>54.4</v>
      </c>
      <c r="H1552" s="2">
        <v>0.22</v>
      </c>
      <c r="I1552" s="2" t="s">
        <v>1824</v>
      </c>
      <c r="J1552" s="2">
        <v>169.72800000000001</v>
      </c>
    </row>
    <row r="1553" spans="1:10">
      <c r="A1553" s="2" t="s">
        <v>3377</v>
      </c>
      <c r="B1553" s="25">
        <v>45435</v>
      </c>
      <c r="C1553" s="2" t="s">
        <v>1507</v>
      </c>
      <c r="D1553" s="2" t="s">
        <v>1716</v>
      </c>
      <c r="E1553" s="2" t="s">
        <v>1799</v>
      </c>
      <c r="F1553" s="34">
        <v>1</v>
      </c>
      <c r="G1553" s="34">
        <v>46.66</v>
      </c>
      <c r="H1553" s="2">
        <v>0.2</v>
      </c>
      <c r="I1553" s="2" t="s">
        <v>1824</v>
      </c>
      <c r="J1553" s="2">
        <v>37.328000000000003</v>
      </c>
    </row>
    <row r="1554" spans="1:10">
      <c r="A1554" s="2" t="s">
        <v>3378</v>
      </c>
      <c r="B1554" s="25">
        <v>45447</v>
      </c>
      <c r="C1554" s="2" t="s">
        <v>40</v>
      </c>
      <c r="D1554" s="2" t="s">
        <v>1694</v>
      </c>
      <c r="E1554" s="2" t="s">
        <v>1792</v>
      </c>
      <c r="F1554" s="33">
        <v>4</v>
      </c>
      <c r="G1554" s="33">
        <v>871.2</v>
      </c>
      <c r="H1554" s="2">
        <v>0.28999999999999998</v>
      </c>
      <c r="I1554" s="2" t="s">
        <v>1824</v>
      </c>
      <c r="J1554" s="2">
        <v>2474.2080000000001</v>
      </c>
    </row>
    <row r="1555" spans="1:10">
      <c r="A1555" s="2" t="s">
        <v>3379</v>
      </c>
      <c r="B1555" s="25">
        <v>45724</v>
      </c>
      <c r="C1555" s="2" t="s">
        <v>1184</v>
      </c>
      <c r="D1555" s="2" t="s">
        <v>1584</v>
      </c>
      <c r="E1555" s="2" t="s">
        <v>1799</v>
      </c>
      <c r="F1555" s="34">
        <v>4</v>
      </c>
      <c r="G1555" s="34">
        <v>317.11</v>
      </c>
      <c r="H1555" s="2">
        <v>0.16</v>
      </c>
      <c r="I1555" s="2" t="s">
        <v>1826</v>
      </c>
      <c r="J1555" s="2">
        <v>1065.4896000000001</v>
      </c>
    </row>
    <row r="1556" spans="1:10">
      <c r="A1556" s="2" t="s">
        <v>3380</v>
      </c>
      <c r="B1556" s="25">
        <v>45338</v>
      </c>
      <c r="C1556" s="2" t="s">
        <v>824</v>
      </c>
      <c r="D1556" s="2" t="s">
        <v>1598</v>
      </c>
      <c r="E1556" s="2" t="s">
        <v>1797</v>
      </c>
      <c r="F1556" s="33">
        <v>2</v>
      </c>
      <c r="G1556" s="33">
        <v>388.34</v>
      </c>
      <c r="H1556" s="2">
        <v>0.09</v>
      </c>
      <c r="I1556" s="2" t="s">
        <v>1826</v>
      </c>
      <c r="J1556" s="2">
        <v>706.77879999999993</v>
      </c>
    </row>
    <row r="1557" spans="1:10">
      <c r="A1557" s="2" t="s">
        <v>3381</v>
      </c>
      <c r="B1557" s="25">
        <v>45252</v>
      </c>
      <c r="C1557" s="2" t="s">
        <v>1005</v>
      </c>
      <c r="D1557" s="2" t="s">
        <v>1608</v>
      </c>
      <c r="E1557" s="2" t="s">
        <v>1776</v>
      </c>
      <c r="F1557" s="34">
        <v>4</v>
      </c>
      <c r="G1557" s="34">
        <v>998.2</v>
      </c>
      <c r="H1557" s="2">
        <v>0.15</v>
      </c>
      <c r="I1557" s="2" t="s">
        <v>1824</v>
      </c>
      <c r="J1557" s="2">
        <v>3393.88</v>
      </c>
    </row>
    <row r="1558" spans="1:10">
      <c r="A1558" s="2" t="s">
        <v>3382</v>
      </c>
      <c r="B1558" s="25">
        <v>45606</v>
      </c>
      <c r="C1558" s="2" t="s">
        <v>1516</v>
      </c>
      <c r="D1558" s="2" t="s">
        <v>1620</v>
      </c>
      <c r="E1558" s="2" t="s">
        <v>1752</v>
      </c>
      <c r="F1558" s="33">
        <v>1</v>
      </c>
      <c r="G1558" s="33">
        <v>887.38</v>
      </c>
      <c r="H1558" s="2">
        <v>0.01</v>
      </c>
      <c r="I1558" s="2" t="s">
        <v>1829</v>
      </c>
      <c r="J1558" s="2">
        <v>878.50620000000004</v>
      </c>
    </row>
    <row r="1559" spans="1:10">
      <c r="A1559" s="2" t="s">
        <v>3383</v>
      </c>
      <c r="B1559" s="25">
        <v>45524</v>
      </c>
      <c r="C1559" s="2" t="s">
        <v>984</v>
      </c>
      <c r="D1559" s="2" t="s">
        <v>1622</v>
      </c>
      <c r="E1559" s="2" t="s">
        <v>1794</v>
      </c>
      <c r="F1559" s="34">
        <v>4</v>
      </c>
      <c r="G1559" s="34">
        <v>332.97</v>
      </c>
      <c r="H1559" s="2">
        <v>0.28000000000000003</v>
      </c>
      <c r="I1559" s="2" t="s">
        <v>1824</v>
      </c>
      <c r="J1559" s="2">
        <v>958.95360000000005</v>
      </c>
    </row>
    <row r="1560" spans="1:10">
      <c r="A1560" s="2" t="s">
        <v>3384</v>
      </c>
      <c r="B1560" s="25">
        <v>45934</v>
      </c>
      <c r="C1560" s="2" t="s">
        <v>93</v>
      </c>
      <c r="D1560" s="2" t="s">
        <v>1640</v>
      </c>
      <c r="E1560" s="2" t="s">
        <v>1752</v>
      </c>
      <c r="F1560" s="33">
        <v>2</v>
      </c>
      <c r="G1560" s="33">
        <v>157.91</v>
      </c>
      <c r="H1560" s="2">
        <v>0.09</v>
      </c>
      <c r="I1560" s="2" t="s">
        <v>1829</v>
      </c>
      <c r="J1560" s="2">
        <v>287.39620000000002</v>
      </c>
    </row>
    <row r="1561" spans="1:10">
      <c r="A1561" s="2" t="s">
        <v>3385</v>
      </c>
      <c r="B1561" s="25">
        <v>45539</v>
      </c>
      <c r="C1561" s="2" t="s">
        <v>1115</v>
      </c>
      <c r="D1561" s="2" t="s">
        <v>1572</v>
      </c>
      <c r="E1561" s="2" t="s">
        <v>1810</v>
      </c>
      <c r="F1561" s="34">
        <v>1</v>
      </c>
      <c r="G1561" s="34">
        <v>548.15</v>
      </c>
      <c r="H1561" s="2">
        <v>0.11</v>
      </c>
      <c r="I1561" s="2" t="s">
        <v>1824</v>
      </c>
      <c r="J1561" s="2">
        <v>487.8535</v>
      </c>
    </row>
    <row r="1562" spans="1:10">
      <c r="A1562" s="2" t="s">
        <v>3386</v>
      </c>
      <c r="B1562" s="25">
        <v>45555</v>
      </c>
      <c r="C1562" s="2" t="s">
        <v>681</v>
      </c>
      <c r="D1562" s="2" t="s">
        <v>1644</v>
      </c>
      <c r="E1562" s="2" t="s">
        <v>1801</v>
      </c>
      <c r="F1562" s="33">
        <v>1</v>
      </c>
      <c r="G1562" s="33">
        <v>135.13</v>
      </c>
      <c r="H1562" s="2">
        <v>0.04</v>
      </c>
      <c r="I1562" s="2" t="s">
        <v>1824</v>
      </c>
      <c r="J1562" s="2">
        <v>129.72479999999999</v>
      </c>
    </row>
    <row r="1563" spans="1:10">
      <c r="A1563" s="2" t="s">
        <v>3387</v>
      </c>
      <c r="B1563" s="25">
        <v>45281</v>
      </c>
      <c r="C1563" s="2" t="s">
        <v>711</v>
      </c>
      <c r="D1563" s="2" t="s">
        <v>1660</v>
      </c>
      <c r="E1563" s="2" t="s">
        <v>1766</v>
      </c>
      <c r="F1563" s="34">
        <v>3</v>
      </c>
      <c r="G1563" s="34">
        <v>579.26</v>
      </c>
      <c r="H1563" s="2">
        <v>0.19</v>
      </c>
      <c r="I1563" s="2" t="s">
        <v>1824</v>
      </c>
      <c r="J1563" s="2">
        <v>1407.6017999999999</v>
      </c>
    </row>
    <row r="1564" spans="1:10">
      <c r="A1564" s="2" t="s">
        <v>3388</v>
      </c>
      <c r="B1564" s="25">
        <v>45582</v>
      </c>
      <c r="C1564" s="2" t="s">
        <v>1214</v>
      </c>
      <c r="D1564" s="2" t="s">
        <v>1582</v>
      </c>
      <c r="E1564" s="2" t="s">
        <v>1752</v>
      </c>
      <c r="F1564" s="33">
        <v>1</v>
      </c>
      <c r="G1564" s="33">
        <v>465.63</v>
      </c>
      <c r="H1564" s="2">
        <v>0.25</v>
      </c>
      <c r="I1564" s="2" t="s">
        <v>1824</v>
      </c>
      <c r="J1564" s="2">
        <v>349.22250000000003</v>
      </c>
    </row>
    <row r="1565" spans="1:10">
      <c r="A1565" s="2" t="s">
        <v>3389</v>
      </c>
      <c r="B1565" s="25">
        <v>45372</v>
      </c>
      <c r="C1565" s="2" t="s">
        <v>181</v>
      </c>
      <c r="D1565" s="2" t="s">
        <v>1700</v>
      </c>
      <c r="E1565" s="2" t="s">
        <v>1804</v>
      </c>
      <c r="F1565" s="34">
        <v>2</v>
      </c>
      <c r="G1565" s="34">
        <v>675.61</v>
      </c>
      <c r="H1565" s="2">
        <v>0.08</v>
      </c>
      <c r="I1565" s="2" t="s">
        <v>1829</v>
      </c>
      <c r="J1565" s="2">
        <v>1243.1224</v>
      </c>
    </row>
    <row r="1566" spans="1:10">
      <c r="A1566" s="2" t="s">
        <v>3390</v>
      </c>
      <c r="B1566" s="25">
        <v>45458</v>
      </c>
      <c r="C1566" s="2" t="s">
        <v>1292</v>
      </c>
      <c r="D1566" s="2" t="s">
        <v>1614</v>
      </c>
      <c r="E1566" s="2" t="s">
        <v>1776</v>
      </c>
      <c r="F1566" s="33">
        <v>1</v>
      </c>
      <c r="G1566" s="33">
        <v>718.99</v>
      </c>
      <c r="H1566" s="2">
        <v>0.08</v>
      </c>
      <c r="I1566" s="2" t="s">
        <v>1826</v>
      </c>
      <c r="J1566" s="2">
        <v>661.47080000000005</v>
      </c>
    </row>
    <row r="1567" spans="1:10">
      <c r="A1567" s="2" t="s">
        <v>3391</v>
      </c>
      <c r="B1567" s="25">
        <v>45943</v>
      </c>
      <c r="C1567" s="2" t="s">
        <v>1175</v>
      </c>
      <c r="D1567" s="2" t="s">
        <v>1576</v>
      </c>
      <c r="E1567" s="2" t="s">
        <v>1789</v>
      </c>
      <c r="F1567" s="34">
        <v>2</v>
      </c>
      <c r="G1567" s="34">
        <v>675.65</v>
      </c>
      <c r="H1567" s="2">
        <v>0.2</v>
      </c>
      <c r="I1567" s="2" t="s">
        <v>1829</v>
      </c>
      <c r="J1567" s="2">
        <v>1081.04</v>
      </c>
    </row>
    <row r="1568" spans="1:10">
      <c r="A1568" s="2" t="s">
        <v>3392</v>
      </c>
      <c r="B1568" s="25">
        <v>45374</v>
      </c>
      <c r="C1568" s="2" t="s">
        <v>1056</v>
      </c>
      <c r="D1568" s="2" t="s">
        <v>1738</v>
      </c>
      <c r="E1568" s="2" t="s">
        <v>1801</v>
      </c>
      <c r="F1568" s="33">
        <v>4</v>
      </c>
      <c r="G1568" s="33">
        <v>284.24</v>
      </c>
      <c r="H1568" s="2">
        <v>0.1</v>
      </c>
      <c r="I1568" s="2" t="s">
        <v>1824</v>
      </c>
      <c r="J1568" s="2">
        <v>1023.264</v>
      </c>
    </row>
    <row r="1569" spans="1:10">
      <c r="A1569" s="2" t="s">
        <v>3393</v>
      </c>
      <c r="B1569" s="25">
        <v>45374</v>
      </c>
      <c r="C1569" s="2" t="s">
        <v>693</v>
      </c>
      <c r="D1569" s="2" t="s">
        <v>1546</v>
      </c>
      <c r="E1569" s="2" t="s">
        <v>1766</v>
      </c>
      <c r="F1569" s="34">
        <v>1</v>
      </c>
      <c r="G1569" s="34">
        <v>94.26</v>
      </c>
      <c r="H1569" s="2">
        <v>0.18</v>
      </c>
      <c r="I1569" s="2" t="s">
        <v>1826</v>
      </c>
      <c r="J1569" s="2">
        <v>77.293200000000013</v>
      </c>
    </row>
    <row r="1570" spans="1:10">
      <c r="A1570" s="2" t="s">
        <v>3394</v>
      </c>
      <c r="B1570" s="25">
        <v>45789</v>
      </c>
      <c r="C1570" s="2" t="s">
        <v>1292</v>
      </c>
      <c r="D1570" s="2" t="s">
        <v>1557</v>
      </c>
      <c r="E1570" s="2" t="s">
        <v>1789</v>
      </c>
      <c r="F1570" s="33">
        <v>4</v>
      </c>
      <c r="G1570" s="33">
        <v>458.58</v>
      </c>
      <c r="H1570" s="2">
        <v>0.28999999999999998</v>
      </c>
      <c r="I1570" s="2" t="s">
        <v>1829</v>
      </c>
      <c r="J1570" s="2">
        <v>1302.3671999999999</v>
      </c>
    </row>
    <row r="1571" spans="1:10">
      <c r="A1571" s="2" t="s">
        <v>3395</v>
      </c>
      <c r="B1571" s="25">
        <v>45452</v>
      </c>
      <c r="C1571" s="2" t="s">
        <v>396</v>
      </c>
      <c r="D1571" s="2" t="s">
        <v>1678</v>
      </c>
      <c r="E1571" s="2" t="s">
        <v>1789</v>
      </c>
      <c r="F1571" s="34">
        <v>4</v>
      </c>
      <c r="G1571" s="34">
        <v>704.49</v>
      </c>
      <c r="H1571" s="2">
        <v>0.05</v>
      </c>
      <c r="I1571" s="2" t="s">
        <v>1829</v>
      </c>
      <c r="J1571" s="2">
        <v>2677.0619999999999</v>
      </c>
    </row>
    <row r="1572" spans="1:10">
      <c r="A1572" s="2" t="s">
        <v>3396</v>
      </c>
      <c r="B1572" s="25">
        <v>45284</v>
      </c>
      <c r="C1572" s="2" t="s">
        <v>130</v>
      </c>
      <c r="D1572" s="2" t="s">
        <v>1602</v>
      </c>
      <c r="E1572" s="2" t="s">
        <v>1813</v>
      </c>
      <c r="F1572" s="33">
        <v>4</v>
      </c>
      <c r="G1572" s="33">
        <v>822.32</v>
      </c>
      <c r="H1572" s="2">
        <v>0.26</v>
      </c>
      <c r="I1572" s="2" t="s">
        <v>1826</v>
      </c>
      <c r="J1572" s="2">
        <v>2434.0672</v>
      </c>
    </row>
    <row r="1573" spans="1:10">
      <c r="A1573" s="2" t="s">
        <v>3397</v>
      </c>
      <c r="B1573" s="25">
        <v>45325</v>
      </c>
      <c r="C1573" s="2" t="s">
        <v>785</v>
      </c>
      <c r="D1573" s="2" t="s">
        <v>1551</v>
      </c>
      <c r="E1573" s="2" t="s">
        <v>1797</v>
      </c>
      <c r="F1573" s="34">
        <v>4</v>
      </c>
      <c r="G1573" s="34">
        <v>785.41</v>
      </c>
      <c r="H1573" s="2">
        <v>0.13</v>
      </c>
      <c r="I1573" s="2" t="s">
        <v>1829</v>
      </c>
      <c r="J1573" s="2">
        <v>2733.2267999999999</v>
      </c>
    </row>
    <row r="1574" spans="1:10">
      <c r="A1574" s="2" t="s">
        <v>3398</v>
      </c>
      <c r="B1574" s="25">
        <v>45465</v>
      </c>
      <c r="C1574" s="2" t="s">
        <v>127</v>
      </c>
      <c r="D1574" s="2" t="s">
        <v>1626</v>
      </c>
      <c r="E1574" s="2" t="s">
        <v>1799</v>
      </c>
      <c r="F1574" s="33">
        <v>1</v>
      </c>
      <c r="G1574" s="33">
        <v>405.8</v>
      </c>
      <c r="H1574" s="2">
        <v>0.11</v>
      </c>
      <c r="I1574" s="2" t="s">
        <v>1826</v>
      </c>
      <c r="J1574" s="2">
        <v>361.16199999999998</v>
      </c>
    </row>
    <row r="1575" spans="1:10">
      <c r="A1575" s="2" t="s">
        <v>3399</v>
      </c>
      <c r="B1575" s="25">
        <v>45612</v>
      </c>
      <c r="C1575" s="2" t="s">
        <v>1343</v>
      </c>
      <c r="D1575" s="2" t="s">
        <v>1730</v>
      </c>
      <c r="E1575" s="2" t="s">
        <v>1786</v>
      </c>
      <c r="F1575" s="34">
        <v>2</v>
      </c>
      <c r="G1575" s="34">
        <v>976.83</v>
      </c>
      <c r="H1575" s="2">
        <v>0.1</v>
      </c>
      <c r="I1575" s="2" t="s">
        <v>1826</v>
      </c>
      <c r="J1575" s="2">
        <v>1758.2940000000001</v>
      </c>
    </row>
    <row r="1576" spans="1:10">
      <c r="A1576" s="2" t="s">
        <v>3400</v>
      </c>
      <c r="B1576" s="25">
        <v>45472</v>
      </c>
      <c r="C1576" s="2" t="s">
        <v>869</v>
      </c>
      <c r="D1576" s="2" t="s">
        <v>1676</v>
      </c>
      <c r="E1576" s="2" t="s">
        <v>1761</v>
      </c>
      <c r="F1576" s="33">
        <v>1</v>
      </c>
      <c r="G1576" s="33">
        <v>644.15</v>
      </c>
      <c r="H1576" s="2">
        <v>0.06</v>
      </c>
      <c r="I1576" s="2" t="s">
        <v>1824</v>
      </c>
      <c r="J1576" s="2">
        <v>605.50099999999998</v>
      </c>
    </row>
    <row r="1577" spans="1:10">
      <c r="A1577" s="2" t="s">
        <v>3401</v>
      </c>
      <c r="B1577" s="25">
        <v>45897</v>
      </c>
      <c r="C1577" s="2" t="s">
        <v>1059</v>
      </c>
      <c r="D1577" s="2" t="s">
        <v>1682</v>
      </c>
      <c r="E1577" s="2" t="s">
        <v>1797</v>
      </c>
      <c r="F1577" s="34">
        <v>1</v>
      </c>
      <c r="G1577" s="34">
        <v>470.55</v>
      </c>
      <c r="H1577" s="2">
        <v>0.23</v>
      </c>
      <c r="I1577" s="2" t="s">
        <v>1826</v>
      </c>
      <c r="J1577" s="2">
        <v>362.32350000000002</v>
      </c>
    </row>
    <row r="1578" spans="1:10">
      <c r="A1578" s="2" t="s">
        <v>3402</v>
      </c>
      <c r="B1578" s="25">
        <v>45241</v>
      </c>
      <c r="C1578" s="2" t="s">
        <v>1472</v>
      </c>
      <c r="D1578" s="2" t="s">
        <v>1560</v>
      </c>
      <c r="E1578" s="2" t="s">
        <v>1776</v>
      </c>
      <c r="F1578" s="33">
        <v>3</v>
      </c>
      <c r="G1578" s="33">
        <v>598.82000000000005</v>
      </c>
      <c r="H1578" s="2">
        <v>0.19</v>
      </c>
      <c r="I1578" s="2" t="s">
        <v>1829</v>
      </c>
      <c r="J1578" s="2">
        <v>1455.1325999999999</v>
      </c>
    </row>
    <row r="1579" spans="1:10">
      <c r="A1579" s="2" t="s">
        <v>3403</v>
      </c>
      <c r="B1579" s="25">
        <v>45851</v>
      </c>
      <c r="C1579" s="2" t="s">
        <v>360</v>
      </c>
      <c r="D1579" s="2" t="s">
        <v>1588</v>
      </c>
      <c r="E1579" s="2" t="s">
        <v>1794</v>
      </c>
      <c r="F1579" s="34">
        <v>4</v>
      </c>
      <c r="G1579" s="34">
        <v>659.17</v>
      </c>
      <c r="H1579" s="2">
        <v>0.12</v>
      </c>
      <c r="I1579" s="2" t="s">
        <v>1824</v>
      </c>
      <c r="J1579" s="2">
        <v>2320.2784000000001</v>
      </c>
    </row>
    <row r="1580" spans="1:10">
      <c r="A1580" s="2" t="s">
        <v>3404</v>
      </c>
      <c r="B1580" s="25">
        <v>45572</v>
      </c>
      <c r="C1580" s="2" t="s">
        <v>369</v>
      </c>
      <c r="D1580" s="2" t="s">
        <v>1640</v>
      </c>
      <c r="E1580" s="2" t="s">
        <v>1757</v>
      </c>
      <c r="F1580" s="33">
        <v>2</v>
      </c>
      <c r="G1580" s="33">
        <v>216.02</v>
      </c>
      <c r="H1580" s="2">
        <v>0.25</v>
      </c>
      <c r="I1580" s="2" t="s">
        <v>1824</v>
      </c>
      <c r="J1580" s="2">
        <v>324.02999999999997</v>
      </c>
    </row>
    <row r="1581" spans="1:10">
      <c r="A1581" s="2" t="s">
        <v>3405</v>
      </c>
      <c r="B1581" s="25">
        <v>45774</v>
      </c>
      <c r="C1581" s="2" t="s">
        <v>124</v>
      </c>
      <c r="D1581" s="2" t="s">
        <v>1610</v>
      </c>
      <c r="E1581" s="2" t="s">
        <v>1789</v>
      </c>
      <c r="F1581" s="34">
        <v>2</v>
      </c>
      <c r="G1581" s="34">
        <v>613.47</v>
      </c>
      <c r="H1581" s="2">
        <v>0.02</v>
      </c>
      <c r="I1581" s="2" t="s">
        <v>1826</v>
      </c>
      <c r="J1581" s="2">
        <v>1202.4012</v>
      </c>
    </row>
    <row r="1582" spans="1:10">
      <c r="A1582" s="2" t="s">
        <v>3406</v>
      </c>
      <c r="B1582" s="25">
        <v>45921</v>
      </c>
      <c r="C1582" s="2" t="s">
        <v>350</v>
      </c>
      <c r="D1582" s="2" t="s">
        <v>1664</v>
      </c>
      <c r="E1582" s="2" t="s">
        <v>1794</v>
      </c>
      <c r="F1582" s="33">
        <v>2</v>
      </c>
      <c r="G1582" s="33">
        <v>485.17</v>
      </c>
      <c r="H1582" s="2">
        <v>0.11</v>
      </c>
      <c r="I1582" s="2" t="s">
        <v>1826</v>
      </c>
      <c r="J1582" s="2">
        <v>863.60260000000005</v>
      </c>
    </row>
    <row r="1583" spans="1:10">
      <c r="A1583" s="2" t="s">
        <v>3407</v>
      </c>
      <c r="B1583" s="25">
        <v>45268</v>
      </c>
      <c r="C1583" s="2" t="s">
        <v>969</v>
      </c>
      <c r="D1583" s="2" t="s">
        <v>1640</v>
      </c>
      <c r="E1583" s="2" t="s">
        <v>1789</v>
      </c>
      <c r="F1583" s="34">
        <v>1</v>
      </c>
      <c r="G1583" s="34">
        <v>209.7</v>
      </c>
      <c r="H1583" s="2">
        <v>0.2</v>
      </c>
      <c r="I1583" s="2" t="s">
        <v>1826</v>
      </c>
      <c r="J1583" s="2">
        <v>167.76</v>
      </c>
    </row>
    <row r="1584" spans="1:10">
      <c r="A1584" s="2" t="s">
        <v>3408</v>
      </c>
      <c r="B1584" s="25">
        <v>45402</v>
      </c>
      <c r="C1584" s="2" t="s">
        <v>1026</v>
      </c>
      <c r="D1584" s="2" t="s">
        <v>1732</v>
      </c>
      <c r="E1584" s="2" t="s">
        <v>1752</v>
      </c>
      <c r="F1584" s="33">
        <v>1</v>
      </c>
      <c r="G1584" s="33">
        <v>681.47</v>
      </c>
      <c r="H1584" s="2">
        <v>0.15</v>
      </c>
      <c r="I1584" s="2" t="s">
        <v>1824</v>
      </c>
      <c r="J1584" s="2">
        <v>579.24950000000001</v>
      </c>
    </row>
    <row r="1585" spans="1:10">
      <c r="A1585" s="2" t="s">
        <v>3409</v>
      </c>
      <c r="B1585" s="25">
        <v>45667</v>
      </c>
      <c r="C1585" s="2" t="s">
        <v>1362</v>
      </c>
      <c r="D1585" s="2" t="s">
        <v>1700</v>
      </c>
      <c r="E1585" s="2" t="s">
        <v>1807</v>
      </c>
      <c r="F1585" s="34">
        <v>2</v>
      </c>
      <c r="G1585" s="34">
        <v>877.21</v>
      </c>
      <c r="H1585" s="2">
        <v>0.1</v>
      </c>
      <c r="I1585" s="2" t="s">
        <v>1824</v>
      </c>
      <c r="J1585" s="2">
        <v>1578.9780000000001</v>
      </c>
    </row>
    <row r="1586" spans="1:10">
      <c r="A1586" s="2" t="s">
        <v>3410</v>
      </c>
      <c r="B1586" s="25">
        <v>45902</v>
      </c>
      <c r="C1586" s="2" t="s">
        <v>1002</v>
      </c>
      <c r="D1586" s="2" t="s">
        <v>1704</v>
      </c>
      <c r="E1586" s="2" t="s">
        <v>1773</v>
      </c>
      <c r="F1586" s="33">
        <v>2</v>
      </c>
      <c r="G1586" s="33">
        <v>479.77</v>
      </c>
      <c r="H1586" s="2">
        <v>0.21</v>
      </c>
      <c r="I1586" s="2" t="s">
        <v>1826</v>
      </c>
      <c r="J1586" s="2">
        <v>758.03660000000002</v>
      </c>
    </row>
    <row r="1587" spans="1:10">
      <c r="A1587" s="2" t="s">
        <v>3411</v>
      </c>
      <c r="B1587" s="25">
        <v>45589</v>
      </c>
      <c r="C1587" s="2" t="s">
        <v>1014</v>
      </c>
      <c r="D1587" s="2" t="s">
        <v>1714</v>
      </c>
      <c r="E1587" s="2" t="s">
        <v>1801</v>
      </c>
      <c r="F1587" s="34">
        <v>1</v>
      </c>
      <c r="G1587" s="34">
        <v>140.72</v>
      </c>
      <c r="H1587" s="2">
        <v>0</v>
      </c>
      <c r="I1587" s="2" t="s">
        <v>1829</v>
      </c>
      <c r="J1587" s="2">
        <v>140.72</v>
      </c>
    </row>
    <row r="1588" spans="1:10">
      <c r="A1588" s="2" t="s">
        <v>3412</v>
      </c>
      <c r="B1588" s="25">
        <v>45668</v>
      </c>
      <c r="C1588" s="2" t="s">
        <v>114</v>
      </c>
      <c r="D1588" s="2" t="s">
        <v>1586</v>
      </c>
      <c r="E1588" s="2" t="s">
        <v>1776</v>
      </c>
      <c r="F1588" s="33">
        <v>2</v>
      </c>
      <c r="G1588" s="33">
        <v>764.25</v>
      </c>
      <c r="H1588" s="2">
        <v>0.23</v>
      </c>
      <c r="I1588" s="2" t="s">
        <v>1826</v>
      </c>
      <c r="J1588" s="2">
        <v>1176.9449999999999</v>
      </c>
    </row>
    <row r="1589" spans="1:10">
      <c r="A1589" s="2" t="s">
        <v>3413</v>
      </c>
      <c r="B1589" s="25">
        <v>45300</v>
      </c>
      <c r="C1589" s="2" t="s">
        <v>719</v>
      </c>
      <c r="D1589" s="2" t="s">
        <v>1714</v>
      </c>
      <c r="E1589" s="2" t="s">
        <v>1773</v>
      </c>
      <c r="F1589" s="34">
        <v>3</v>
      </c>
      <c r="G1589" s="34">
        <v>107.8</v>
      </c>
      <c r="H1589" s="2">
        <v>0.28999999999999998</v>
      </c>
      <c r="I1589" s="2" t="s">
        <v>1826</v>
      </c>
      <c r="J1589" s="2">
        <v>229.614</v>
      </c>
    </row>
    <row r="1590" spans="1:10">
      <c r="A1590" s="2" t="s">
        <v>3414</v>
      </c>
      <c r="B1590" s="25">
        <v>45757</v>
      </c>
      <c r="C1590" s="2" t="s">
        <v>496</v>
      </c>
      <c r="D1590" s="2" t="s">
        <v>1592</v>
      </c>
      <c r="E1590" s="2" t="s">
        <v>1782</v>
      </c>
      <c r="F1590" s="33">
        <v>4</v>
      </c>
      <c r="G1590" s="33">
        <v>565.37</v>
      </c>
      <c r="H1590" s="2">
        <v>7.0000000000000007E-2</v>
      </c>
      <c r="I1590" s="2" t="s">
        <v>1826</v>
      </c>
      <c r="J1590" s="2">
        <v>2103.1763999999998</v>
      </c>
    </row>
    <row r="1591" spans="1:10">
      <c r="A1591" s="2" t="s">
        <v>3415</v>
      </c>
      <c r="B1591" s="25">
        <v>45235</v>
      </c>
      <c r="C1591" s="2" t="s">
        <v>137</v>
      </c>
      <c r="D1591" s="2" t="s">
        <v>1620</v>
      </c>
      <c r="E1591" s="2" t="s">
        <v>1769</v>
      </c>
      <c r="F1591" s="34">
        <v>3</v>
      </c>
      <c r="G1591" s="34">
        <v>811.45</v>
      </c>
      <c r="H1591" s="2">
        <v>0.26</v>
      </c>
      <c r="I1591" s="2" t="s">
        <v>1824</v>
      </c>
      <c r="J1591" s="2">
        <v>1801.4190000000001</v>
      </c>
    </row>
    <row r="1592" spans="1:10">
      <c r="A1592" s="2" t="s">
        <v>3416</v>
      </c>
      <c r="B1592" s="25">
        <v>45749</v>
      </c>
      <c r="C1592" s="2" t="s">
        <v>1275</v>
      </c>
      <c r="D1592" s="2" t="s">
        <v>1614</v>
      </c>
      <c r="E1592" s="2" t="s">
        <v>1813</v>
      </c>
      <c r="F1592" s="33">
        <v>4</v>
      </c>
      <c r="G1592" s="33">
        <v>62.25</v>
      </c>
      <c r="H1592" s="2">
        <v>0.11</v>
      </c>
      <c r="I1592" s="2" t="s">
        <v>1826</v>
      </c>
      <c r="J1592" s="2">
        <v>221.61</v>
      </c>
    </row>
    <row r="1593" spans="1:10">
      <c r="A1593" s="2" t="s">
        <v>3417</v>
      </c>
      <c r="B1593" s="25">
        <v>45807</v>
      </c>
      <c r="C1593" s="2" t="s">
        <v>107</v>
      </c>
      <c r="D1593" s="2" t="s">
        <v>1738</v>
      </c>
      <c r="E1593" s="2" t="s">
        <v>1789</v>
      </c>
      <c r="F1593" s="34">
        <v>1</v>
      </c>
      <c r="G1593" s="34">
        <v>749.78</v>
      </c>
      <c r="H1593" s="2">
        <v>0.03</v>
      </c>
      <c r="I1593" s="2" t="s">
        <v>1824</v>
      </c>
      <c r="J1593" s="2">
        <v>727.28659999999991</v>
      </c>
    </row>
    <row r="1594" spans="1:10">
      <c r="A1594" s="2" t="s">
        <v>3418</v>
      </c>
      <c r="B1594" s="25">
        <v>45496</v>
      </c>
      <c r="C1594" s="2" t="s">
        <v>1098</v>
      </c>
      <c r="D1594" s="2" t="s">
        <v>1666</v>
      </c>
      <c r="E1594" s="2" t="s">
        <v>1773</v>
      </c>
      <c r="F1594" s="33">
        <v>3</v>
      </c>
      <c r="G1594" s="33">
        <v>630.28</v>
      </c>
      <c r="H1594" s="2">
        <v>7.0000000000000007E-2</v>
      </c>
      <c r="I1594" s="2" t="s">
        <v>1829</v>
      </c>
      <c r="J1594" s="2">
        <v>1758.4811999999999</v>
      </c>
    </row>
    <row r="1595" spans="1:10">
      <c r="A1595" s="2" t="s">
        <v>3419</v>
      </c>
      <c r="B1595" s="25">
        <v>45355</v>
      </c>
      <c r="C1595" s="2" t="s">
        <v>484</v>
      </c>
      <c r="D1595" s="2" t="s">
        <v>1608</v>
      </c>
      <c r="E1595" s="2" t="s">
        <v>1804</v>
      </c>
      <c r="F1595" s="34">
        <v>1</v>
      </c>
      <c r="G1595" s="34">
        <v>101.84</v>
      </c>
      <c r="H1595" s="2">
        <v>0.17</v>
      </c>
      <c r="I1595" s="2" t="s">
        <v>1824</v>
      </c>
      <c r="J1595" s="2">
        <v>84.527199999999993</v>
      </c>
    </row>
    <row r="1596" spans="1:10">
      <c r="A1596" s="2" t="s">
        <v>3420</v>
      </c>
      <c r="B1596" s="25">
        <v>45256</v>
      </c>
      <c r="C1596" s="2" t="s">
        <v>208</v>
      </c>
      <c r="D1596" s="2" t="s">
        <v>1596</v>
      </c>
      <c r="E1596" s="2" t="s">
        <v>1810</v>
      </c>
      <c r="F1596" s="33">
        <v>4</v>
      </c>
      <c r="G1596" s="33">
        <v>641.45000000000005</v>
      </c>
      <c r="H1596" s="2">
        <v>0.16</v>
      </c>
      <c r="I1596" s="2" t="s">
        <v>1829</v>
      </c>
      <c r="J1596" s="2">
        <v>2155.2719999999999</v>
      </c>
    </row>
    <row r="1597" spans="1:10">
      <c r="A1597" s="2" t="s">
        <v>3421</v>
      </c>
      <c r="B1597" s="25">
        <v>45849</v>
      </c>
      <c r="C1597" s="2" t="s">
        <v>1452</v>
      </c>
      <c r="D1597" s="2" t="s">
        <v>1634</v>
      </c>
      <c r="E1597" s="2" t="s">
        <v>1757</v>
      </c>
      <c r="F1597" s="34">
        <v>1</v>
      </c>
      <c r="G1597" s="34">
        <v>135.87</v>
      </c>
      <c r="H1597" s="2">
        <v>0.23</v>
      </c>
      <c r="I1597" s="2" t="s">
        <v>1826</v>
      </c>
      <c r="J1597" s="2">
        <v>104.6199</v>
      </c>
    </row>
    <row r="1598" spans="1:10">
      <c r="A1598" s="2" t="s">
        <v>3422</v>
      </c>
      <c r="B1598" s="25">
        <v>45344</v>
      </c>
      <c r="C1598" s="2" t="s">
        <v>341</v>
      </c>
      <c r="D1598" s="2" t="s">
        <v>1590</v>
      </c>
      <c r="E1598" s="2" t="s">
        <v>1776</v>
      </c>
      <c r="F1598" s="33">
        <v>1</v>
      </c>
      <c r="G1598" s="33">
        <v>388.35</v>
      </c>
      <c r="H1598" s="2">
        <v>0.01</v>
      </c>
      <c r="I1598" s="2" t="s">
        <v>1826</v>
      </c>
      <c r="J1598" s="2">
        <v>384.4665</v>
      </c>
    </row>
    <row r="1599" spans="1:10">
      <c r="A1599" s="2" t="s">
        <v>3423</v>
      </c>
      <c r="B1599" s="25">
        <v>45367</v>
      </c>
      <c r="C1599" s="2" t="s">
        <v>1495</v>
      </c>
      <c r="D1599" s="2" t="s">
        <v>1624</v>
      </c>
      <c r="E1599" s="2" t="s">
        <v>1786</v>
      </c>
      <c r="F1599" s="34">
        <v>2</v>
      </c>
      <c r="G1599" s="34">
        <v>999.08</v>
      </c>
      <c r="H1599" s="2">
        <v>0.3</v>
      </c>
      <c r="I1599" s="2" t="s">
        <v>1826</v>
      </c>
      <c r="J1599" s="2">
        <v>1398.712</v>
      </c>
    </row>
    <row r="1600" spans="1:10">
      <c r="A1600" s="2" t="s">
        <v>3424</v>
      </c>
      <c r="B1600" s="25">
        <v>45887</v>
      </c>
      <c r="C1600" s="2" t="s">
        <v>565</v>
      </c>
      <c r="D1600" s="2" t="s">
        <v>1624</v>
      </c>
      <c r="E1600" s="2" t="s">
        <v>1807</v>
      </c>
      <c r="F1600" s="33">
        <v>3</v>
      </c>
      <c r="G1600" s="33">
        <v>453.19</v>
      </c>
      <c r="H1600" s="2">
        <v>0.08</v>
      </c>
      <c r="I1600" s="2" t="s">
        <v>1829</v>
      </c>
      <c r="J1600" s="2">
        <v>1250.8044</v>
      </c>
    </row>
    <row r="1601" spans="1:10">
      <c r="A1601" s="2" t="s">
        <v>3425</v>
      </c>
      <c r="B1601" s="25">
        <v>45567</v>
      </c>
      <c r="C1601" s="2" t="s">
        <v>755</v>
      </c>
      <c r="D1601" s="2" t="s">
        <v>1708</v>
      </c>
      <c r="E1601" s="2" t="s">
        <v>1789</v>
      </c>
      <c r="F1601" s="34">
        <v>2</v>
      </c>
      <c r="G1601" s="34">
        <v>61.31</v>
      </c>
      <c r="H1601" s="2">
        <v>0.15</v>
      </c>
      <c r="I1601" s="2" t="s">
        <v>1829</v>
      </c>
      <c r="J1601" s="2">
        <v>104.227</v>
      </c>
    </row>
    <row r="1602" spans="1:10">
      <c r="A1602" s="2" t="s">
        <v>3426</v>
      </c>
      <c r="B1602" s="25">
        <v>45223</v>
      </c>
      <c r="C1602" s="2" t="s">
        <v>1074</v>
      </c>
      <c r="D1602" s="2" t="s">
        <v>1710</v>
      </c>
      <c r="E1602" s="2" t="s">
        <v>1789</v>
      </c>
      <c r="F1602" s="33">
        <v>2</v>
      </c>
      <c r="G1602" s="33">
        <v>870.13</v>
      </c>
      <c r="H1602" s="2">
        <v>0.23</v>
      </c>
      <c r="I1602" s="2" t="s">
        <v>1824</v>
      </c>
      <c r="J1602" s="2">
        <v>1340.0001999999999</v>
      </c>
    </row>
    <row r="1603" spans="1:10">
      <c r="A1603" s="2" t="s">
        <v>3427</v>
      </c>
      <c r="B1603" s="25">
        <v>45664</v>
      </c>
      <c r="C1603" s="2" t="s">
        <v>247</v>
      </c>
      <c r="D1603" s="2" t="s">
        <v>1578</v>
      </c>
      <c r="E1603" s="2" t="s">
        <v>1813</v>
      </c>
      <c r="F1603" s="34">
        <v>1</v>
      </c>
      <c r="G1603" s="34">
        <v>336.51</v>
      </c>
      <c r="H1603" s="2">
        <v>0.11</v>
      </c>
      <c r="I1603" s="2" t="s">
        <v>1826</v>
      </c>
      <c r="J1603" s="2">
        <v>299.4939</v>
      </c>
    </row>
    <row r="1604" spans="1:10">
      <c r="A1604" s="2" t="s">
        <v>3428</v>
      </c>
      <c r="B1604" s="25">
        <v>45313</v>
      </c>
      <c r="C1604" s="2" t="s">
        <v>598</v>
      </c>
      <c r="D1604" s="2" t="s">
        <v>1682</v>
      </c>
      <c r="E1604" s="2" t="s">
        <v>1752</v>
      </c>
      <c r="F1604" s="33">
        <v>1</v>
      </c>
      <c r="G1604" s="33">
        <v>305.70999999999998</v>
      </c>
      <c r="H1604" s="2">
        <v>0.26</v>
      </c>
      <c r="I1604" s="2" t="s">
        <v>1829</v>
      </c>
      <c r="J1604" s="2">
        <v>226.22540000000001</v>
      </c>
    </row>
    <row r="1605" spans="1:10">
      <c r="A1605" s="2" t="s">
        <v>3429</v>
      </c>
      <c r="B1605" s="25">
        <v>45224</v>
      </c>
      <c r="C1605" s="2" t="s">
        <v>419</v>
      </c>
      <c r="D1605" s="2" t="s">
        <v>1568</v>
      </c>
      <c r="E1605" s="2" t="s">
        <v>1810</v>
      </c>
      <c r="F1605" s="34">
        <v>2</v>
      </c>
      <c r="G1605" s="34">
        <v>635.39</v>
      </c>
      <c r="H1605" s="2">
        <v>0.28999999999999998</v>
      </c>
      <c r="I1605" s="2" t="s">
        <v>1829</v>
      </c>
      <c r="J1605" s="2">
        <v>902.25379999999996</v>
      </c>
    </row>
    <row r="1606" spans="1:10">
      <c r="A1606" s="2" t="s">
        <v>3430</v>
      </c>
      <c r="B1606" s="25">
        <v>45491</v>
      </c>
      <c r="C1606" s="2" t="s">
        <v>405</v>
      </c>
      <c r="D1606" s="2" t="s">
        <v>1732</v>
      </c>
      <c r="E1606" s="2" t="s">
        <v>1813</v>
      </c>
      <c r="F1606" s="33">
        <v>2</v>
      </c>
      <c r="G1606" s="33">
        <v>253.87</v>
      </c>
      <c r="H1606" s="2">
        <v>0.23</v>
      </c>
      <c r="I1606" s="2" t="s">
        <v>1829</v>
      </c>
      <c r="J1606" s="2">
        <v>390.95979999999997</v>
      </c>
    </row>
    <row r="1607" spans="1:10">
      <c r="A1607" s="2" t="s">
        <v>3431</v>
      </c>
      <c r="B1607" s="25">
        <v>45472</v>
      </c>
      <c r="C1607" s="2" t="s">
        <v>1489</v>
      </c>
      <c r="D1607" s="2" t="s">
        <v>1700</v>
      </c>
      <c r="E1607" s="2" t="s">
        <v>1807</v>
      </c>
      <c r="F1607" s="34">
        <v>3</v>
      </c>
      <c r="G1607" s="34">
        <v>915.81</v>
      </c>
      <c r="H1607" s="2">
        <v>0.17</v>
      </c>
      <c r="I1607" s="2" t="s">
        <v>1829</v>
      </c>
      <c r="J1607" s="2">
        <v>2280.3669</v>
      </c>
    </row>
    <row r="1608" spans="1:10">
      <c r="A1608" s="2" t="s">
        <v>3432</v>
      </c>
      <c r="B1608" s="25">
        <v>45795</v>
      </c>
      <c r="C1608" s="2" t="s">
        <v>681</v>
      </c>
      <c r="D1608" s="2" t="s">
        <v>1632</v>
      </c>
      <c r="E1608" s="2" t="s">
        <v>1782</v>
      </c>
      <c r="F1608" s="33">
        <v>3</v>
      </c>
      <c r="G1608" s="33">
        <v>779.5</v>
      </c>
      <c r="H1608" s="2">
        <v>0.02</v>
      </c>
      <c r="I1608" s="2" t="s">
        <v>1824</v>
      </c>
      <c r="J1608" s="2">
        <v>2291.73</v>
      </c>
    </row>
    <row r="1609" spans="1:10">
      <c r="A1609" s="2" t="s">
        <v>3433</v>
      </c>
      <c r="B1609" s="25">
        <v>45470</v>
      </c>
      <c r="C1609" s="2" t="s">
        <v>1446</v>
      </c>
      <c r="D1609" s="2" t="s">
        <v>1670</v>
      </c>
      <c r="E1609" s="2" t="s">
        <v>1804</v>
      </c>
      <c r="F1609" s="34">
        <v>2</v>
      </c>
      <c r="G1609" s="34">
        <v>780.57</v>
      </c>
      <c r="H1609" s="2">
        <v>0.26</v>
      </c>
      <c r="I1609" s="2" t="s">
        <v>1824</v>
      </c>
      <c r="J1609" s="2">
        <v>1155.2436</v>
      </c>
    </row>
    <row r="1610" spans="1:10">
      <c r="A1610" s="2" t="s">
        <v>3434</v>
      </c>
      <c r="B1610" s="25">
        <v>45390</v>
      </c>
      <c r="C1610" s="2" t="s">
        <v>1196</v>
      </c>
      <c r="D1610" s="2" t="s">
        <v>1738</v>
      </c>
      <c r="E1610" s="2" t="s">
        <v>1813</v>
      </c>
      <c r="F1610" s="33">
        <v>1</v>
      </c>
      <c r="G1610" s="33">
        <v>511.35</v>
      </c>
      <c r="H1610" s="2">
        <v>0</v>
      </c>
      <c r="I1610" s="2" t="s">
        <v>1824</v>
      </c>
      <c r="J1610" s="2">
        <v>511.35</v>
      </c>
    </row>
    <row r="1611" spans="1:10">
      <c r="A1611" s="2" t="s">
        <v>3435</v>
      </c>
      <c r="B1611" s="25">
        <v>45803</v>
      </c>
      <c r="C1611" s="2" t="s">
        <v>75</v>
      </c>
      <c r="D1611" s="2" t="s">
        <v>1742</v>
      </c>
      <c r="E1611" s="2" t="s">
        <v>1766</v>
      </c>
      <c r="F1611" s="34">
        <v>4</v>
      </c>
      <c r="G1611" s="34">
        <v>44.07</v>
      </c>
      <c r="H1611" s="2">
        <v>0.28999999999999998</v>
      </c>
      <c r="I1611" s="2" t="s">
        <v>1829</v>
      </c>
      <c r="J1611" s="2">
        <v>125.1588</v>
      </c>
    </row>
    <row r="1612" spans="1:10">
      <c r="A1612" s="2" t="s">
        <v>3436</v>
      </c>
      <c r="B1612" s="25">
        <v>45320</v>
      </c>
      <c r="C1612" s="2" t="s">
        <v>646</v>
      </c>
      <c r="D1612" s="2" t="s">
        <v>1686</v>
      </c>
      <c r="E1612" s="2" t="s">
        <v>1792</v>
      </c>
      <c r="F1612" s="33">
        <v>2</v>
      </c>
      <c r="G1612" s="33">
        <v>895.92</v>
      </c>
      <c r="H1612" s="2">
        <v>0.15</v>
      </c>
      <c r="I1612" s="2" t="s">
        <v>1824</v>
      </c>
      <c r="J1612" s="2">
        <v>1523.0640000000001</v>
      </c>
    </row>
    <row r="1613" spans="1:10">
      <c r="A1613" s="2" t="s">
        <v>3437</v>
      </c>
      <c r="B1613" s="25">
        <v>45619</v>
      </c>
      <c r="C1613" s="2" t="s">
        <v>963</v>
      </c>
      <c r="D1613" s="2" t="s">
        <v>1654</v>
      </c>
      <c r="E1613" s="2" t="s">
        <v>1761</v>
      </c>
      <c r="F1613" s="34">
        <v>4</v>
      </c>
      <c r="G1613" s="34">
        <v>456.32</v>
      </c>
      <c r="H1613" s="2">
        <v>0.22</v>
      </c>
      <c r="I1613" s="2" t="s">
        <v>1829</v>
      </c>
      <c r="J1613" s="2">
        <v>1423.7184</v>
      </c>
    </row>
    <row r="1614" spans="1:10">
      <c r="A1614" s="2" t="s">
        <v>3438</v>
      </c>
      <c r="B1614" s="25">
        <v>45777</v>
      </c>
      <c r="C1614" s="2" t="s">
        <v>1304</v>
      </c>
      <c r="D1614" s="2" t="s">
        <v>1616</v>
      </c>
      <c r="E1614" s="2" t="s">
        <v>1752</v>
      </c>
      <c r="F1614" s="33">
        <v>1</v>
      </c>
      <c r="G1614" s="33">
        <v>905.5</v>
      </c>
      <c r="H1614" s="2">
        <v>0.28999999999999998</v>
      </c>
      <c r="I1614" s="2" t="s">
        <v>1829</v>
      </c>
      <c r="J1614" s="2">
        <v>642.90499999999997</v>
      </c>
    </row>
    <row r="1615" spans="1:10">
      <c r="A1615" s="2" t="s">
        <v>3439</v>
      </c>
      <c r="B1615" s="25">
        <v>45523</v>
      </c>
      <c r="C1615" s="2" t="s">
        <v>666</v>
      </c>
      <c r="D1615" s="2" t="s">
        <v>1580</v>
      </c>
      <c r="E1615" s="2" t="s">
        <v>1797</v>
      </c>
      <c r="F1615" s="34">
        <v>3</v>
      </c>
      <c r="G1615" s="34">
        <v>63.19</v>
      </c>
      <c r="H1615" s="2">
        <v>0.08</v>
      </c>
      <c r="I1615" s="2" t="s">
        <v>1824</v>
      </c>
      <c r="J1615" s="2">
        <v>174.40440000000001</v>
      </c>
    </row>
    <row r="1616" spans="1:10">
      <c r="A1616" s="2" t="s">
        <v>3440</v>
      </c>
      <c r="B1616" s="25">
        <v>45628</v>
      </c>
      <c r="C1616" s="2" t="s">
        <v>191</v>
      </c>
      <c r="D1616" s="2" t="s">
        <v>1688</v>
      </c>
      <c r="E1616" s="2" t="s">
        <v>1779</v>
      </c>
      <c r="F1616" s="33">
        <v>3</v>
      </c>
      <c r="G1616" s="33">
        <v>687.66</v>
      </c>
      <c r="H1616" s="2">
        <v>0.06</v>
      </c>
      <c r="I1616" s="2" t="s">
        <v>1826</v>
      </c>
      <c r="J1616" s="2">
        <v>1939.2012</v>
      </c>
    </row>
    <row r="1617" spans="1:10">
      <c r="A1617" s="2" t="s">
        <v>3441</v>
      </c>
      <c r="B1617" s="25">
        <v>45742</v>
      </c>
      <c r="C1617" s="2" t="s">
        <v>711</v>
      </c>
      <c r="D1617" s="2" t="s">
        <v>1634</v>
      </c>
      <c r="E1617" s="2" t="s">
        <v>1786</v>
      </c>
      <c r="F1617" s="34">
        <v>4</v>
      </c>
      <c r="G1617" s="34">
        <v>639.05999999999995</v>
      </c>
      <c r="H1617" s="2">
        <v>0.12</v>
      </c>
      <c r="I1617" s="2" t="s">
        <v>1826</v>
      </c>
      <c r="J1617" s="2">
        <v>2249.4911999999999</v>
      </c>
    </row>
    <row r="1618" spans="1:10">
      <c r="A1618" s="2" t="s">
        <v>3442</v>
      </c>
      <c r="B1618" s="25">
        <v>45456</v>
      </c>
      <c r="C1618" s="2" t="s">
        <v>247</v>
      </c>
      <c r="D1618" s="2" t="s">
        <v>1690</v>
      </c>
      <c r="E1618" s="2" t="s">
        <v>1779</v>
      </c>
      <c r="F1618" s="33">
        <v>1</v>
      </c>
      <c r="G1618" s="33">
        <v>475.15</v>
      </c>
      <c r="H1618" s="2">
        <v>0.04</v>
      </c>
      <c r="I1618" s="2" t="s">
        <v>1829</v>
      </c>
      <c r="J1618" s="2">
        <v>456.14399999999989</v>
      </c>
    </row>
    <row r="1619" spans="1:10">
      <c r="A1619" s="2" t="s">
        <v>3443</v>
      </c>
      <c r="B1619" s="25">
        <v>45534</v>
      </c>
      <c r="C1619" s="2" t="s">
        <v>625</v>
      </c>
      <c r="D1619" s="2" t="s">
        <v>1636</v>
      </c>
      <c r="E1619" s="2" t="s">
        <v>1776</v>
      </c>
      <c r="F1619" s="34">
        <v>1</v>
      </c>
      <c r="G1619" s="34">
        <v>62.38</v>
      </c>
      <c r="H1619" s="2">
        <v>0.08</v>
      </c>
      <c r="I1619" s="2" t="s">
        <v>1829</v>
      </c>
      <c r="J1619" s="2">
        <v>57.389600000000002</v>
      </c>
    </row>
    <row r="1620" spans="1:10">
      <c r="A1620" s="2" t="s">
        <v>3444</v>
      </c>
      <c r="B1620" s="25">
        <v>45375</v>
      </c>
      <c r="C1620" s="2" t="s">
        <v>1109</v>
      </c>
      <c r="D1620" s="2" t="s">
        <v>1578</v>
      </c>
      <c r="E1620" s="2" t="s">
        <v>1779</v>
      </c>
      <c r="F1620" s="33">
        <v>1</v>
      </c>
      <c r="G1620" s="33">
        <v>977.02</v>
      </c>
      <c r="H1620" s="2">
        <v>0.2</v>
      </c>
      <c r="I1620" s="2" t="s">
        <v>1829</v>
      </c>
      <c r="J1620" s="2">
        <v>781.61599999999999</v>
      </c>
    </row>
    <row r="1621" spans="1:10">
      <c r="A1621" s="2" t="s">
        <v>3445</v>
      </c>
      <c r="B1621" s="25">
        <v>45546</v>
      </c>
      <c r="C1621" s="2" t="s">
        <v>271</v>
      </c>
      <c r="D1621" s="2" t="s">
        <v>1714</v>
      </c>
      <c r="E1621" s="2" t="s">
        <v>1769</v>
      </c>
      <c r="F1621" s="34">
        <v>2</v>
      </c>
      <c r="G1621" s="34">
        <v>898.81</v>
      </c>
      <c r="H1621" s="2">
        <v>0.25</v>
      </c>
      <c r="I1621" s="2" t="s">
        <v>1824</v>
      </c>
      <c r="J1621" s="2">
        <v>1348.2149999999999</v>
      </c>
    </row>
    <row r="1622" spans="1:10">
      <c r="A1622" s="2" t="s">
        <v>3446</v>
      </c>
      <c r="B1622" s="25">
        <v>45769</v>
      </c>
      <c r="C1622" s="2" t="s">
        <v>1101</v>
      </c>
      <c r="D1622" s="2" t="s">
        <v>1662</v>
      </c>
      <c r="E1622" s="2" t="s">
        <v>1766</v>
      </c>
      <c r="F1622" s="33">
        <v>2</v>
      </c>
      <c r="G1622" s="33">
        <v>422.13</v>
      </c>
      <c r="H1622" s="2">
        <v>0.28000000000000003</v>
      </c>
      <c r="I1622" s="2" t="s">
        <v>1824</v>
      </c>
      <c r="J1622" s="2">
        <v>607.86720000000003</v>
      </c>
    </row>
    <row r="1623" spans="1:10">
      <c r="A1623" s="2" t="s">
        <v>3447</v>
      </c>
      <c r="B1623" s="25">
        <v>45524</v>
      </c>
      <c r="C1623" s="2" t="s">
        <v>191</v>
      </c>
      <c r="D1623" s="2" t="s">
        <v>1616</v>
      </c>
      <c r="E1623" s="2" t="s">
        <v>1792</v>
      </c>
      <c r="F1623" s="34">
        <v>1</v>
      </c>
      <c r="G1623" s="34">
        <v>324.56</v>
      </c>
      <c r="H1623" s="2">
        <v>0.03</v>
      </c>
      <c r="I1623" s="2" t="s">
        <v>1829</v>
      </c>
      <c r="J1623" s="2">
        <v>314.82319999999999</v>
      </c>
    </row>
    <row r="1624" spans="1:10">
      <c r="A1624" s="2" t="s">
        <v>3448</v>
      </c>
      <c r="B1624" s="25">
        <v>45531</v>
      </c>
      <c r="C1624" s="2" t="s">
        <v>1443</v>
      </c>
      <c r="D1624" s="2" t="s">
        <v>1658</v>
      </c>
      <c r="E1624" s="2" t="s">
        <v>1804</v>
      </c>
      <c r="F1624" s="33">
        <v>4</v>
      </c>
      <c r="G1624" s="33">
        <v>570.38</v>
      </c>
      <c r="H1624" s="2">
        <v>0.26</v>
      </c>
      <c r="I1624" s="2" t="s">
        <v>1826</v>
      </c>
      <c r="J1624" s="2">
        <v>1688.3248000000001</v>
      </c>
    </row>
    <row r="1625" spans="1:10">
      <c r="A1625" s="2" t="s">
        <v>3449</v>
      </c>
      <c r="B1625" s="25">
        <v>45479</v>
      </c>
      <c r="C1625" s="2" t="s">
        <v>1229</v>
      </c>
      <c r="D1625" s="2" t="s">
        <v>1616</v>
      </c>
      <c r="E1625" s="2" t="s">
        <v>1801</v>
      </c>
      <c r="F1625" s="34">
        <v>2</v>
      </c>
      <c r="G1625" s="34">
        <v>223.73</v>
      </c>
      <c r="H1625" s="2">
        <v>0.11</v>
      </c>
      <c r="I1625" s="2" t="s">
        <v>1826</v>
      </c>
      <c r="J1625" s="2">
        <v>398.23939999999999</v>
      </c>
    </row>
    <row r="1626" spans="1:10">
      <c r="A1626" s="2" t="s">
        <v>3450</v>
      </c>
      <c r="B1626" s="25">
        <v>45868</v>
      </c>
      <c r="C1626" s="2" t="s">
        <v>1101</v>
      </c>
      <c r="D1626" s="2" t="s">
        <v>1720</v>
      </c>
      <c r="E1626" s="2" t="s">
        <v>1804</v>
      </c>
      <c r="F1626" s="33">
        <v>4</v>
      </c>
      <c r="G1626" s="33">
        <v>164.93</v>
      </c>
      <c r="H1626" s="2">
        <v>0.11</v>
      </c>
      <c r="I1626" s="2" t="s">
        <v>1824</v>
      </c>
      <c r="J1626" s="2">
        <v>587.1508</v>
      </c>
    </row>
    <row r="1627" spans="1:10">
      <c r="A1627" s="2" t="s">
        <v>3451</v>
      </c>
      <c r="B1627" s="25">
        <v>45569</v>
      </c>
      <c r="C1627" s="2" t="s">
        <v>797</v>
      </c>
      <c r="D1627" s="2" t="s">
        <v>1578</v>
      </c>
      <c r="E1627" s="2" t="s">
        <v>1779</v>
      </c>
      <c r="F1627" s="34">
        <v>3</v>
      </c>
      <c r="G1627" s="34">
        <v>326.66000000000003</v>
      </c>
      <c r="H1627" s="2">
        <v>0.28000000000000003</v>
      </c>
      <c r="I1627" s="2" t="s">
        <v>1829</v>
      </c>
      <c r="J1627" s="2">
        <v>705.5856</v>
      </c>
    </row>
    <row r="1628" spans="1:10">
      <c r="A1628" s="2" t="s">
        <v>3452</v>
      </c>
      <c r="B1628" s="25">
        <v>45382</v>
      </c>
      <c r="C1628" s="2" t="s">
        <v>601</v>
      </c>
      <c r="D1628" s="2" t="s">
        <v>1546</v>
      </c>
      <c r="E1628" s="2" t="s">
        <v>1801</v>
      </c>
      <c r="F1628" s="33">
        <v>2</v>
      </c>
      <c r="G1628" s="33">
        <v>462.93</v>
      </c>
      <c r="H1628" s="2">
        <v>0.17</v>
      </c>
      <c r="I1628" s="2" t="s">
        <v>1826</v>
      </c>
      <c r="J1628" s="2">
        <v>768.46379999999999</v>
      </c>
    </row>
    <row r="1629" spans="1:10">
      <c r="A1629" s="2" t="s">
        <v>3453</v>
      </c>
      <c r="B1629" s="25">
        <v>45885</v>
      </c>
      <c r="C1629" s="2" t="s">
        <v>496</v>
      </c>
      <c r="D1629" s="2" t="s">
        <v>1543</v>
      </c>
      <c r="E1629" s="2" t="s">
        <v>1804</v>
      </c>
      <c r="F1629" s="34">
        <v>3</v>
      </c>
      <c r="G1629" s="34">
        <v>60.26</v>
      </c>
      <c r="H1629" s="2">
        <v>0.04</v>
      </c>
      <c r="I1629" s="2" t="s">
        <v>1824</v>
      </c>
      <c r="J1629" s="2">
        <v>173.5488</v>
      </c>
    </row>
    <row r="1630" spans="1:10">
      <c r="A1630" s="2" t="s">
        <v>3454</v>
      </c>
      <c r="B1630" s="25">
        <v>45829</v>
      </c>
      <c r="C1630" s="2" t="s">
        <v>261</v>
      </c>
      <c r="D1630" s="2" t="s">
        <v>1616</v>
      </c>
      <c r="E1630" s="2" t="s">
        <v>1786</v>
      </c>
      <c r="F1630" s="33">
        <v>3</v>
      </c>
      <c r="G1630" s="33">
        <v>109.5</v>
      </c>
      <c r="H1630" s="2">
        <v>0.06</v>
      </c>
      <c r="I1630" s="2" t="s">
        <v>1829</v>
      </c>
      <c r="J1630" s="2">
        <v>308.79000000000002</v>
      </c>
    </row>
    <row r="1631" spans="1:10">
      <c r="A1631" s="2" t="s">
        <v>3455</v>
      </c>
      <c r="B1631" s="25">
        <v>45721</v>
      </c>
      <c r="C1631" s="2" t="s">
        <v>1193</v>
      </c>
      <c r="D1631" s="2" t="s">
        <v>1688</v>
      </c>
      <c r="E1631" s="2" t="s">
        <v>1804</v>
      </c>
      <c r="F1631" s="34">
        <v>1</v>
      </c>
      <c r="G1631" s="34">
        <v>505.83</v>
      </c>
      <c r="H1631" s="2">
        <v>0.14000000000000001</v>
      </c>
      <c r="I1631" s="2" t="s">
        <v>1829</v>
      </c>
      <c r="J1631" s="2">
        <v>435.0138</v>
      </c>
    </row>
    <row r="1632" spans="1:10">
      <c r="A1632" s="2" t="s">
        <v>3456</v>
      </c>
      <c r="B1632" s="25">
        <v>45511</v>
      </c>
      <c r="C1632" s="2" t="s">
        <v>544</v>
      </c>
      <c r="D1632" s="2" t="s">
        <v>1744</v>
      </c>
      <c r="E1632" s="2" t="s">
        <v>1789</v>
      </c>
      <c r="F1632" s="33">
        <v>2</v>
      </c>
      <c r="G1632" s="33">
        <v>443.15</v>
      </c>
      <c r="H1632" s="2">
        <v>0.27</v>
      </c>
      <c r="I1632" s="2" t="s">
        <v>1826</v>
      </c>
      <c r="J1632" s="2">
        <v>646.99899999999991</v>
      </c>
    </row>
    <row r="1633" spans="1:10">
      <c r="A1633" s="2" t="s">
        <v>3457</v>
      </c>
      <c r="B1633" s="25">
        <v>45739</v>
      </c>
      <c r="C1633" s="2" t="s">
        <v>1527</v>
      </c>
      <c r="D1633" s="2" t="s">
        <v>1560</v>
      </c>
      <c r="E1633" s="2" t="s">
        <v>1779</v>
      </c>
      <c r="F1633" s="34">
        <v>2</v>
      </c>
      <c r="G1633" s="34">
        <v>784.26</v>
      </c>
      <c r="H1633" s="2">
        <v>0.23</v>
      </c>
      <c r="I1633" s="2" t="s">
        <v>1826</v>
      </c>
      <c r="J1633" s="2">
        <v>1207.7603999999999</v>
      </c>
    </row>
    <row r="1634" spans="1:10">
      <c r="A1634" s="2" t="s">
        <v>3458</v>
      </c>
      <c r="B1634" s="25">
        <v>45533</v>
      </c>
      <c r="C1634" s="2" t="s">
        <v>1405</v>
      </c>
      <c r="D1634" s="2" t="s">
        <v>1626</v>
      </c>
      <c r="E1634" s="2" t="s">
        <v>1792</v>
      </c>
      <c r="F1634" s="33">
        <v>3</v>
      </c>
      <c r="G1634" s="33">
        <v>590.30999999999995</v>
      </c>
      <c r="H1634" s="2">
        <v>0.17</v>
      </c>
      <c r="I1634" s="2" t="s">
        <v>1826</v>
      </c>
      <c r="J1634" s="2">
        <v>1469.8719000000001</v>
      </c>
    </row>
    <row r="1635" spans="1:10">
      <c r="A1635" s="2" t="s">
        <v>3459</v>
      </c>
      <c r="B1635" s="25">
        <v>45553</v>
      </c>
      <c r="C1635" s="2" t="s">
        <v>417</v>
      </c>
      <c r="D1635" s="2" t="s">
        <v>1686</v>
      </c>
      <c r="E1635" s="2" t="s">
        <v>1804</v>
      </c>
      <c r="F1635" s="34">
        <v>1</v>
      </c>
      <c r="G1635" s="34">
        <v>696.13</v>
      </c>
      <c r="H1635" s="2">
        <v>0.06</v>
      </c>
      <c r="I1635" s="2" t="s">
        <v>1829</v>
      </c>
      <c r="J1635" s="2">
        <v>654.36219999999992</v>
      </c>
    </row>
    <row r="1636" spans="1:10">
      <c r="A1636" s="2" t="s">
        <v>3460</v>
      </c>
      <c r="B1636" s="25">
        <v>45341</v>
      </c>
      <c r="C1636" s="2" t="s">
        <v>369</v>
      </c>
      <c r="D1636" s="2" t="s">
        <v>1650</v>
      </c>
      <c r="E1636" s="2" t="s">
        <v>1776</v>
      </c>
      <c r="F1636" s="33">
        <v>4</v>
      </c>
      <c r="G1636" s="33">
        <v>194.39</v>
      </c>
      <c r="H1636" s="2">
        <v>0.25</v>
      </c>
      <c r="I1636" s="2" t="s">
        <v>1824</v>
      </c>
      <c r="J1636" s="2">
        <v>583.16999999999996</v>
      </c>
    </row>
    <row r="1637" spans="1:10">
      <c r="A1637" s="2" t="s">
        <v>3461</v>
      </c>
      <c r="B1637" s="25">
        <v>45430</v>
      </c>
      <c r="C1637" s="2" t="s">
        <v>1038</v>
      </c>
      <c r="D1637" s="2" t="s">
        <v>1614</v>
      </c>
      <c r="E1637" s="2" t="s">
        <v>1757</v>
      </c>
      <c r="F1637" s="34">
        <v>1</v>
      </c>
      <c r="G1637" s="34">
        <v>339.7</v>
      </c>
      <c r="H1637" s="2">
        <v>0.1</v>
      </c>
      <c r="I1637" s="2" t="s">
        <v>1824</v>
      </c>
      <c r="J1637" s="2">
        <v>305.73</v>
      </c>
    </row>
    <row r="1638" spans="1:10">
      <c r="A1638" s="2" t="s">
        <v>3462</v>
      </c>
      <c r="B1638" s="25">
        <v>45912</v>
      </c>
      <c r="C1638" s="2" t="s">
        <v>185</v>
      </c>
      <c r="D1638" s="2" t="s">
        <v>1684</v>
      </c>
      <c r="E1638" s="2" t="s">
        <v>1797</v>
      </c>
      <c r="F1638" s="33">
        <v>4</v>
      </c>
      <c r="G1638" s="33">
        <v>463.16</v>
      </c>
      <c r="H1638" s="2">
        <v>0.27</v>
      </c>
      <c r="I1638" s="2" t="s">
        <v>1826</v>
      </c>
      <c r="J1638" s="2">
        <v>1352.4272000000001</v>
      </c>
    </row>
    <row r="1639" spans="1:10">
      <c r="A1639" s="2" t="s">
        <v>3463</v>
      </c>
      <c r="B1639" s="25">
        <v>45709</v>
      </c>
      <c r="C1639" s="2" t="s">
        <v>378</v>
      </c>
      <c r="D1639" s="2" t="s">
        <v>1555</v>
      </c>
      <c r="E1639" s="2" t="s">
        <v>1789</v>
      </c>
      <c r="F1639" s="34">
        <v>2</v>
      </c>
      <c r="G1639" s="34">
        <v>824.91</v>
      </c>
      <c r="H1639" s="2">
        <v>0.09</v>
      </c>
      <c r="I1639" s="2" t="s">
        <v>1824</v>
      </c>
      <c r="J1639" s="2">
        <v>1501.3362</v>
      </c>
    </row>
    <row r="1640" spans="1:10">
      <c r="A1640" s="2" t="s">
        <v>3464</v>
      </c>
      <c r="B1640" s="25">
        <v>45520</v>
      </c>
      <c r="C1640" s="2" t="s">
        <v>258</v>
      </c>
      <c r="D1640" s="2" t="s">
        <v>1555</v>
      </c>
      <c r="E1640" s="2" t="s">
        <v>1761</v>
      </c>
      <c r="F1640" s="33">
        <v>4</v>
      </c>
      <c r="G1640" s="33">
        <v>796.89</v>
      </c>
      <c r="H1640" s="2">
        <v>0.17</v>
      </c>
      <c r="I1640" s="2" t="s">
        <v>1824</v>
      </c>
      <c r="J1640" s="2">
        <v>2645.6747999999998</v>
      </c>
    </row>
    <row r="1641" spans="1:10">
      <c r="A1641" s="2" t="s">
        <v>3465</v>
      </c>
      <c r="B1641" s="25">
        <v>45478</v>
      </c>
      <c r="C1641" s="2" t="s">
        <v>770</v>
      </c>
      <c r="D1641" s="2" t="s">
        <v>1600</v>
      </c>
      <c r="E1641" s="2" t="s">
        <v>1807</v>
      </c>
      <c r="F1641" s="34">
        <v>3</v>
      </c>
      <c r="G1641" s="34">
        <v>543.92999999999995</v>
      </c>
      <c r="H1641" s="2">
        <v>0.3</v>
      </c>
      <c r="I1641" s="2" t="s">
        <v>1829</v>
      </c>
      <c r="J1641" s="2">
        <v>1142.2529999999999</v>
      </c>
    </row>
    <row r="1642" spans="1:10">
      <c r="A1642" s="2" t="s">
        <v>3466</v>
      </c>
      <c r="B1642" s="25">
        <v>45496</v>
      </c>
      <c r="C1642" s="2" t="s">
        <v>574</v>
      </c>
      <c r="D1642" s="2" t="s">
        <v>1576</v>
      </c>
      <c r="E1642" s="2" t="s">
        <v>1779</v>
      </c>
      <c r="F1642" s="33">
        <v>2</v>
      </c>
      <c r="G1642" s="33">
        <v>44.65</v>
      </c>
      <c r="H1642" s="2">
        <v>0.03</v>
      </c>
      <c r="I1642" s="2" t="s">
        <v>1826</v>
      </c>
      <c r="J1642" s="2">
        <v>86.620999999999995</v>
      </c>
    </row>
    <row r="1643" spans="1:10">
      <c r="A1643" s="2" t="s">
        <v>3467</v>
      </c>
      <c r="B1643" s="25">
        <v>45742</v>
      </c>
      <c r="C1643" s="2" t="s">
        <v>800</v>
      </c>
      <c r="D1643" s="2" t="s">
        <v>1660</v>
      </c>
      <c r="E1643" s="2" t="s">
        <v>1752</v>
      </c>
      <c r="F1643" s="34">
        <v>4</v>
      </c>
      <c r="G1643" s="34">
        <v>827.39</v>
      </c>
      <c r="H1643" s="2">
        <v>0.06</v>
      </c>
      <c r="I1643" s="2" t="s">
        <v>1829</v>
      </c>
      <c r="J1643" s="2">
        <v>3110.9863999999998</v>
      </c>
    </row>
    <row r="1644" spans="1:10">
      <c r="A1644" s="2" t="s">
        <v>3468</v>
      </c>
      <c r="B1644" s="25">
        <v>45301</v>
      </c>
      <c r="C1644" s="2" t="s">
        <v>972</v>
      </c>
      <c r="D1644" s="2" t="s">
        <v>1576</v>
      </c>
      <c r="E1644" s="2" t="s">
        <v>1794</v>
      </c>
      <c r="F1644" s="33">
        <v>2</v>
      </c>
      <c r="G1644" s="33">
        <v>403.2</v>
      </c>
      <c r="H1644" s="2">
        <v>0.21</v>
      </c>
      <c r="I1644" s="2" t="s">
        <v>1826</v>
      </c>
      <c r="J1644" s="2">
        <v>637.05600000000004</v>
      </c>
    </row>
    <row r="1645" spans="1:10">
      <c r="A1645" s="2" t="s">
        <v>3469</v>
      </c>
      <c r="B1645" s="25">
        <v>45547</v>
      </c>
      <c r="C1645" s="2" t="s">
        <v>78</v>
      </c>
      <c r="D1645" s="2" t="s">
        <v>1720</v>
      </c>
      <c r="E1645" s="2" t="s">
        <v>1797</v>
      </c>
      <c r="F1645" s="34">
        <v>4</v>
      </c>
      <c r="G1645" s="34">
        <v>292.31</v>
      </c>
      <c r="H1645" s="2">
        <v>0.27</v>
      </c>
      <c r="I1645" s="2" t="s">
        <v>1826</v>
      </c>
      <c r="J1645" s="2">
        <v>853.54520000000002</v>
      </c>
    </row>
    <row r="1646" spans="1:10">
      <c r="A1646" s="2" t="s">
        <v>3470</v>
      </c>
      <c r="B1646" s="25">
        <v>45806</v>
      </c>
      <c r="C1646" s="2" t="s">
        <v>1513</v>
      </c>
      <c r="D1646" s="2" t="s">
        <v>1549</v>
      </c>
      <c r="E1646" s="2" t="s">
        <v>1789</v>
      </c>
      <c r="F1646" s="33">
        <v>1</v>
      </c>
      <c r="G1646" s="33">
        <v>948.33</v>
      </c>
      <c r="H1646" s="2">
        <v>0.11</v>
      </c>
      <c r="I1646" s="2" t="s">
        <v>1824</v>
      </c>
      <c r="J1646" s="2">
        <v>844.01370000000009</v>
      </c>
    </row>
    <row r="1647" spans="1:10">
      <c r="A1647" s="2" t="s">
        <v>3471</v>
      </c>
      <c r="B1647" s="25">
        <v>45294</v>
      </c>
      <c r="C1647" s="2" t="s">
        <v>1077</v>
      </c>
      <c r="D1647" s="2" t="s">
        <v>1626</v>
      </c>
      <c r="E1647" s="2" t="s">
        <v>1773</v>
      </c>
      <c r="F1647" s="34">
        <v>1</v>
      </c>
      <c r="G1647" s="34">
        <v>702.27</v>
      </c>
      <c r="H1647" s="2">
        <v>0.17</v>
      </c>
      <c r="I1647" s="2" t="s">
        <v>1829</v>
      </c>
      <c r="J1647" s="2">
        <v>582.88409999999999</v>
      </c>
    </row>
    <row r="1648" spans="1:10">
      <c r="A1648" s="2" t="s">
        <v>3472</v>
      </c>
      <c r="B1648" s="25">
        <v>45875</v>
      </c>
      <c r="C1648" s="2" t="s">
        <v>160</v>
      </c>
      <c r="D1648" s="2" t="s">
        <v>1608</v>
      </c>
      <c r="E1648" s="2" t="s">
        <v>1766</v>
      </c>
      <c r="F1648" s="33">
        <v>2</v>
      </c>
      <c r="G1648" s="33">
        <v>379.28</v>
      </c>
      <c r="H1648" s="2">
        <v>0.26</v>
      </c>
      <c r="I1648" s="2" t="s">
        <v>1824</v>
      </c>
      <c r="J1648" s="2">
        <v>561.33439999999996</v>
      </c>
    </row>
    <row r="1649" spans="1:10">
      <c r="A1649" s="2" t="s">
        <v>3473</v>
      </c>
      <c r="B1649" s="25">
        <v>45669</v>
      </c>
      <c r="C1649" s="2" t="s">
        <v>452</v>
      </c>
      <c r="D1649" s="2" t="s">
        <v>1642</v>
      </c>
      <c r="E1649" s="2" t="s">
        <v>1752</v>
      </c>
      <c r="F1649" s="34">
        <v>4</v>
      </c>
      <c r="G1649" s="34">
        <v>92.35</v>
      </c>
      <c r="H1649" s="2">
        <v>0.15</v>
      </c>
      <c r="I1649" s="2" t="s">
        <v>1824</v>
      </c>
      <c r="J1649" s="2">
        <v>313.99</v>
      </c>
    </row>
    <row r="1650" spans="1:10">
      <c r="A1650" s="2" t="s">
        <v>3474</v>
      </c>
      <c r="B1650" s="25">
        <v>45606</v>
      </c>
      <c r="C1650" s="2" t="s">
        <v>711</v>
      </c>
      <c r="D1650" s="2" t="s">
        <v>1626</v>
      </c>
      <c r="E1650" s="2" t="s">
        <v>1794</v>
      </c>
      <c r="F1650" s="33">
        <v>4</v>
      </c>
      <c r="G1650" s="33">
        <v>721.54</v>
      </c>
      <c r="H1650" s="2">
        <v>0.21</v>
      </c>
      <c r="I1650" s="2" t="s">
        <v>1824</v>
      </c>
      <c r="J1650" s="2">
        <v>2280.0664000000002</v>
      </c>
    </row>
    <row r="1651" spans="1:10">
      <c r="A1651" s="2" t="s">
        <v>3475</v>
      </c>
      <c r="B1651" s="25">
        <v>45787</v>
      </c>
      <c r="C1651" s="2" t="s">
        <v>202</v>
      </c>
      <c r="D1651" s="2" t="s">
        <v>1624</v>
      </c>
      <c r="E1651" s="2" t="s">
        <v>1786</v>
      </c>
      <c r="F1651" s="34">
        <v>1</v>
      </c>
      <c r="G1651" s="34">
        <v>228.69</v>
      </c>
      <c r="H1651" s="2">
        <v>0.14000000000000001</v>
      </c>
      <c r="I1651" s="2" t="s">
        <v>1824</v>
      </c>
      <c r="J1651" s="2">
        <v>196.67339999999999</v>
      </c>
    </row>
    <row r="1652" spans="1:10">
      <c r="A1652" s="2" t="s">
        <v>3476</v>
      </c>
      <c r="B1652" s="25">
        <v>45929</v>
      </c>
      <c r="C1652" s="2" t="s">
        <v>1112</v>
      </c>
      <c r="D1652" s="2" t="s">
        <v>1654</v>
      </c>
      <c r="E1652" s="2" t="s">
        <v>1789</v>
      </c>
      <c r="F1652" s="33">
        <v>1</v>
      </c>
      <c r="G1652" s="33">
        <v>899.09</v>
      </c>
      <c r="H1652" s="2">
        <v>0.2</v>
      </c>
      <c r="I1652" s="2" t="s">
        <v>1826</v>
      </c>
      <c r="J1652" s="2">
        <v>719.27200000000005</v>
      </c>
    </row>
    <row r="1653" spans="1:10">
      <c r="A1653" s="2" t="s">
        <v>3477</v>
      </c>
      <c r="B1653" s="25">
        <v>45379</v>
      </c>
      <c r="C1653" s="2" t="s">
        <v>1199</v>
      </c>
      <c r="D1653" s="2" t="s">
        <v>1562</v>
      </c>
      <c r="E1653" s="2" t="s">
        <v>1782</v>
      </c>
      <c r="F1653" s="34">
        <v>4</v>
      </c>
      <c r="G1653" s="34">
        <v>195.75</v>
      </c>
      <c r="H1653" s="2">
        <v>0.17</v>
      </c>
      <c r="I1653" s="2" t="s">
        <v>1824</v>
      </c>
      <c r="J1653" s="2">
        <v>649.89</v>
      </c>
    </row>
    <row r="1654" spans="1:10">
      <c r="A1654" s="2" t="s">
        <v>3478</v>
      </c>
      <c r="B1654" s="25">
        <v>45532</v>
      </c>
      <c r="C1654" s="2" t="s">
        <v>1322</v>
      </c>
      <c r="D1654" s="2" t="s">
        <v>1734</v>
      </c>
      <c r="E1654" s="2" t="s">
        <v>1801</v>
      </c>
      <c r="F1654" s="33">
        <v>3</v>
      </c>
      <c r="G1654" s="33">
        <v>199.13</v>
      </c>
      <c r="H1654" s="2">
        <v>0.24</v>
      </c>
      <c r="I1654" s="2" t="s">
        <v>1824</v>
      </c>
      <c r="J1654" s="2">
        <v>454.01639999999998</v>
      </c>
    </row>
    <row r="1655" spans="1:10">
      <c r="A1655" s="2" t="s">
        <v>3479</v>
      </c>
      <c r="B1655" s="25">
        <v>45466</v>
      </c>
      <c r="C1655" s="2" t="s">
        <v>535</v>
      </c>
      <c r="D1655" s="2" t="s">
        <v>1592</v>
      </c>
      <c r="E1655" s="2" t="s">
        <v>1799</v>
      </c>
      <c r="F1655" s="34">
        <v>2</v>
      </c>
      <c r="G1655" s="34">
        <v>833.62</v>
      </c>
      <c r="H1655" s="2">
        <v>0.18</v>
      </c>
      <c r="I1655" s="2" t="s">
        <v>1824</v>
      </c>
      <c r="J1655" s="2">
        <v>1367.1368</v>
      </c>
    </row>
    <row r="1656" spans="1:10">
      <c r="A1656" s="2" t="s">
        <v>3480</v>
      </c>
      <c r="B1656" s="25">
        <v>45395</v>
      </c>
      <c r="C1656" s="2" t="s">
        <v>1489</v>
      </c>
      <c r="D1656" s="2" t="s">
        <v>1698</v>
      </c>
      <c r="E1656" s="2" t="s">
        <v>1752</v>
      </c>
      <c r="F1656" s="33">
        <v>1</v>
      </c>
      <c r="G1656" s="33">
        <v>676.26</v>
      </c>
      <c r="H1656" s="2">
        <v>0.14000000000000001</v>
      </c>
      <c r="I1656" s="2" t="s">
        <v>1824</v>
      </c>
      <c r="J1656" s="2">
        <v>581.58359999999993</v>
      </c>
    </row>
    <row r="1657" spans="1:10">
      <c r="A1657" s="2" t="s">
        <v>3481</v>
      </c>
      <c r="B1657" s="25">
        <v>45708</v>
      </c>
      <c r="C1657" s="2" t="s">
        <v>130</v>
      </c>
      <c r="D1657" s="2" t="s">
        <v>1668</v>
      </c>
      <c r="E1657" s="2" t="s">
        <v>1786</v>
      </c>
      <c r="F1657" s="34">
        <v>2</v>
      </c>
      <c r="G1657" s="34">
        <v>666.49</v>
      </c>
      <c r="H1657" s="2">
        <v>0.06</v>
      </c>
      <c r="I1657" s="2" t="s">
        <v>1824</v>
      </c>
      <c r="J1657" s="2">
        <v>1253.0011999999999</v>
      </c>
    </row>
    <row r="1658" spans="1:10">
      <c r="A1658" s="2" t="s">
        <v>3482</v>
      </c>
      <c r="B1658" s="25">
        <v>45735</v>
      </c>
      <c r="C1658" s="2" t="s">
        <v>1419</v>
      </c>
      <c r="D1658" s="2" t="s">
        <v>1578</v>
      </c>
      <c r="E1658" s="2" t="s">
        <v>1769</v>
      </c>
      <c r="F1658" s="33">
        <v>3</v>
      </c>
      <c r="G1658" s="33">
        <v>471.19</v>
      </c>
      <c r="H1658" s="2">
        <v>0.28000000000000003</v>
      </c>
      <c r="I1658" s="2" t="s">
        <v>1829</v>
      </c>
      <c r="J1658" s="2">
        <v>1017.7704</v>
      </c>
    </row>
    <row r="1659" spans="1:10">
      <c r="A1659" s="2" t="s">
        <v>3483</v>
      </c>
      <c r="B1659" s="25">
        <v>45237</v>
      </c>
      <c r="C1659" s="2" t="s">
        <v>414</v>
      </c>
      <c r="D1659" s="2" t="s">
        <v>1562</v>
      </c>
      <c r="E1659" s="2" t="s">
        <v>1766</v>
      </c>
      <c r="F1659" s="34">
        <v>4</v>
      </c>
      <c r="G1659" s="34">
        <v>555.65</v>
      </c>
      <c r="H1659" s="2">
        <v>0.25</v>
      </c>
      <c r="I1659" s="2" t="s">
        <v>1829</v>
      </c>
      <c r="J1659" s="2">
        <v>1666.95</v>
      </c>
    </row>
    <row r="1660" spans="1:10">
      <c r="A1660" s="2" t="s">
        <v>3484</v>
      </c>
      <c r="B1660" s="25">
        <v>45282</v>
      </c>
      <c r="C1660" s="2" t="s">
        <v>141</v>
      </c>
      <c r="D1660" s="2" t="s">
        <v>1738</v>
      </c>
      <c r="E1660" s="2" t="s">
        <v>1799</v>
      </c>
      <c r="F1660" s="33">
        <v>2</v>
      </c>
      <c r="G1660" s="33">
        <v>100.42</v>
      </c>
      <c r="H1660" s="2">
        <v>0.06</v>
      </c>
      <c r="I1660" s="2" t="s">
        <v>1824</v>
      </c>
      <c r="J1660" s="2">
        <v>188.78960000000001</v>
      </c>
    </row>
    <row r="1661" spans="1:10">
      <c r="A1661" s="2" t="s">
        <v>3485</v>
      </c>
      <c r="B1661" s="25">
        <v>45337</v>
      </c>
      <c r="C1661" s="2" t="s">
        <v>191</v>
      </c>
      <c r="D1661" s="2" t="s">
        <v>1744</v>
      </c>
      <c r="E1661" s="2" t="s">
        <v>1810</v>
      </c>
      <c r="F1661" s="34">
        <v>3</v>
      </c>
      <c r="G1661" s="34">
        <v>981.69</v>
      </c>
      <c r="H1661" s="2">
        <v>0.05</v>
      </c>
      <c r="I1661" s="2" t="s">
        <v>1829</v>
      </c>
      <c r="J1661" s="2">
        <v>2797.8164999999999</v>
      </c>
    </row>
    <row r="1662" spans="1:10">
      <c r="A1662" s="2" t="s">
        <v>3486</v>
      </c>
      <c r="B1662" s="25">
        <v>45310</v>
      </c>
      <c r="C1662" s="2" t="s">
        <v>1029</v>
      </c>
      <c r="D1662" s="2" t="s">
        <v>1568</v>
      </c>
      <c r="E1662" s="2" t="s">
        <v>1804</v>
      </c>
      <c r="F1662" s="33">
        <v>2</v>
      </c>
      <c r="G1662" s="33">
        <v>848.87</v>
      </c>
      <c r="H1662" s="2">
        <v>0.09</v>
      </c>
      <c r="I1662" s="2" t="s">
        <v>1829</v>
      </c>
      <c r="J1662" s="2">
        <v>1544.9434000000001</v>
      </c>
    </row>
    <row r="1663" spans="1:10">
      <c r="A1663" s="2" t="s">
        <v>3487</v>
      </c>
      <c r="B1663" s="25">
        <v>45230</v>
      </c>
      <c r="C1663" s="2" t="s">
        <v>1172</v>
      </c>
      <c r="D1663" s="2" t="s">
        <v>1740</v>
      </c>
      <c r="E1663" s="2" t="s">
        <v>1789</v>
      </c>
      <c r="F1663" s="34">
        <v>3</v>
      </c>
      <c r="G1663" s="34">
        <v>582.32000000000005</v>
      </c>
      <c r="H1663" s="2">
        <v>0</v>
      </c>
      <c r="I1663" s="2" t="s">
        <v>1826</v>
      </c>
      <c r="J1663" s="2">
        <v>1746.96</v>
      </c>
    </row>
    <row r="1664" spans="1:10">
      <c r="A1664" s="2" t="s">
        <v>3488</v>
      </c>
      <c r="B1664" s="25">
        <v>45341</v>
      </c>
      <c r="C1664" s="2" t="s">
        <v>568</v>
      </c>
      <c r="D1664" s="2" t="s">
        <v>1646</v>
      </c>
      <c r="E1664" s="2" t="s">
        <v>1807</v>
      </c>
      <c r="F1664" s="33">
        <v>2</v>
      </c>
      <c r="G1664" s="33">
        <v>869.43</v>
      </c>
      <c r="H1664" s="2">
        <v>0.24</v>
      </c>
      <c r="I1664" s="2" t="s">
        <v>1829</v>
      </c>
      <c r="J1664" s="2">
        <v>1321.5336</v>
      </c>
    </row>
    <row r="1665" spans="1:10">
      <c r="A1665" s="2" t="s">
        <v>3489</v>
      </c>
      <c r="B1665" s="25">
        <v>45440</v>
      </c>
      <c r="C1665" s="2" t="s">
        <v>93</v>
      </c>
      <c r="D1665" s="2" t="s">
        <v>1656</v>
      </c>
      <c r="E1665" s="2" t="s">
        <v>1769</v>
      </c>
      <c r="F1665" s="34">
        <v>1</v>
      </c>
      <c r="G1665" s="34">
        <v>62.26</v>
      </c>
      <c r="H1665" s="2">
        <v>0.03</v>
      </c>
      <c r="I1665" s="2" t="s">
        <v>1829</v>
      </c>
      <c r="J1665" s="2">
        <v>60.392200000000003</v>
      </c>
    </row>
    <row r="1666" spans="1:10">
      <c r="A1666" s="2" t="s">
        <v>3490</v>
      </c>
      <c r="B1666" s="25">
        <v>45798</v>
      </c>
      <c r="C1666" s="2" t="s">
        <v>511</v>
      </c>
      <c r="D1666" s="2" t="s">
        <v>1626</v>
      </c>
      <c r="E1666" s="2" t="s">
        <v>1799</v>
      </c>
      <c r="F1666" s="33">
        <v>3</v>
      </c>
      <c r="G1666" s="33">
        <v>343.97</v>
      </c>
      <c r="H1666" s="2">
        <v>0.04</v>
      </c>
      <c r="I1666" s="2" t="s">
        <v>1829</v>
      </c>
      <c r="J1666" s="2">
        <v>990.6336</v>
      </c>
    </row>
    <row r="1667" spans="1:10">
      <c r="A1667" s="2" t="s">
        <v>3491</v>
      </c>
      <c r="B1667" s="25">
        <v>45293</v>
      </c>
      <c r="C1667" s="2" t="s">
        <v>957</v>
      </c>
      <c r="D1667" s="2" t="s">
        <v>1596</v>
      </c>
      <c r="E1667" s="2" t="s">
        <v>1794</v>
      </c>
      <c r="F1667" s="34">
        <v>3</v>
      </c>
      <c r="G1667" s="34">
        <v>304.67</v>
      </c>
      <c r="H1667" s="2">
        <v>0.11</v>
      </c>
      <c r="I1667" s="2" t="s">
        <v>1824</v>
      </c>
      <c r="J1667" s="2">
        <v>813.46889999999996</v>
      </c>
    </row>
    <row r="1668" spans="1:10">
      <c r="A1668" s="2" t="s">
        <v>3492</v>
      </c>
      <c r="B1668" s="25">
        <v>45296</v>
      </c>
      <c r="C1668" s="2" t="s">
        <v>1142</v>
      </c>
      <c r="D1668" s="2" t="s">
        <v>1602</v>
      </c>
      <c r="E1668" s="2" t="s">
        <v>1786</v>
      </c>
      <c r="F1668" s="33">
        <v>4</v>
      </c>
      <c r="G1668" s="33">
        <v>208.34</v>
      </c>
      <c r="H1668" s="2">
        <v>0.01</v>
      </c>
      <c r="I1668" s="2" t="s">
        <v>1826</v>
      </c>
      <c r="J1668" s="2">
        <v>825.02639999999997</v>
      </c>
    </row>
    <row r="1669" spans="1:10">
      <c r="A1669" s="2" t="s">
        <v>3493</v>
      </c>
      <c r="B1669" s="25">
        <v>45860</v>
      </c>
      <c r="C1669" s="2" t="s">
        <v>984</v>
      </c>
      <c r="D1669" s="2" t="s">
        <v>1720</v>
      </c>
      <c r="E1669" s="2" t="s">
        <v>1757</v>
      </c>
      <c r="F1669" s="34">
        <v>1</v>
      </c>
      <c r="G1669" s="34">
        <v>119.04</v>
      </c>
      <c r="H1669" s="2">
        <v>0.13</v>
      </c>
      <c r="I1669" s="2" t="s">
        <v>1829</v>
      </c>
      <c r="J1669" s="2">
        <v>103.56480000000001</v>
      </c>
    </row>
    <row r="1670" spans="1:10">
      <c r="A1670" s="2" t="s">
        <v>3494</v>
      </c>
      <c r="B1670" s="25">
        <v>45843</v>
      </c>
      <c r="C1670" s="2" t="s">
        <v>1011</v>
      </c>
      <c r="D1670" s="2" t="s">
        <v>1636</v>
      </c>
      <c r="E1670" s="2" t="s">
        <v>1786</v>
      </c>
      <c r="F1670" s="33">
        <v>4</v>
      </c>
      <c r="G1670" s="33">
        <v>791.65</v>
      </c>
      <c r="H1670" s="2">
        <v>0.06</v>
      </c>
      <c r="I1670" s="2" t="s">
        <v>1829</v>
      </c>
      <c r="J1670" s="2">
        <v>2976.6039999999998</v>
      </c>
    </row>
    <row r="1671" spans="1:10">
      <c r="A1671" s="2" t="s">
        <v>3495</v>
      </c>
      <c r="B1671" s="25">
        <v>45862</v>
      </c>
      <c r="C1671" s="2" t="s">
        <v>198</v>
      </c>
      <c r="D1671" s="2" t="s">
        <v>1576</v>
      </c>
      <c r="E1671" s="2" t="s">
        <v>1761</v>
      </c>
      <c r="F1671" s="34">
        <v>2</v>
      </c>
      <c r="G1671" s="34">
        <v>414.86</v>
      </c>
      <c r="H1671" s="2">
        <v>0.23</v>
      </c>
      <c r="I1671" s="2" t="s">
        <v>1824</v>
      </c>
      <c r="J1671" s="2">
        <v>638.88440000000003</v>
      </c>
    </row>
    <row r="1672" spans="1:10">
      <c r="A1672" s="2" t="s">
        <v>3496</v>
      </c>
      <c r="B1672" s="25">
        <v>45385</v>
      </c>
      <c r="C1672" s="2" t="s">
        <v>1472</v>
      </c>
      <c r="D1672" s="2" t="s">
        <v>1624</v>
      </c>
      <c r="E1672" s="2" t="s">
        <v>1794</v>
      </c>
      <c r="F1672" s="33">
        <v>2</v>
      </c>
      <c r="G1672" s="33">
        <v>960.81</v>
      </c>
      <c r="H1672" s="2">
        <v>0.28000000000000003</v>
      </c>
      <c r="I1672" s="2" t="s">
        <v>1826</v>
      </c>
      <c r="J1672" s="2">
        <v>1383.5663999999999</v>
      </c>
    </row>
    <row r="1673" spans="1:10">
      <c r="A1673" s="2" t="s">
        <v>3497</v>
      </c>
      <c r="B1673" s="25">
        <v>45668</v>
      </c>
      <c r="C1673" s="2" t="s">
        <v>690</v>
      </c>
      <c r="D1673" s="2" t="s">
        <v>1648</v>
      </c>
      <c r="E1673" s="2" t="s">
        <v>1769</v>
      </c>
      <c r="F1673" s="34">
        <v>4</v>
      </c>
      <c r="G1673" s="34">
        <v>943.36</v>
      </c>
      <c r="H1673" s="2">
        <v>0.18</v>
      </c>
      <c r="I1673" s="2" t="s">
        <v>1826</v>
      </c>
      <c r="J1673" s="2">
        <v>3094.2208000000001</v>
      </c>
    </row>
    <row r="1674" spans="1:10">
      <c r="A1674" s="2" t="s">
        <v>3498</v>
      </c>
      <c r="B1674" s="25">
        <v>45561</v>
      </c>
      <c r="C1674" s="2" t="s">
        <v>693</v>
      </c>
      <c r="D1674" s="2" t="s">
        <v>1551</v>
      </c>
      <c r="E1674" s="2" t="s">
        <v>1797</v>
      </c>
      <c r="F1674" s="33">
        <v>1</v>
      </c>
      <c r="G1674" s="33">
        <v>830.42</v>
      </c>
      <c r="H1674" s="2">
        <v>0.26</v>
      </c>
      <c r="I1674" s="2" t="s">
        <v>1829</v>
      </c>
      <c r="J1674" s="2">
        <v>614.51080000000002</v>
      </c>
    </row>
    <row r="1675" spans="1:10">
      <c r="A1675" s="2" t="s">
        <v>3499</v>
      </c>
      <c r="B1675" s="25">
        <v>45637</v>
      </c>
      <c r="C1675" s="2" t="s">
        <v>1107</v>
      </c>
      <c r="D1675" s="2" t="s">
        <v>1682</v>
      </c>
      <c r="E1675" s="2" t="s">
        <v>1807</v>
      </c>
      <c r="F1675" s="34">
        <v>1</v>
      </c>
      <c r="G1675" s="34">
        <v>762.55</v>
      </c>
      <c r="H1675" s="2">
        <v>0.19</v>
      </c>
      <c r="I1675" s="2" t="s">
        <v>1824</v>
      </c>
      <c r="J1675" s="2">
        <v>617.66549999999995</v>
      </c>
    </row>
    <row r="1676" spans="1:10">
      <c r="A1676" s="2" t="s">
        <v>3500</v>
      </c>
      <c r="B1676" s="25">
        <v>45839</v>
      </c>
      <c r="C1676" s="2" t="s">
        <v>1077</v>
      </c>
      <c r="D1676" s="2" t="s">
        <v>1696</v>
      </c>
      <c r="E1676" s="2" t="s">
        <v>1810</v>
      </c>
      <c r="F1676" s="33">
        <v>2</v>
      </c>
      <c r="G1676" s="33">
        <v>464.43</v>
      </c>
      <c r="H1676" s="2">
        <v>0.24</v>
      </c>
      <c r="I1676" s="2" t="s">
        <v>1829</v>
      </c>
      <c r="J1676" s="2">
        <v>705.93360000000007</v>
      </c>
    </row>
    <row r="1677" spans="1:10">
      <c r="A1677" s="2" t="s">
        <v>3501</v>
      </c>
      <c r="B1677" s="25">
        <v>45851</v>
      </c>
      <c r="C1677" s="2" t="s">
        <v>75</v>
      </c>
      <c r="D1677" s="2" t="s">
        <v>1676</v>
      </c>
      <c r="E1677" s="2" t="s">
        <v>1810</v>
      </c>
      <c r="F1677" s="34">
        <v>1</v>
      </c>
      <c r="G1677" s="34">
        <v>711.08</v>
      </c>
      <c r="H1677" s="2">
        <v>0.24</v>
      </c>
      <c r="I1677" s="2" t="s">
        <v>1826</v>
      </c>
      <c r="J1677" s="2">
        <v>540.42079999999999</v>
      </c>
    </row>
    <row r="1678" spans="1:10">
      <c r="A1678" s="2" t="s">
        <v>3502</v>
      </c>
      <c r="B1678" s="25">
        <v>45656</v>
      </c>
      <c r="C1678" s="2" t="s">
        <v>803</v>
      </c>
      <c r="D1678" s="2" t="s">
        <v>1638</v>
      </c>
      <c r="E1678" s="2" t="s">
        <v>1799</v>
      </c>
      <c r="F1678" s="33">
        <v>2</v>
      </c>
      <c r="G1678" s="33">
        <v>984.96</v>
      </c>
      <c r="H1678" s="2">
        <v>0.16</v>
      </c>
      <c r="I1678" s="2" t="s">
        <v>1826</v>
      </c>
      <c r="J1678" s="2">
        <v>1654.7328</v>
      </c>
    </row>
    <row r="1679" spans="1:10">
      <c r="A1679" s="2" t="s">
        <v>3503</v>
      </c>
      <c r="B1679" s="25">
        <v>45759</v>
      </c>
      <c r="C1679" s="2" t="s">
        <v>1077</v>
      </c>
      <c r="D1679" s="2" t="s">
        <v>1624</v>
      </c>
      <c r="E1679" s="2" t="s">
        <v>1794</v>
      </c>
      <c r="F1679" s="34">
        <v>1</v>
      </c>
      <c r="G1679" s="34">
        <v>21.14</v>
      </c>
      <c r="H1679" s="2">
        <v>0.06</v>
      </c>
      <c r="I1679" s="2" t="s">
        <v>1829</v>
      </c>
      <c r="J1679" s="2">
        <v>19.871600000000001</v>
      </c>
    </row>
    <row r="1680" spans="1:10">
      <c r="A1680" s="2" t="s">
        <v>3504</v>
      </c>
      <c r="B1680" s="25">
        <v>45679</v>
      </c>
      <c r="C1680" s="2" t="s">
        <v>375</v>
      </c>
      <c r="D1680" s="2" t="s">
        <v>1744</v>
      </c>
      <c r="E1680" s="2" t="s">
        <v>1782</v>
      </c>
      <c r="F1680" s="33">
        <v>1</v>
      </c>
      <c r="G1680" s="33">
        <v>343.03</v>
      </c>
      <c r="H1680" s="2">
        <v>0.16</v>
      </c>
      <c r="I1680" s="2" t="s">
        <v>1824</v>
      </c>
      <c r="J1680" s="2">
        <v>288.14519999999999</v>
      </c>
    </row>
    <row r="1681" spans="1:10">
      <c r="A1681" s="2" t="s">
        <v>3505</v>
      </c>
      <c r="B1681" s="25">
        <v>45237</v>
      </c>
      <c r="C1681" s="2" t="s">
        <v>791</v>
      </c>
      <c r="D1681" s="2" t="s">
        <v>1588</v>
      </c>
      <c r="E1681" s="2" t="s">
        <v>1810</v>
      </c>
      <c r="F1681" s="34">
        <v>3</v>
      </c>
      <c r="G1681" s="34">
        <v>94.83</v>
      </c>
      <c r="H1681" s="2">
        <v>0.16</v>
      </c>
      <c r="I1681" s="2" t="s">
        <v>1829</v>
      </c>
      <c r="J1681" s="2">
        <v>238.9716</v>
      </c>
    </row>
    <row r="1682" spans="1:10">
      <c r="A1682" s="2" t="s">
        <v>3506</v>
      </c>
      <c r="B1682" s="25">
        <v>45790</v>
      </c>
      <c r="C1682" s="2" t="s">
        <v>82</v>
      </c>
      <c r="D1682" s="2" t="s">
        <v>1686</v>
      </c>
      <c r="E1682" s="2" t="s">
        <v>1813</v>
      </c>
      <c r="F1682" s="33">
        <v>3</v>
      </c>
      <c r="G1682" s="33">
        <v>74.66</v>
      </c>
      <c r="H1682" s="2">
        <v>0.03</v>
      </c>
      <c r="I1682" s="2" t="s">
        <v>1826</v>
      </c>
      <c r="J1682" s="2">
        <v>217.26060000000001</v>
      </c>
    </row>
    <row r="1683" spans="1:10">
      <c r="A1683" s="2" t="s">
        <v>3507</v>
      </c>
      <c r="B1683" s="25">
        <v>45268</v>
      </c>
      <c r="C1683" s="2" t="s">
        <v>464</v>
      </c>
      <c r="D1683" s="2" t="s">
        <v>1622</v>
      </c>
      <c r="E1683" s="2" t="s">
        <v>1801</v>
      </c>
      <c r="F1683" s="34">
        <v>3</v>
      </c>
      <c r="G1683" s="34">
        <v>281.95999999999998</v>
      </c>
      <c r="H1683" s="2">
        <v>0.01</v>
      </c>
      <c r="I1683" s="2" t="s">
        <v>1829</v>
      </c>
      <c r="J1683" s="2">
        <v>837.42119999999989</v>
      </c>
    </row>
    <row r="1684" spans="1:10">
      <c r="A1684" s="2" t="s">
        <v>3508</v>
      </c>
      <c r="B1684" s="25">
        <v>45664</v>
      </c>
      <c r="C1684" s="2" t="s">
        <v>758</v>
      </c>
      <c r="D1684" s="2" t="s">
        <v>1690</v>
      </c>
      <c r="E1684" s="2" t="s">
        <v>1810</v>
      </c>
      <c r="F1684" s="33">
        <v>4</v>
      </c>
      <c r="G1684" s="33">
        <v>622.27</v>
      </c>
      <c r="H1684" s="2">
        <v>0.02</v>
      </c>
      <c r="I1684" s="2" t="s">
        <v>1826</v>
      </c>
      <c r="J1684" s="2">
        <v>2439.2984000000001</v>
      </c>
    </row>
    <row r="1685" spans="1:10">
      <c r="A1685" s="2" t="s">
        <v>3509</v>
      </c>
      <c r="B1685" s="25">
        <v>45475</v>
      </c>
      <c r="C1685" s="2" t="s">
        <v>363</v>
      </c>
      <c r="D1685" s="2" t="s">
        <v>1622</v>
      </c>
      <c r="E1685" s="2" t="s">
        <v>1779</v>
      </c>
      <c r="F1685" s="34">
        <v>2</v>
      </c>
      <c r="G1685" s="34">
        <v>78.27</v>
      </c>
      <c r="H1685" s="2">
        <v>0.28999999999999998</v>
      </c>
      <c r="I1685" s="2" t="s">
        <v>1829</v>
      </c>
      <c r="J1685" s="2">
        <v>111.1434</v>
      </c>
    </row>
    <row r="1686" spans="1:10">
      <c r="A1686" s="2" t="s">
        <v>3510</v>
      </c>
      <c r="B1686" s="25">
        <v>45845</v>
      </c>
      <c r="C1686" s="2" t="s">
        <v>59</v>
      </c>
      <c r="D1686" s="2" t="s">
        <v>1672</v>
      </c>
      <c r="E1686" s="2" t="s">
        <v>1797</v>
      </c>
      <c r="F1686" s="33">
        <v>4</v>
      </c>
      <c r="G1686" s="33">
        <v>676.58</v>
      </c>
      <c r="H1686" s="2">
        <v>0.23</v>
      </c>
      <c r="I1686" s="2" t="s">
        <v>1829</v>
      </c>
      <c r="J1686" s="2">
        <v>2083.8663999999999</v>
      </c>
    </row>
    <row r="1687" spans="1:10">
      <c r="A1687" s="2" t="s">
        <v>3511</v>
      </c>
      <c r="B1687" s="25">
        <v>45446</v>
      </c>
      <c r="C1687" s="2" t="s">
        <v>1495</v>
      </c>
      <c r="D1687" s="2" t="s">
        <v>1610</v>
      </c>
      <c r="E1687" s="2" t="s">
        <v>1757</v>
      </c>
      <c r="F1687" s="34">
        <v>2</v>
      </c>
      <c r="G1687" s="34">
        <v>938.6</v>
      </c>
      <c r="H1687" s="2">
        <v>0.04</v>
      </c>
      <c r="I1687" s="2" t="s">
        <v>1826</v>
      </c>
      <c r="J1687" s="2">
        <v>1802.1120000000001</v>
      </c>
    </row>
    <row r="1688" spans="1:10">
      <c r="A1688" s="2" t="s">
        <v>3512</v>
      </c>
      <c r="B1688" s="25">
        <v>45761</v>
      </c>
      <c r="C1688" s="2" t="s">
        <v>1112</v>
      </c>
      <c r="D1688" s="2" t="s">
        <v>1574</v>
      </c>
      <c r="E1688" s="2" t="s">
        <v>1799</v>
      </c>
      <c r="F1688" s="33">
        <v>2</v>
      </c>
      <c r="G1688" s="33">
        <v>859.47</v>
      </c>
      <c r="H1688" s="2">
        <v>0.01</v>
      </c>
      <c r="I1688" s="2" t="s">
        <v>1824</v>
      </c>
      <c r="J1688" s="2">
        <v>1701.7506000000001</v>
      </c>
    </row>
    <row r="1689" spans="1:10">
      <c r="A1689" s="2" t="s">
        <v>3513</v>
      </c>
      <c r="B1689" s="25">
        <v>45363</v>
      </c>
      <c r="C1689" s="2" t="s">
        <v>214</v>
      </c>
      <c r="D1689" s="2" t="s">
        <v>1602</v>
      </c>
      <c r="E1689" s="2" t="s">
        <v>1799</v>
      </c>
      <c r="F1689" s="34">
        <v>3</v>
      </c>
      <c r="G1689" s="34">
        <v>672.98</v>
      </c>
      <c r="H1689" s="2">
        <v>0.23</v>
      </c>
      <c r="I1689" s="2" t="s">
        <v>1826</v>
      </c>
      <c r="J1689" s="2">
        <v>1554.5838000000001</v>
      </c>
    </row>
    <row r="1690" spans="1:10">
      <c r="A1690" s="2" t="s">
        <v>3514</v>
      </c>
      <c r="B1690" s="25">
        <v>45420</v>
      </c>
      <c r="C1690" s="2" t="s">
        <v>672</v>
      </c>
      <c r="D1690" s="2" t="s">
        <v>1660</v>
      </c>
      <c r="E1690" s="2" t="s">
        <v>1810</v>
      </c>
      <c r="F1690" s="33">
        <v>1</v>
      </c>
      <c r="G1690" s="33">
        <v>75.8</v>
      </c>
      <c r="H1690" s="2">
        <v>0.28999999999999998</v>
      </c>
      <c r="I1690" s="2" t="s">
        <v>1826</v>
      </c>
      <c r="J1690" s="2">
        <v>53.817999999999998</v>
      </c>
    </row>
    <row r="1691" spans="1:10">
      <c r="A1691" s="2" t="s">
        <v>3515</v>
      </c>
      <c r="B1691" s="25">
        <v>45536</v>
      </c>
      <c r="C1691" s="2" t="s">
        <v>137</v>
      </c>
      <c r="D1691" s="2" t="s">
        <v>1582</v>
      </c>
      <c r="E1691" s="2" t="s">
        <v>1801</v>
      </c>
      <c r="F1691" s="34">
        <v>4</v>
      </c>
      <c r="G1691" s="34">
        <v>742.15</v>
      </c>
      <c r="H1691" s="2">
        <v>0.1</v>
      </c>
      <c r="I1691" s="2" t="s">
        <v>1829</v>
      </c>
      <c r="J1691" s="2">
        <v>2671.74</v>
      </c>
    </row>
    <row r="1692" spans="1:10">
      <c r="A1692" s="2" t="s">
        <v>3516</v>
      </c>
      <c r="B1692" s="25">
        <v>45445</v>
      </c>
      <c r="C1692" s="2" t="s">
        <v>264</v>
      </c>
      <c r="D1692" s="2" t="s">
        <v>1608</v>
      </c>
      <c r="E1692" s="2" t="s">
        <v>1779</v>
      </c>
      <c r="F1692" s="33">
        <v>1</v>
      </c>
      <c r="G1692" s="33">
        <v>637.39</v>
      </c>
      <c r="H1692" s="2">
        <v>0.22</v>
      </c>
      <c r="I1692" s="2" t="s">
        <v>1826</v>
      </c>
      <c r="J1692" s="2">
        <v>497.16419999999999</v>
      </c>
    </row>
    <row r="1693" spans="1:10">
      <c r="A1693" s="2" t="s">
        <v>3517</v>
      </c>
      <c r="B1693" s="25">
        <v>45230</v>
      </c>
      <c r="C1693" s="2" t="s">
        <v>1220</v>
      </c>
      <c r="D1693" s="2" t="s">
        <v>1557</v>
      </c>
      <c r="E1693" s="2" t="s">
        <v>1807</v>
      </c>
      <c r="F1693" s="34">
        <v>1</v>
      </c>
      <c r="G1693" s="34">
        <v>631</v>
      </c>
      <c r="H1693" s="2">
        <v>0.04</v>
      </c>
      <c r="I1693" s="2" t="s">
        <v>1824</v>
      </c>
      <c r="J1693" s="2">
        <v>605.76</v>
      </c>
    </row>
    <row r="1694" spans="1:10">
      <c r="A1694" s="2" t="s">
        <v>3518</v>
      </c>
      <c r="B1694" s="25">
        <v>45916</v>
      </c>
      <c r="C1694" s="2" t="s">
        <v>1226</v>
      </c>
      <c r="D1694" s="2" t="s">
        <v>1708</v>
      </c>
      <c r="E1694" s="2" t="s">
        <v>1766</v>
      </c>
      <c r="F1694" s="33">
        <v>4</v>
      </c>
      <c r="G1694" s="33">
        <v>983.98</v>
      </c>
      <c r="H1694" s="2">
        <v>0.11</v>
      </c>
      <c r="I1694" s="2" t="s">
        <v>1829</v>
      </c>
      <c r="J1694" s="2">
        <v>3502.9688000000001</v>
      </c>
    </row>
    <row r="1695" spans="1:10">
      <c r="A1695" s="2" t="s">
        <v>3519</v>
      </c>
      <c r="B1695" s="25">
        <v>45353</v>
      </c>
      <c r="C1695" s="2" t="s">
        <v>205</v>
      </c>
      <c r="D1695" s="2" t="s">
        <v>1658</v>
      </c>
      <c r="E1695" s="2" t="s">
        <v>1792</v>
      </c>
      <c r="F1695" s="34">
        <v>4</v>
      </c>
      <c r="G1695" s="34">
        <v>73.69</v>
      </c>
      <c r="H1695" s="2">
        <v>0.08</v>
      </c>
      <c r="I1695" s="2" t="s">
        <v>1824</v>
      </c>
      <c r="J1695" s="2">
        <v>271.17919999999998</v>
      </c>
    </row>
    <row r="1696" spans="1:10">
      <c r="A1696" s="2" t="s">
        <v>3520</v>
      </c>
      <c r="B1696" s="25">
        <v>45490</v>
      </c>
      <c r="C1696" s="2" t="s">
        <v>1343</v>
      </c>
      <c r="D1696" s="2" t="s">
        <v>1570</v>
      </c>
      <c r="E1696" s="2" t="s">
        <v>1779</v>
      </c>
      <c r="F1696" s="33">
        <v>3</v>
      </c>
      <c r="G1696" s="33">
        <v>110.99</v>
      </c>
      <c r="H1696" s="2">
        <v>0.21</v>
      </c>
      <c r="I1696" s="2" t="s">
        <v>1824</v>
      </c>
      <c r="J1696" s="2">
        <v>263.04629999999997</v>
      </c>
    </row>
    <row r="1697" spans="1:10">
      <c r="A1697" s="2" t="s">
        <v>3521</v>
      </c>
      <c r="B1697" s="25">
        <v>45850</v>
      </c>
      <c r="C1697" s="2" t="s">
        <v>301</v>
      </c>
      <c r="D1697" s="2" t="s">
        <v>1568</v>
      </c>
      <c r="E1697" s="2" t="s">
        <v>1779</v>
      </c>
      <c r="F1697" s="34">
        <v>1</v>
      </c>
      <c r="G1697" s="34">
        <v>66.86</v>
      </c>
      <c r="H1697" s="2">
        <v>0.22</v>
      </c>
      <c r="I1697" s="2" t="s">
        <v>1829</v>
      </c>
      <c r="J1697" s="2">
        <v>52.150799999999997</v>
      </c>
    </row>
    <row r="1698" spans="1:10">
      <c r="A1698" s="2" t="s">
        <v>3522</v>
      </c>
      <c r="B1698" s="25">
        <v>45515</v>
      </c>
      <c r="C1698" s="2" t="s">
        <v>1295</v>
      </c>
      <c r="D1698" s="2" t="s">
        <v>1682</v>
      </c>
      <c r="E1698" s="2" t="s">
        <v>1810</v>
      </c>
      <c r="F1698" s="33">
        <v>1</v>
      </c>
      <c r="G1698" s="33">
        <v>980.26</v>
      </c>
      <c r="H1698" s="2">
        <v>0.14000000000000001</v>
      </c>
      <c r="I1698" s="2" t="s">
        <v>1826</v>
      </c>
      <c r="J1698" s="2">
        <v>843.02359999999999</v>
      </c>
    </row>
    <row r="1699" spans="1:10">
      <c r="A1699" s="2" t="s">
        <v>3523</v>
      </c>
      <c r="B1699" s="25">
        <v>45322</v>
      </c>
      <c r="C1699" s="2" t="s">
        <v>147</v>
      </c>
      <c r="D1699" s="2" t="s">
        <v>1584</v>
      </c>
      <c r="E1699" s="2" t="s">
        <v>1810</v>
      </c>
      <c r="F1699" s="34">
        <v>1</v>
      </c>
      <c r="G1699" s="34">
        <v>235.28</v>
      </c>
      <c r="H1699" s="2">
        <v>0.05</v>
      </c>
      <c r="I1699" s="2" t="s">
        <v>1826</v>
      </c>
      <c r="J1699" s="2">
        <v>223.51599999999999</v>
      </c>
    </row>
    <row r="1700" spans="1:10">
      <c r="A1700" s="2" t="s">
        <v>3524</v>
      </c>
      <c r="B1700" s="25">
        <v>45542</v>
      </c>
      <c r="C1700" s="2" t="s">
        <v>1292</v>
      </c>
      <c r="D1700" s="2" t="s">
        <v>1543</v>
      </c>
      <c r="E1700" s="2" t="s">
        <v>1801</v>
      </c>
      <c r="F1700" s="33">
        <v>3</v>
      </c>
      <c r="G1700" s="33">
        <v>407.39</v>
      </c>
      <c r="H1700" s="2">
        <v>0.08</v>
      </c>
      <c r="I1700" s="2" t="s">
        <v>1826</v>
      </c>
      <c r="J1700" s="2">
        <v>1124.3964000000001</v>
      </c>
    </row>
    <row r="1701" spans="1:10">
      <c r="A1701" s="2" t="s">
        <v>3525</v>
      </c>
      <c r="B1701" s="25">
        <v>45675</v>
      </c>
      <c r="C1701" s="2" t="s">
        <v>251</v>
      </c>
      <c r="D1701" s="2" t="s">
        <v>1602</v>
      </c>
      <c r="E1701" s="2" t="s">
        <v>1799</v>
      </c>
      <c r="F1701" s="34">
        <v>4</v>
      </c>
      <c r="G1701" s="34">
        <v>459.83</v>
      </c>
      <c r="H1701" s="2">
        <v>0.12</v>
      </c>
      <c r="I1701" s="2" t="s">
        <v>1829</v>
      </c>
      <c r="J1701" s="2">
        <v>1618.6016</v>
      </c>
    </row>
    <row r="1702" spans="1:10">
      <c r="A1702" s="2" t="s">
        <v>3526</v>
      </c>
      <c r="B1702" s="25">
        <v>45333</v>
      </c>
      <c r="C1702" s="2" t="s">
        <v>496</v>
      </c>
      <c r="D1702" s="2" t="s">
        <v>1734</v>
      </c>
      <c r="E1702" s="2" t="s">
        <v>1769</v>
      </c>
      <c r="F1702" s="33">
        <v>3</v>
      </c>
      <c r="G1702" s="33">
        <v>706.6</v>
      </c>
      <c r="H1702" s="2">
        <v>0.17</v>
      </c>
      <c r="I1702" s="2" t="s">
        <v>1826</v>
      </c>
      <c r="J1702" s="2">
        <v>1759.434</v>
      </c>
    </row>
    <row r="1703" spans="1:10">
      <c r="A1703" s="2" t="s">
        <v>3527</v>
      </c>
      <c r="B1703" s="25">
        <v>45819</v>
      </c>
      <c r="C1703" s="2" t="s">
        <v>1425</v>
      </c>
      <c r="D1703" s="2" t="s">
        <v>1730</v>
      </c>
      <c r="E1703" s="2" t="s">
        <v>1813</v>
      </c>
      <c r="F1703" s="34">
        <v>3</v>
      </c>
      <c r="G1703" s="34">
        <v>811.16</v>
      </c>
      <c r="H1703" s="2">
        <v>0.1</v>
      </c>
      <c r="I1703" s="2" t="s">
        <v>1829</v>
      </c>
      <c r="J1703" s="2">
        <v>2190.1320000000001</v>
      </c>
    </row>
    <row r="1704" spans="1:10">
      <c r="A1704" s="2" t="s">
        <v>3528</v>
      </c>
      <c r="B1704" s="25">
        <v>45268</v>
      </c>
      <c r="C1704" s="2" t="s">
        <v>705</v>
      </c>
      <c r="D1704" s="2" t="s">
        <v>1622</v>
      </c>
      <c r="E1704" s="2" t="s">
        <v>1779</v>
      </c>
      <c r="F1704" s="33">
        <v>2</v>
      </c>
      <c r="G1704" s="33">
        <v>985.79</v>
      </c>
      <c r="H1704" s="2">
        <v>0.04</v>
      </c>
      <c r="I1704" s="2" t="s">
        <v>1826</v>
      </c>
      <c r="J1704" s="2">
        <v>1892.7167999999999</v>
      </c>
    </row>
    <row r="1705" spans="1:10">
      <c r="A1705" s="2" t="s">
        <v>3529</v>
      </c>
      <c r="B1705" s="25">
        <v>45521</v>
      </c>
      <c r="C1705" s="2" t="s">
        <v>616</v>
      </c>
      <c r="D1705" s="2" t="s">
        <v>1614</v>
      </c>
      <c r="E1705" s="2" t="s">
        <v>1799</v>
      </c>
      <c r="F1705" s="34">
        <v>1</v>
      </c>
      <c r="G1705" s="34">
        <v>255.02</v>
      </c>
      <c r="H1705" s="2">
        <v>0.3</v>
      </c>
      <c r="I1705" s="2" t="s">
        <v>1824</v>
      </c>
      <c r="J1705" s="2">
        <v>178.51400000000001</v>
      </c>
    </row>
    <row r="1706" spans="1:10">
      <c r="A1706" s="2" t="s">
        <v>3530</v>
      </c>
      <c r="B1706" s="25">
        <v>45693</v>
      </c>
      <c r="C1706" s="2" t="s">
        <v>341</v>
      </c>
      <c r="D1706" s="2" t="s">
        <v>1586</v>
      </c>
      <c r="E1706" s="2" t="s">
        <v>1782</v>
      </c>
      <c r="F1706" s="33">
        <v>1</v>
      </c>
      <c r="G1706" s="33">
        <v>153.57</v>
      </c>
      <c r="H1706" s="2">
        <v>0.01</v>
      </c>
      <c r="I1706" s="2" t="s">
        <v>1826</v>
      </c>
      <c r="J1706" s="2">
        <v>152.0343</v>
      </c>
    </row>
    <row r="1707" spans="1:10">
      <c r="A1707" s="2" t="s">
        <v>3531</v>
      </c>
      <c r="B1707" s="25">
        <v>45734</v>
      </c>
      <c r="C1707" s="2" t="s">
        <v>809</v>
      </c>
      <c r="D1707" s="2" t="s">
        <v>1634</v>
      </c>
      <c r="E1707" s="2" t="s">
        <v>1810</v>
      </c>
      <c r="F1707" s="34">
        <v>3</v>
      </c>
      <c r="G1707" s="34">
        <v>962.98</v>
      </c>
      <c r="H1707" s="2">
        <v>0.21</v>
      </c>
      <c r="I1707" s="2" t="s">
        <v>1824</v>
      </c>
      <c r="J1707" s="2">
        <v>2282.2626</v>
      </c>
    </row>
    <row r="1708" spans="1:10">
      <c r="A1708" s="2" t="s">
        <v>3532</v>
      </c>
      <c r="B1708" s="25">
        <v>45377</v>
      </c>
      <c r="C1708" s="2" t="s">
        <v>214</v>
      </c>
      <c r="D1708" s="2" t="s">
        <v>1636</v>
      </c>
      <c r="E1708" s="2" t="s">
        <v>1782</v>
      </c>
      <c r="F1708" s="33">
        <v>3</v>
      </c>
      <c r="G1708" s="33">
        <v>884.46</v>
      </c>
      <c r="H1708" s="2">
        <v>0.25</v>
      </c>
      <c r="I1708" s="2" t="s">
        <v>1824</v>
      </c>
      <c r="J1708" s="2">
        <v>1990.0350000000001</v>
      </c>
    </row>
    <row r="1709" spans="1:10">
      <c r="A1709" s="2" t="s">
        <v>3533</v>
      </c>
      <c r="B1709" s="25">
        <v>45778</v>
      </c>
      <c r="C1709" s="2" t="s">
        <v>1355</v>
      </c>
      <c r="D1709" s="2" t="s">
        <v>1682</v>
      </c>
      <c r="E1709" s="2" t="s">
        <v>1789</v>
      </c>
      <c r="F1709" s="34">
        <v>4</v>
      </c>
      <c r="G1709" s="34">
        <v>359.71</v>
      </c>
      <c r="H1709" s="2">
        <v>0.05</v>
      </c>
      <c r="I1709" s="2" t="s">
        <v>1826</v>
      </c>
      <c r="J1709" s="2">
        <v>1366.8979999999999</v>
      </c>
    </row>
    <row r="1710" spans="1:10">
      <c r="A1710" s="2" t="s">
        <v>3534</v>
      </c>
      <c r="B1710" s="25">
        <v>45715</v>
      </c>
      <c r="C1710" s="2" t="s">
        <v>195</v>
      </c>
      <c r="D1710" s="2" t="s">
        <v>1648</v>
      </c>
      <c r="E1710" s="2" t="s">
        <v>1769</v>
      </c>
      <c r="F1710" s="33">
        <v>3</v>
      </c>
      <c r="G1710" s="33">
        <v>766.47</v>
      </c>
      <c r="H1710" s="2">
        <v>0.18</v>
      </c>
      <c r="I1710" s="2" t="s">
        <v>1824</v>
      </c>
      <c r="J1710" s="2">
        <v>1885.5162</v>
      </c>
    </row>
    <row r="1711" spans="1:10">
      <c r="A1711" s="2" t="s">
        <v>3535</v>
      </c>
      <c r="B1711" s="25">
        <v>45492</v>
      </c>
      <c r="C1711" s="2" t="s">
        <v>722</v>
      </c>
      <c r="D1711" s="2" t="s">
        <v>1660</v>
      </c>
      <c r="E1711" s="2" t="s">
        <v>1810</v>
      </c>
      <c r="F1711" s="34">
        <v>1</v>
      </c>
      <c r="G1711" s="34">
        <v>772.07</v>
      </c>
      <c r="H1711" s="2">
        <v>0.26</v>
      </c>
      <c r="I1711" s="2" t="s">
        <v>1826</v>
      </c>
      <c r="J1711" s="2">
        <v>571.33180000000004</v>
      </c>
    </row>
    <row r="1712" spans="1:10">
      <c r="A1712" s="2" t="s">
        <v>3536</v>
      </c>
      <c r="B1712" s="25">
        <v>45292</v>
      </c>
      <c r="C1712" s="2" t="s">
        <v>881</v>
      </c>
      <c r="D1712" s="2" t="s">
        <v>1586</v>
      </c>
      <c r="E1712" s="2" t="s">
        <v>1773</v>
      </c>
      <c r="F1712" s="33">
        <v>3</v>
      </c>
      <c r="G1712" s="33">
        <v>108.31</v>
      </c>
      <c r="H1712" s="2">
        <v>0.26</v>
      </c>
      <c r="I1712" s="2" t="s">
        <v>1829</v>
      </c>
      <c r="J1712" s="2">
        <v>240.44820000000001</v>
      </c>
    </row>
    <row r="1713" spans="1:10">
      <c r="A1713" s="2" t="s">
        <v>3537</v>
      </c>
      <c r="B1713" s="25">
        <v>45316</v>
      </c>
      <c r="C1713" s="2" t="s">
        <v>708</v>
      </c>
      <c r="D1713" s="2" t="s">
        <v>1706</v>
      </c>
      <c r="E1713" s="2" t="s">
        <v>1776</v>
      </c>
      <c r="F1713" s="34">
        <v>1</v>
      </c>
      <c r="G1713" s="34">
        <v>502.53</v>
      </c>
      <c r="H1713" s="2">
        <v>0</v>
      </c>
      <c r="I1713" s="2" t="s">
        <v>1826</v>
      </c>
      <c r="J1713" s="2">
        <v>502.53</v>
      </c>
    </row>
    <row r="1714" spans="1:10">
      <c r="A1714" s="2" t="s">
        <v>3538</v>
      </c>
      <c r="B1714" s="25">
        <v>45548</v>
      </c>
      <c r="C1714" s="2" t="s">
        <v>278</v>
      </c>
      <c r="D1714" s="2" t="s">
        <v>1546</v>
      </c>
      <c r="E1714" s="2" t="s">
        <v>1804</v>
      </c>
      <c r="F1714" s="33">
        <v>2</v>
      </c>
      <c r="G1714" s="33">
        <v>508.52</v>
      </c>
      <c r="H1714" s="2">
        <v>0.11</v>
      </c>
      <c r="I1714" s="2" t="s">
        <v>1829</v>
      </c>
      <c r="J1714" s="2">
        <v>905.16559999999993</v>
      </c>
    </row>
    <row r="1715" spans="1:10">
      <c r="A1715" s="2" t="s">
        <v>3539</v>
      </c>
      <c r="B1715" s="25">
        <v>45572</v>
      </c>
      <c r="C1715" s="2" t="s">
        <v>1443</v>
      </c>
      <c r="D1715" s="2" t="s">
        <v>1696</v>
      </c>
      <c r="E1715" s="2" t="s">
        <v>1766</v>
      </c>
      <c r="F1715" s="34">
        <v>1</v>
      </c>
      <c r="G1715" s="34">
        <v>492</v>
      </c>
      <c r="H1715" s="2">
        <v>0.26</v>
      </c>
      <c r="I1715" s="2" t="s">
        <v>1826</v>
      </c>
      <c r="J1715" s="2">
        <v>364.08</v>
      </c>
    </row>
    <row r="1716" spans="1:10">
      <c r="A1716" s="2" t="s">
        <v>3540</v>
      </c>
      <c r="B1716" s="25">
        <v>45347</v>
      </c>
      <c r="C1716" s="2" t="s">
        <v>1492</v>
      </c>
      <c r="D1716" s="2" t="s">
        <v>1622</v>
      </c>
      <c r="E1716" s="2" t="s">
        <v>1799</v>
      </c>
      <c r="F1716" s="33">
        <v>4</v>
      </c>
      <c r="G1716" s="33">
        <v>746.36</v>
      </c>
      <c r="H1716" s="2">
        <v>0.02</v>
      </c>
      <c r="I1716" s="2" t="s">
        <v>1824</v>
      </c>
      <c r="J1716" s="2">
        <v>2925.7312000000002</v>
      </c>
    </row>
    <row r="1717" spans="1:10">
      <c r="A1717" s="2" t="s">
        <v>3541</v>
      </c>
      <c r="B1717" s="25">
        <v>45823</v>
      </c>
      <c r="C1717" s="2" t="s">
        <v>1343</v>
      </c>
      <c r="D1717" s="2" t="s">
        <v>1572</v>
      </c>
      <c r="E1717" s="2" t="s">
        <v>1757</v>
      </c>
      <c r="F1717" s="34">
        <v>1</v>
      </c>
      <c r="G1717" s="34">
        <v>120.83</v>
      </c>
      <c r="H1717" s="2">
        <v>0.08</v>
      </c>
      <c r="I1717" s="2" t="s">
        <v>1824</v>
      </c>
      <c r="J1717" s="2">
        <v>111.1636</v>
      </c>
    </row>
    <row r="1718" spans="1:10">
      <c r="A1718" s="2" t="s">
        <v>3542</v>
      </c>
      <c r="B1718" s="25">
        <v>45394</v>
      </c>
      <c r="C1718" s="2" t="s">
        <v>1243</v>
      </c>
      <c r="D1718" s="2" t="s">
        <v>1702</v>
      </c>
      <c r="E1718" s="2" t="s">
        <v>1810</v>
      </c>
      <c r="F1718" s="33">
        <v>2</v>
      </c>
      <c r="G1718" s="33">
        <v>68.31</v>
      </c>
      <c r="H1718" s="2">
        <v>0.28999999999999998</v>
      </c>
      <c r="I1718" s="2" t="s">
        <v>1829</v>
      </c>
      <c r="J1718" s="2">
        <v>97.000199999999992</v>
      </c>
    </row>
    <row r="1719" spans="1:10">
      <c r="A1719" s="2" t="s">
        <v>3543</v>
      </c>
      <c r="B1719" s="25">
        <v>45265</v>
      </c>
      <c r="C1719" s="2" t="s">
        <v>230</v>
      </c>
      <c r="D1719" s="2" t="s">
        <v>1592</v>
      </c>
      <c r="E1719" s="2" t="s">
        <v>1810</v>
      </c>
      <c r="F1719" s="34">
        <v>2</v>
      </c>
      <c r="G1719" s="34">
        <v>761.71</v>
      </c>
      <c r="H1719" s="2">
        <v>0.02</v>
      </c>
      <c r="I1719" s="2" t="s">
        <v>1826</v>
      </c>
      <c r="J1719" s="2">
        <v>1492.9516000000001</v>
      </c>
    </row>
    <row r="1720" spans="1:10">
      <c r="A1720" s="2" t="s">
        <v>3544</v>
      </c>
      <c r="B1720" s="25">
        <v>45261</v>
      </c>
      <c r="C1720" s="2" t="s">
        <v>244</v>
      </c>
      <c r="D1720" s="2" t="s">
        <v>1704</v>
      </c>
      <c r="E1720" s="2" t="s">
        <v>1766</v>
      </c>
      <c r="F1720" s="33">
        <v>4</v>
      </c>
      <c r="G1720" s="33">
        <v>346.37</v>
      </c>
      <c r="H1720" s="2">
        <v>0.18</v>
      </c>
      <c r="I1720" s="2" t="s">
        <v>1829</v>
      </c>
      <c r="J1720" s="2">
        <v>1136.0935999999999</v>
      </c>
    </row>
    <row r="1721" spans="1:10">
      <c r="A1721" s="2" t="s">
        <v>3545</v>
      </c>
      <c r="B1721" s="25">
        <v>45702</v>
      </c>
      <c r="C1721" s="2" t="s">
        <v>40</v>
      </c>
      <c r="D1721" s="2" t="s">
        <v>1658</v>
      </c>
      <c r="E1721" s="2" t="s">
        <v>1794</v>
      </c>
      <c r="F1721" s="34">
        <v>1</v>
      </c>
      <c r="G1721" s="34">
        <v>846.3</v>
      </c>
      <c r="H1721" s="2">
        <v>0.14000000000000001</v>
      </c>
      <c r="I1721" s="2" t="s">
        <v>1826</v>
      </c>
      <c r="J1721" s="2">
        <v>727.81799999999998</v>
      </c>
    </row>
    <row r="1722" spans="1:10">
      <c r="A1722" s="2" t="s">
        <v>3546</v>
      </c>
      <c r="B1722" s="25">
        <v>45624</v>
      </c>
      <c r="C1722" s="2" t="s">
        <v>1340</v>
      </c>
      <c r="D1722" s="2" t="s">
        <v>1543</v>
      </c>
      <c r="E1722" s="2" t="s">
        <v>1813</v>
      </c>
      <c r="F1722" s="33">
        <v>1</v>
      </c>
      <c r="G1722" s="33">
        <v>458.97</v>
      </c>
      <c r="H1722" s="2">
        <v>0.1</v>
      </c>
      <c r="I1722" s="2" t="s">
        <v>1826</v>
      </c>
      <c r="J1722" s="2">
        <v>413.07299999999998</v>
      </c>
    </row>
    <row r="1723" spans="1:10">
      <c r="A1723" s="2" t="s">
        <v>3547</v>
      </c>
      <c r="B1723" s="25">
        <v>45736</v>
      </c>
      <c r="C1723" s="2" t="s">
        <v>917</v>
      </c>
      <c r="D1723" s="2" t="s">
        <v>1634</v>
      </c>
      <c r="E1723" s="2" t="s">
        <v>1779</v>
      </c>
      <c r="F1723" s="34">
        <v>2</v>
      </c>
      <c r="G1723" s="34">
        <v>536.61</v>
      </c>
      <c r="H1723" s="2">
        <v>0.14000000000000001</v>
      </c>
      <c r="I1723" s="2" t="s">
        <v>1824</v>
      </c>
      <c r="J1723" s="2">
        <v>922.9692</v>
      </c>
    </row>
    <row r="1724" spans="1:10">
      <c r="A1724" s="2" t="s">
        <v>3548</v>
      </c>
      <c r="B1724" s="25">
        <v>45709</v>
      </c>
      <c r="C1724" s="2" t="s">
        <v>1304</v>
      </c>
      <c r="D1724" s="2" t="s">
        <v>1664</v>
      </c>
      <c r="E1724" s="2" t="s">
        <v>1752</v>
      </c>
      <c r="F1724" s="33">
        <v>3</v>
      </c>
      <c r="G1724" s="33">
        <v>130.41</v>
      </c>
      <c r="H1724" s="2">
        <v>0.14000000000000001</v>
      </c>
      <c r="I1724" s="2" t="s">
        <v>1826</v>
      </c>
      <c r="J1724" s="2">
        <v>336.45780000000002</v>
      </c>
    </row>
    <row r="1725" spans="1:10">
      <c r="A1725" s="2" t="s">
        <v>3549</v>
      </c>
      <c r="B1725" s="25">
        <v>45738</v>
      </c>
      <c r="C1725" s="2" t="s">
        <v>1524</v>
      </c>
      <c r="D1725" s="2" t="s">
        <v>1726</v>
      </c>
      <c r="E1725" s="2" t="s">
        <v>1794</v>
      </c>
      <c r="F1725" s="34">
        <v>4</v>
      </c>
      <c r="G1725" s="34">
        <v>706.67</v>
      </c>
      <c r="H1725" s="2">
        <v>0.01</v>
      </c>
      <c r="I1725" s="2" t="s">
        <v>1824</v>
      </c>
      <c r="J1725" s="2">
        <v>2798.4132</v>
      </c>
    </row>
    <row r="1726" spans="1:10">
      <c r="A1726" s="2" t="s">
        <v>3550</v>
      </c>
      <c r="B1726" s="25">
        <v>45685</v>
      </c>
      <c r="C1726" s="2" t="s">
        <v>1223</v>
      </c>
      <c r="D1726" s="2" t="s">
        <v>1602</v>
      </c>
      <c r="E1726" s="2" t="s">
        <v>1766</v>
      </c>
      <c r="F1726" s="33">
        <v>3</v>
      </c>
      <c r="G1726" s="33">
        <v>523.45000000000005</v>
      </c>
      <c r="H1726" s="2">
        <v>0.17</v>
      </c>
      <c r="I1726" s="2" t="s">
        <v>1824</v>
      </c>
      <c r="J1726" s="2">
        <v>1303.3905</v>
      </c>
    </row>
    <row r="1727" spans="1:10">
      <c r="A1727" s="2" t="s">
        <v>3551</v>
      </c>
      <c r="B1727" s="25">
        <v>45701</v>
      </c>
      <c r="C1727" s="2" t="s">
        <v>48</v>
      </c>
      <c r="D1727" s="2" t="s">
        <v>1730</v>
      </c>
      <c r="E1727" s="2" t="s">
        <v>1810</v>
      </c>
      <c r="F1727" s="34">
        <v>3</v>
      </c>
      <c r="G1727" s="34">
        <v>482.2</v>
      </c>
      <c r="H1727" s="2">
        <v>0.23</v>
      </c>
      <c r="I1727" s="2" t="s">
        <v>1829</v>
      </c>
      <c r="J1727" s="2">
        <v>1113.8820000000001</v>
      </c>
    </row>
    <row r="1728" spans="1:10">
      <c r="A1728" s="2" t="s">
        <v>3552</v>
      </c>
      <c r="B1728" s="25">
        <v>45745</v>
      </c>
      <c r="C1728" s="2" t="s">
        <v>428</v>
      </c>
      <c r="D1728" s="2" t="s">
        <v>1674</v>
      </c>
      <c r="E1728" s="2" t="s">
        <v>1773</v>
      </c>
      <c r="F1728" s="33">
        <v>4</v>
      </c>
      <c r="G1728" s="33">
        <v>688.86</v>
      </c>
      <c r="H1728" s="2">
        <v>0.02</v>
      </c>
      <c r="I1728" s="2" t="s">
        <v>1829</v>
      </c>
      <c r="J1728" s="2">
        <v>2700.3312000000001</v>
      </c>
    </row>
    <row r="1729" spans="1:10">
      <c r="A1729" s="2" t="s">
        <v>3553</v>
      </c>
      <c r="B1729" s="25">
        <v>45214</v>
      </c>
      <c r="C1729" s="2" t="s">
        <v>100</v>
      </c>
      <c r="D1729" s="2" t="s">
        <v>1572</v>
      </c>
      <c r="E1729" s="2" t="s">
        <v>1752</v>
      </c>
      <c r="F1729" s="34">
        <v>1</v>
      </c>
      <c r="G1729" s="34">
        <v>145.47999999999999</v>
      </c>
      <c r="H1729" s="2">
        <v>0.1</v>
      </c>
      <c r="I1729" s="2" t="s">
        <v>1829</v>
      </c>
      <c r="J1729" s="2">
        <v>130.93199999999999</v>
      </c>
    </row>
    <row r="1730" spans="1:10">
      <c r="A1730" s="2" t="s">
        <v>3554</v>
      </c>
      <c r="B1730" s="25">
        <v>45547</v>
      </c>
      <c r="C1730" s="2" t="s">
        <v>198</v>
      </c>
      <c r="D1730" s="2" t="s">
        <v>1610</v>
      </c>
      <c r="E1730" s="2" t="s">
        <v>1792</v>
      </c>
      <c r="F1730" s="33">
        <v>4</v>
      </c>
      <c r="G1730" s="33">
        <v>862.25</v>
      </c>
      <c r="H1730" s="2">
        <v>0.28000000000000003</v>
      </c>
      <c r="I1730" s="2" t="s">
        <v>1826</v>
      </c>
      <c r="J1730" s="2">
        <v>2483.2800000000002</v>
      </c>
    </row>
    <row r="1731" spans="1:10">
      <c r="A1731" s="2" t="s">
        <v>3555</v>
      </c>
      <c r="B1731" s="25">
        <v>45296</v>
      </c>
      <c r="C1731" s="2" t="s">
        <v>926</v>
      </c>
      <c r="D1731" s="2" t="s">
        <v>1546</v>
      </c>
      <c r="E1731" s="2" t="s">
        <v>1799</v>
      </c>
      <c r="F1731" s="34">
        <v>4</v>
      </c>
      <c r="G1731" s="34">
        <v>146.12</v>
      </c>
      <c r="H1731" s="2">
        <v>0.12</v>
      </c>
      <c r="I1731" s="2" t="s">
        <v>1829</v>
      </c>
      <c r="J1731" s="2">
        <v>514.3424</v>
      </c>
    </row>
    <row r="1732" spans="1:10">
      <c r="A1732" s="2" t="s">
        <v>3556</v>
      </c>
      <c r="B1732" s="25">
        <v>45549</v>
      </c>
      <c r="C1732" s="2" t="s">
        <v>1472</v>
      </c>
      <c r="D1732" s="2" t="s">
        <v>1610</v>
      </c>
      <c r="E1732" s="2" t="s">
        <v>1810</v>
      </c>
      <c r="F1732" s="33">
        <v>2</v>
      </c>
      <c r="G1732" s="33">
        <v>695.02</v>
      </c>
      <c r="H1732" s="2">
        <v>0.3</v>
      </c>
      <c r="I1732" s="2" t="s">
        <v>1829</v>
      </c>
      <c r="J1732" s="2">
        <v>973.02799999999991</v>
      </c>
    </row>
    <row r="1733" spans="1:10">
      <c r="A1733" s="2" t="s">
        <v>3557</v>
      </c>
      <c r="B1733" s="25">
        <v>45231</v>
      </c>
      <c r="C1733" s="2" t="s">
        <v>711</v>
      </c>
      <c r="D1733" s="2" t="s">
        <v>1736</v>
      </c>
      <c r="E1733" s="2" t="s">
        <v>1789</v>
      </c>
      <c r="F1733" s="34">
        <v>2</v>
      </c>
      <c r="G1733" s="34">
        <v>886.67</v>
      </c>
      <c r="H1733" s="2">
        <v>0.24</v>
      </c>
      <c r="I1733" s="2" t="s">
        <v>1826</v>
      </c>
      <c r="J1733" s="2">
        <v>1347.7384</v>
      </c>
    </row>
    <row r="1734" spans="1:10">
      <c r="A1734" s="2" t="s">
        <v>3558</v>
      </c>
      <c r="B1734" s="25">
        <v>45628</v>
      </c>
      <c r="C1734" s="2" t="s">
        <v>205</v>
      </c>
      <c r="D1734" s="2" t="s">
        <v>1680</v>
      </c>
      <c r="E1734" s="2" t="s">
        <v>1810</v>
      </c>
      <c r="F1734" s="33">
        <v>2</v>
      </c>
      <c r="G1734" s="33">
        <v>864.09</v>
      </c>
      <c r="H1734" s="2">
        <v>0.06</v>
      </c>
      <c r="I1734" s="2" t="s">
        <v>1829</v>
      </c>
      <c r="J1734" s="2">
        <v>1624.4892</v>
      </c>
    </row>
    <row r="1735" spans="1:10">
      <c r="A1735" s="2" t="s">
        <v>3559</v>
      </c>
      <c r="B1735" s="25">
        <v>45862</v>
      </c>
      <c r="C1735" s="2" t="s">
        <v>23</v>
      </c>
      <c r="D1735" s="2" t="s">
        <v>1572</v>
      </c>
      <c r="E1735" s="2" t="s">
        <v>1786</v>
      </c>
      <c r="F1735" s="34">
        <v>1</v>
      </c>
      <c r="G1735" s="34">
        <v>437.65</v>
      </c>
      <c r="H1735" s="2">
        <v>0.02</v>
      </c>
      <c r="I1735" s="2" t="s">
        <v>1826</v>
      </c>
      <c r="J1735" s="2">
        <v>428.89699999999999</v>
      </c>
    </row>
    <row r="1736" spans="1:10">
      <c r="A1736" s="2" t="s">
        <v>3560</v>
      </c>
      <c r="B1736" s="25">
        <v>45843</v>
      </c>
      <c r="C1736" s="2" t="s">
        <v>660</v>
      </c>
      <c r="D1736" s="2" t="s">
        <v>1620</v>
      </c>
      <c r="E1736" s="2" t="s">
        <v>1797</v>
      </c>
      <c r="F1736" s="33">
        <v>2</v>
      </c>
      <c r="G1736" s="33">
        <v>208.09</v>
      </c>
      <c r="H1736" s="2">
        <v>0.27</v>
      </c>
      <c r="I1736" s="2" t="s">
        <v>1824</v>
      </c>
      <c r="J1736" s="2">
        <v>303.81139999999999</v>
      </c>
    </row>
    <row r="1737" spans="1:10">
      <c r="A1737" s="2" t="s">
        <v>3561</v>
      </c>
      <c r="B1737" s="25">
        <v>45482</v>
      </c>
      <c r="C1737" s="2" t="s">
        <v>205</v>
      </c>
      <c r="D1737" s="2" t="s">
        <v>1734</v>
      </c>
      <c r="E1737" s="2" t="s">
        <v>1807</v>
      </c>
      <c r="F1737" s="34">
        <v>4</v>
      </c>
      <c r="G1737" s="34">
        <v>825.78</v>
      </c>
      <c r="H1737" s="2">
        <v>0.02</v>
      </c>
      <c r="I1737" s="2" t="s">
        <v>1824</v>
      </c>
      <c r="J1737" s="2">
        <v>3237.0576000000001</v>
      </c>
    </row>
    <row r="1738" spans="1:10">
      <c r="A1738" s="2" t="s">
        <v>3562</v>
      </c>
      <c r="B1738" s="25">
        <v>45313</v>
      </c>
      <c r="C1738" s="2" t="s">
        <v>405</v>
      </c>
      <c r="D1738" s="2" t="s">
        <v>1598</v>
      </c>
      <c r="E1738" s="2" t="s">
        <v>1807</v>
      </c>
      <c r="F1738" s="33">
        <v>3</v>
      </c>
      <c r="G1738" s="33">
        <v>849.77</v>
      </c>
      <c r="H1738" s="2">
        <v>0.12</v>
      </c>
      <c r="I1738" s="2" t="s">
        <v>1826</v>
      </c>
      <c r="J1738" s="2">
        <v>2243.3928000000001</v>
      </c>
    </row>
    <row r="1739" spans="1:10">
      <c r="A1739" s="2" t="s">
        <v>3563</v>
      </c>
      <c r="B1739" s="25">
        <v>45314</v>
      </c>
      <c r="C1739" s="2" t="s">
        <v>1080</v>
      </c>
      <c r="D1739" s="2" t="s">
        <v>1668</v>
      </c>
      <c r="E1739" s="2" t="s">
        <v>1769</v>
      </c>
      <c r="F1739" s="34">
        <v>1</v>
      </c>
      <c r="G1739" s="34">
        <v>88.78</v>
      </c>
      <c r="H1739" s="2">
        <v>0.18</v>
      </c>
      <c r="I1739" s="2" t="s">
        <v>1824</v>
      </c>
      <c r="J1739" s="2">
        <v>72.799600000000012</v>
      </c>
    </row>
    <row r="1740" spans="1:10">
      <c r="A1740" s="2" t="s">
        <v>3564</v>
      </c>
      <c r="B1740" s="25">
        <v>45526</v>
      </c>
      <c r="C1740" s="2" t="s">
        <v>628</v>
      </c>
      <c r="D1740" s="2" t="s">
        <v>1704</v>
      </c>
      <c r="E1740" s="2" t="s">
        <v>1769</v>
      </c>
      <c r="F1740" s="33">
        <v>4</v>
      </c>
      <c r="G1740" s="33">
        <v>507.22</v>
      </c>
      <c r="H1740" s="2">
        <v>0.14000000000000001</v>
      </c>
      <c r="I1740" s="2" t="s">
        <v>1826</v>
      </c>
      <c r="J1740" s="2">
        <v>1744.8368</v>
      </c>
    </row>
    <row r="1741" spans="1:10">
      <c r="A1741" s="2" t="s">
        <v>3565</v>
      </c>
      <c r="B1741" s="25">
        <v>45887</v>
      </c>
      <c r="C1741" s="2" t="s">
        <v>996</v>
      </c>
      <c r="D1741" s="2" t="s">
        <v>1740</v>
      </c>
      <c r="E1741" s="2" t="s">
        <v>1752</v>
      </c>
      <c r="F1741" s="34">
        <v>3</v>
      </c>
      <c r="G1741" s="34">
        <v>330.98</v>
      </c>
      <c r="H1741" s="2">
        <v>0.11</v>
      </c>
      <c r="I1741" s="2" t="s">
        <v>1824</v>
      </c>
      <c r="J1741" s="2">
        <v>883.71660000000008</v>
      </c>
    </row>
    <row r="1742" spans="1:10">
      <c r="A1742" s="2" t="s">
        <v>3566</v>
      </c>
      <c r="B1742" s="25">
        <v>45562</v>
      </c>
      <c r="C1742" s="2" t="s">
        <v>195</v>
      </c>
      <c r="D1742" s="2" t="s">
        <v>1622</v>
      </c>
      <c r="E1742" s="2" t="s">
        <v>1813</v>
      </c>
      <c r="F1742" s="33">
        <v>4</v>
      </c>
      <c r="G1742" s="33">
        <v>442.87</v>
      </c>
      <c r="H1742" s="2">
        <v>0.08</v>
      </c>
      <c r="I1742" s="2" t="s">
        <v>1824</v>
      </c>
      <c r="J1742" s="2">
        <v>1629.7616</v>
      </c>
    </row>
    <row r="1743" spans="1:10">
      <c r="A1743" s="2" t="s">
        <v>3567</v>
      </c>
      <c r="B1743" s="25">
        <v>45880</v>
      </c>
      <c r="C1743" s="2" t="s">
        <v>48</v>
      </c>
      <c r="D1743" s="2" t="s">
        <v>1740</v>
      </c>
      <c r="E1743" s="2" t="s">
        <v>1761</v>
      </c>
      <c r="F1743" s="34">
        <v>2</v>
      </c>
      <c r="G1743" s="34">
        <v>939.66</v>
      </c>
      <c r="H1743" s="2">
        <v>0.14000000000000001</v>
      </c>
      <c r="I1743" s="2" t="s">
        <v>1826</v>
      </c>
      <c r="J1743" s="2">
        <v>1616.2152000000001</v>
      </c>
    </row>
    <row r="1744" spans="1:10">
      <c r="A1744" s="2" t="s">
        <v>3568</v>
      </c>
      <c r="B1744" s="25">
        <v>45556</v>
      </c>
      <c r="C1744" s="2" t="s">
        <v>929</v>
      </c>
      <c r="D1744" s="2" t="s">
        <v>1694</v>
      </c>
      <c r="E1744" s="2" t="s">
        <v>1766</v>
      </c>
      <c r="F1744" s="33">
        <v>1</v>
      </c>
      <c r="G1744" s="33">
        <v>24.13</v>
      </c>
      <c r="H1744" s="2">
        <v>0</v>
      </c>
      <c r="I1744" s="2" t="s">
        <v>1824</v>
      </c>
      <c r="J1744" s="2">
        <v>24.13</v>
      </c>
    </row>
    <row r="1745" spans="1:10">
      <c r="A1745" s="2" t="s">
        <v>3569</v>
      </c>
      <c r="B1745" s="25">
        <v>45355</v>
      </c>
      <c r="C1745" s="2" t="s">
        <v>1139</v>
      </c>
      <c r="D1745" s="2" t="s">
        <v>1630</v>
      </c>
      <c r="E1745" s="2" t="s">
        <v>1766</v>
      </c>
      <c r="F1745" s="34">
        <v>3</v>
      </c>
      <c r="G1745" s="34">
        <v>239.54</v>
      </c>
      <c r="H1745" s="2">
        <v>0.28999999999999998</v>
      </c>
      <c r="I1745" s="2" t="s">
        <v>1829</v>
      </c>
      <c r="J1745" s="2">
        <v>510.22019999999998</v>
      </c>
    </row>
    <row r="1746" spans="1:10">
      <c r="A1746" s="2" t="s">
        <v>3570</v>
      </c>
      <c r="B1746" s="25">
        <v>45244</v>
      </c>
      <c r="C1746" s="2" t="s">
        <v>1484</v>
      </c>
      <c r="D1746" s="2" t="s">
        <v>1640</v>
      </c>
      <c r="E1746" s="2" t="s">
        <v>1799</v>
      </c>
      <c r="F1746" s="33">
        <v>1</v>
      </c>
      <c r="G1746" s="33">
        <v>588.53</v>
      </c>
      <c r="H1746" s="2">
        <v>0.1</v>
      </c>
      <c r="I1746" s="2" t="s">
        <v>1824</v>
      </c>
      <c r="J1746" s="2">
        <v>529.67700000000002</v>
      </c>
    </row>
    <row r="1747" spans="1:10">
      <c r="A1747" s="2" t="s">
        <v>3571</v>
      </c>
      <c r="B1747" s="25">
        <v>45863</v>
      </c>
      <c r="C1747" s="2" t="s">
        <v>914</v>
      </c>
      <c r="D1747" s="2" t="s">
        <v>1668</v>
      </c>
      <c r="E1747" s="2" t="s">
        <v>1801</v>
      </c>
      <c r="F1747" s="34">
        <v>1</v>
      </c>
      <c r="G1747" s="34">
        <v>145.96</v>
      </c>
      <c r="H1747" s="2">
        <v>0.3</v>
      </c>
      <c r="I1747" s="2" t="s">
        <v>1824</v>
      </c>
      <c r="J1747" s="2">
        <v>102.172</v>
      </c>
    </row>
    <row r="1748" spans="1:10">
      <c r="A1748" s="2" t="s">
        <v>3572</v>
      </c>
      <c r="B1748" s="25">
        <v>45573</v>
      </c>
      <c r="C1748" s="2" t="s">
        <v>360</v>
      </c>
      <c r="D1748" s="2" t="s">
        <v>1688</v>
      </c>
      <c r="E1748" s="2" t="s">
        <v>1769</v>
      </c>
      <c r="F1748" s="33">
        <v>4</v>
      </c>
      <c r="G1748" s="33">
        <v>640.91</v>
      </c>
      <c r="H1748" s="2">
        <v>0.06</v>
      </c>
      <c r="I1748" s="2" t="s">
        <v>1824</v>
      </c>
      <c r="J1748" s="2">
        <v>2409.8216000000002</v>
      </c>
    </row>
    <row r="1749" spans="1:10">
      <c r="A1749" s="2" t="s">
        <v>3573</v>
      </c>
      <c r="B1749" s="25">
        <v>45792</v>
      </c>
      <c r="C1749" s="2" t="s">
        <v>164</v>
      </c>
      <c r="D1749" s="2" t="s">
        <v>1676</v>
      </c>
      <c r="E1749" s="2" t="s">
        <v>1792</v>
      </c>
      <c r="F1749" s="34">
        <v>3</v>
      </c>
      <c r="G1749" s="34">
        <v>773.86</v>
      </c>
      <c r="H1749" s="2">
        <v>0.22</v>
      </c>
      <c r="I1749" s="2" t="s">
        <v>1824</v>
      </c>
      <c r="J1749" s="2">
        <v>1810.8324</v>
      </c>
    </row>
    <row r="1750" spans="1:10">
      <c r="A1750" s="2" t="s">
        <v>3574</v>
      </c>
      <c r="B1750" s="25">
        <v>45744</v>
      </c>
      <c r="C1750" s="2" t="s">
        <v>1428</v>
      </c>
      <c r="D1750" s="2" t="s">
        <v>1610</v>
      </c>
      <c r="E1750" s="2" t="s">
        <v>1801</v>
      </c>
      <c r="F1750" s="33">
        <v>2</v>
      </c>
      <c r="G1750" s="33">
        <v>31.28</v>
      </c>
      <c r="H1750" s="2">
        <v>0.2</v>
      </c>
      <c r="I1750" s="2" t="s">
        <v>1829</v>
      </c>
      <c r="J1750" s="2">
        <v>50.048000000000002</v>
      </c>
    </row>
    <row r="1751" spans="1:10">
      <c r="A1751" s="2" t="s">
        <v>3575</v>
      </c>
      <c r="B1751" s="25">
        <v>45842</v>
      </c>
      <c r="C1751" s="2" t="s">
        <v>1166</v>
      </c>
      <c r="D1751" s="2" t="s">
        <v>1712</v>
      </c>
      <c r="E1751" s="2" t="s">
        <v>1776</v>
      </c>
      <c r="F1751" s="34">
        <v>4</v>
      </c>
      <c r="G1751" s="34">
        <v>389.22</v>
      </c>
      <c r="H1751" s="2">
        <v>0.18</v>
      </c>
      <c r="I1751" s="2" t="s">
        <v>1824</v>
      </c>
      <c r="J1751" s="2">
        <v>1276.6415999999999</v>
      </c>
    </row>
    <row r="1752" spans="1:10">
      <c r="A1752" s="2" t="s">
        <v>3576</v>
      </c>
      <c r="B1752" s="25">
        <v>45502</v>
      </c>
      <c r="C1752" s="2" t="s">
        <v>71</v>
      </c>
      <c r="D1752" s="2" t="s">
        <v>1676</v>
      </c>
      <c r="E1752" s="2" t="s">
        <v>1801</v>
      </c>
      <c r="F1752" s="33">
        <v>3</v>
      </c>
      <c r="G1752" s="33">
        <v>543.44000000000005</v>
      </c>
      <c r="H1752" s="2">
        <v>0.13</v>
      </c>
      <c r="I1752" s="2" t="s">
        <v>1826</v>
      </c>
      <c r="J1752" s="2">
        <v>1418.3784000000001</v>
      </c>
    </row>
    <row r="1753" spans="1:10">
      <c r="A1753" s="2" t="s">
        <v>3577</v>
      </c>
      <c r="B1753" s="25">
        <v>45296</v>
      </c>
      <c r="C1753" s="2" t="s">
        <v>821</v>
      </c>
      <c r="D1753" s="2" t="s">
        <v>1742</v>
      </c>
      <c r="E1753" s="2" t="s">
        <v>1813</v>
      </c>
      <c r="F1753" s="34">
        <v>4</v>
      </c>
      <c r="G1753" s="34">
        <v>715.42</v>
      </c>
      <c r="H1753" s="2">
        <v>0.28999999999999998</v>
      </c>
      <c r="I1753" s="2" t="s">
        <v>1826</v>
      </c>
      <c r="J1753" s="2">
        <v>2031.7927999999999</v>
      </c>
    </row>
    <row r="1754" spans="1:10">
      <c r="A1754" s="2" t="s">
        <v>3578</v>
      </c>
      <c r="B1754" s="25">
        <v>45886</v>
      </c>
      <c r="C1754" s="2" t="s">
        <v>195</v>
      </c>
      <c r="D1754" s="2" t="s">
        <v>1572</v>
      </c>
      <c r="E1754" s="2" t="s">
        <v>1769</v>
      </c>
      <c r="F1754" s="33">
        <v>4</v>
      </c>
      <c r="G1754" s="33">
        <v>676.14</v>
      </c>
      <c r="H1754" s="2">
        <v>0.11</v>
      </c>
      <c r="I1754" s="2" t="s">
        <v>1829</v>
      </c>
      <c r="J1754" s="2">
        <v>2407.0583999999999</v>
      </c>
    </row>
    <row r="1755" spans="1:10">
      <c r="A1755" s="2" t="s">
        <v>3579</v>
      </c>
      <c r="B1755" s="25">
        <v>45425</v>
      </c>
      <c r="C1755" s="2" t="s">
        <v>321</v>
      </c>
      <c r="D1755" s="2" t="s">
        <v>1626</v>
      </c>
      <c r="E1755" s="2" t="s">
        <v>1757</v>
      </c>
      <c r="F1755" s="34">
        <v>4</v>
      </c>
      <c r="G1755" s="34">
        <v>352.72</v>
      </c>
      <c r="H1755" s="2">
        <v>0.25</v>
      </c>
      <c r="I1755" s="2" t="s">
        <v>1824</v>
      </c>
      <c r="J1755" s="2">
        <v>1058.1600000000001</v>
      </c>
    </row>
    <row r="1756" spans="1:10">
      <c r="A1756" s="2" t="s">
        <v>3580</v>
      </c>
      <c r="B1756" s="25">
        <v>45797</v>
      </c>
      <c r="C1756" s="2" t="s">
        <v>574</v>
      </c>
      <c r="D1756" s="2" t="s">
        <v>1570</v>
      </c>
      <c r="E1756" s="2" t="s">
        <v>1794</v>
      </c>
      <c r="F1756" s="33">
        <v>1</v>
      </c>
      <c r="G1756" s="33">
        <v>470.18</v>
      </c>
      <c r="H1756" s="2">
        <v>0.19</v>
      </c>
      <c r="I1756" s="2" t="s">
        <v>1826</v>
      </c>
      <c r="J1756" s="2">
        <v>380.84580000000011</v>
      </c>
    </row>
    <row r="1757" spans="1:10">
      <c r="A1757" s="2" t="s">
        <v>3581</v>
      </c>
      <c r="B1757" s="25">
        <v>45898</v>
      </c>
      <c r="C1757" s="2" t="s">
        <v>740</v>
      </c>
      <c r="D1757" s="2" t="s">
        <v>1680</v>
      </c>
      <c r="E1757" s="2" t="s">
        <v>1792</v>
      </c>
      <c r="F1757" s="34">
        <v>1</v>
      </c>
      <c r="G1757" s="34">
        <v>891.79</v>
      </c>
      <c r="H1757" s="2">
        <v>0.03</v>
      </c>
      <c r="I1757" s="2" t="s">
        <v>1824</v>
      </c>
      <c r="J1757" s="2">
        <v>865.03629999999998</v>
      </c>
    </row>
    <row r="1758" spans="1:10">
      <c r="A1758" s="2" t="s">
        <v>3582</v>
      </c>
      <c r="B1758" s="25">
        <v>45390</v>
      </c>
      <c r="C1758" s="2" t="s">
        <v>1092</v>
      </c>
      <c r="D1758" s="2" t="s">
        <v>1726</v>
      </c>
      <c r="E1758" s="2" t="s">
        <v>1807</v>
      </c>
      <c r="F1758" s="33">
        <v>2</v>
      </c>
      <c r="G1758" s="33">
        <v>433.07</v>
      </c>
      <c r="H1758" s="2">
        <v>0.25</v>
      </c>
      <c r="I1758" s="2" t="s">
        <v>1829</v>
      </c>
      <c r="J1758" s="2">
        <v>649.60500000000002</v>
      </c>
    </row>
    <row r="1759" spans="1:10">
      <c r="A1759" s="2" t="s">
        <v>3583</v>
      </c>
      <c r="B1759" s="25">
        <v>45355</v>
      </c>
      <c r="C1759" s="2" t="s">
        <v>59</v>
      </c>
      <c r="D1759" s="2" t="s">
        <v>1680</v>
      </c>
      <c r="E1759" s="2" t="s">
        <v>1813</v>
      </c>
      <c r="F1759" s="34">
        <v>3</v>
      </c>
      <c r="G1759" s="34">
        <v>626.71</v>
      </c>
      <c r="H1759" s="2">
        <v>7.0000000000000007E-2</v>
      </c>
      <c r="I1759" s="2" t="s">
        <v>1829</v>
      </c>
      <c r="J1759" s="2">
        <v>1748.5209</v>
      </c>
    </row>
    <row r="1760" spans="1:10">
      <c r="A1760" s="2" t="s">
        <v>3584</v>
      </c>
      <c r="B1760" s="25">
        <v>45916</v>
      </c>
      <c r="C1760" s="2" t="s">
        <v>278</v>
      </c>
      <c r="D1760" s="2" t="s">
        <v>1620</v>
      </c>
      <c r="E1760" s="2" t="s">
        <v>1752</v>
      </c>
      <c r="F1760" s="33">
        <v>2</v>
      </c>
      <c r="G1760" s="33">
        <v>324.18</v>
      </c>
      <c r="H1760" s="2">
        <v>0.06</v>
      </c>
      <c r="I1760" s="2" t="s">
        <v>1829</v>
      </c>
      <c r="J1760" s="2">
        <v>609.45839999999998</v>
      </c>
    </row>
    <row r="1761" spans="1:10">
      <c r="A1761" s="2" t="s">
        <v>3585</v>
      </c>
      <c r="B1761" s="25">
        <v>45448</v>
      </c>
      <c r="C1761" s="2" t="s">
        <v>63</v>
      </c>
      <c r="D1761" s="2" t="s">
        <v>1576</v>
      </c>
      <c r="E1761" s="2" t="s">
        <v>1807</v>
      </c>
      <c r="F1761" s="34">
        <v>4</v>
      </c>
      <c r="G1761" s="34">
        <v>839.74</v>
      </c>
      <c r="H1761" s="2">
        <v>0.13</v>
      </c>
      <c r="I1761" s="2" t="s">
        <v>1826</v>
      </c>
      <c r="J1761" s="2">
        <v>2922.2952</v>
      </c>
    </row>
    <row r="1762" spans="1:10">
      <c r="A1762" s="2" t="s">
        <v>3586</v>
      </c>
      <c r="B1762" s="25">
        <v>45402</v>
      </c>
      <c r="C1762" s="2" t="s">
        <v>523</v>
      </c>
      <c r="D1762" s="2" t="s">
        <v>1672</v>
      </c>
      <c r="E1762" s="2" t="s">
        <v>1801</v>
      </c>
      <c r="F1762" s="33">
        <v>3</v>
      </c>
      <c r="G1762" s="33">
        <v>252.63</v>
      </c>
      <c r="H1762" s="2">
        <v>0.28000000000000003</v>
      </c>
      <c r="I1762" s="2" t="s">
        <v>1824</v>
      </c>
      <c r="J1762" s="2">
        <v>545.68079999999998</v>
      </c>
    </row>
    <row r="1763" spans="1:10">
      <c r="A1763" s="2" t="s">
        <v>3587</v>
      </c>
      <c r="B1763" s="25">
        <v>45581</v>
      </c>
      <c r="C1763" s="2" t="s">
        <v>815</v>
      </c>
      <c r="D1763" s="2" t="s">
        <v>1706</v>
      </c>
      <c r="E1763" s="2" t="s">
        <v>1813</v>
      </c>
      <c r="F1763" s="34">
        <v>2</v>
      </c>
      <c r="G1763" s="34">
        <v>60.53</v>
      </c>
      <c r="H1763" s="2">
        <v>0.18</v>
      </c>
      <c r="I1763" s="2" t="s">
        <v>1824</v>
      </c>
      <c r="J1763" s="2">
        <v>99.269200000000012</v>
      </c>
    </row>
    <row r="1764" spans="1:10">
      <c r="A1764" s="2" t="s">
        <v>3588</v>
      </c>
      <c r="B1764" s="25">
        <v>45610</v>
      </c>
      <c r="C1764" s="2" t="s">
        <v>205</v>
      </c>
      <c r="D1764" s="2" t="s">
        <v>1716</v>
      </c>
      <c r="E1764" s="2" t="s">
        <v>1797</v>
      </c>
      <c r="F1764" s="33">
        <v>4</v>
      </c>
      <c r="G1764" s="33">
        <v>341.95</v>
      </c>
      <c r="H1764" s="2">
        <v>0.25</v>
      </c>
      <c r="I1764" s="2" t="s">
        <v>1824</v>
      </c>
      <c r="J1764" s="2">
        <v>1025.8499999999999</v>
      </c>
    </row>
    <row r="1765" spans="1:10">
      <c r="A1765" s="2" t="s">
        <v>3589</v>
      </c>
      <c r="B1765" s="25">
        <v>45438</v>
      </c>
      <c r="C1765" s="2" t="s">
        <v>899</v>
      </c>
      <c r="D1765" s="2" t="s">
        <v>1592</v>
      </c>
      <c r="E1765" s="2" t="s">
        <v>1804</v>
      </c>
      <c r="F1765" s="34">
        <v>4</v>
      </c>
      <c r="G1765" s="34">
        <v>300.12</v>
      </c>
      <c r="H1765" s="2">
        <v>0.05</v>
      </c>
      <c r="I1765" s="2" t="s">
        <v>1826</v>
      </c>
      <c r="J1765" s="2">
        <v>1140.4559999999999</v>
      </c>
    </row>
    <row r="1766" spans="1:10">
      <c r="A1766" s="2" t="s">
        <v>3590</v>
      </c>
      <c r="B1766" s="25">
        <v>45705</v>
      </c>
      <c r="C1766" s="2" t="s">
        <v>402</v>
      </c>
      <c r="D1766" s="2" t="s">
        <v>1604</v>
      </c>
      <c r="E1766" s="2" t="s">
        <v>1807</v>
      </c>
      <c r="F1766" s="33">
        <v>2</v>
      </c>
      <c r="G1766" s="33">
        <v>289.14</v>
      </c>
      <c r="H1766" s="2">
        <v>0.12</v>
      </c>
      <c r="I1766" s="2" t="s">
        <v>1829</v>
      </c>
      <c r="J1766" s="2">
        <v>508.88639999999998</v>
      </c>
    </row>
    <row r="1767" spans="1:10">
      <c r="A1767" s="2" t="s">
        <v>3591</v>
      </c>
      <c r="B1767" s="25">
        <v>45695</v>
      </c>
      <c r="C1767" s="2" t="s">
        <v>175</v>
      </c>
      <c r="D1767" s="2" t="s">
        <v>1598</v>
      </c>
      <c r="E1767" s="2" t="s">
        <v>1752</v>
      </c>
      <c r="F1767" s="34">
        <v>2</v>
      </c>
      <c r="G1767" s="34">
        <v>596.84</v>
      </c>
      <c r="H1767" s="2">
        <v>0.01</v>
      </c>
      <c r="I1767" s="2" t="s">
        <v>1826</v>
      </c>
      <c r="J1767" s="2">
        <v>1181.7431999999999</v>
      </c>
    </row>
    <row r="1768" spans="1:10">
      <c r="A1768" s="2" t="s">
        <v>3592</v>
      </c>
      <c r="B1768" s="25">
        <v>45571</v>
      </c>
      <c r="C1768" s="2" t="s">
        <v>1352</v>
      </c>
      <c r="D1768" s="2" t="s">
        <v>1586</v>
      </c>
      <c r="E1768" s="2" t="s">
        <v>1782</v>
      </c>
      <c r="F1768" s="33">
        <v>4</v>
      </c>
      <c r="G1768" s="33">
        <v>466.24</v>
      </c>
      <c r="H1768" s="2">
        <v>0.16</v>
      </c>
      <c r="I1768" s="2" t="s">
        <v>1824</v>
      </c>
      <c r="J1768" s="2">
        <v>1566.5663999999999</v>
      </c>
    </row>
    <row r="1769" spans="1:10">
      <c r="A1769" s="2" t="s">
        <v>3593</v>
      </c>
      <c r="B1769" s="25">
        <v>45544</v>
      </c>
      <c r="C1769" s="2" t="s">
        <v>806</v>
      </c>
      <c r="D1769" s="2" t="s">
        <v>1574</v>
      </c>
      <c r="E1769" s="2" t="s">
        <v>1804</v>
      </c>
      <c r="F1769" s="34">
        <v>2</v>
      </c>
      <c r="G1769" s="34">
        <v>330.59</v>
      </c>
      <c r="H1769" s="2">
        <v>0.14000000000000001</v>
      </c>
      <c r="I1769" s="2" t="s">
        <v>1824</v>
      </c>
      <c r="J1769" s="2">
        <v>568.61479999999995</v>
      </c>
    </row>
    <row r="1770" spans="1:10">
      <c r="A1770" s="2" t="s">
        <v>3594</v>
      </c>
      <c r="B1770" s="25">
        <v>45654</v>
      </c>
      <c r="C1770" s="2" t="s">
        <v>1516</v>
      </c>
      <c r="D1770" s="2" t="s">
        <v>1592</v>
      </c>
      <c r="E1770" s="2" t="s">
        <v>1776</v>
      </c>
      <c r="F1770" s="33">
        <v>2</v>
      </c>
      <c r="G1770" s="33">
        <v>616.42999999999995</v>
      </c>
      <c r="H1770" s="2">
        <v>0.02</v>
      </c>
      <c r="I1770" s="2" t="s">
        <v>1829</v>
      </c>
      <c r="J1770" s="2">
        <v>1208.2028</v>
      </c>
    </row>
    <row r="1771" spans="1:10">
      <c r="A1771" s="2" t="s">
        <v>3595</v>
      </c>
      <c r="B1771" s="25">
        <v>45589</v>
      </c>
      <c r="C1771" s="2" t="s">
        <v>1254</v>
      </c>
      <c r="D1771" s="2" t="s">
        <v>1674</v>
      </c>
      <c r="E1771" s="2" t="s">
        <v>1776</v>
      </c>
      <c r="F1771" s="34">
        <v>3</v>
      </c>
      <c r="G1771" s="34">
        <v>195.89</v>
      </c>
      <c r="H1771" s="2">
        <v>0.16</v>
      </c>
      <c r="I1771" s="2" t="s">
        <v>1826</v>
      </c>
      <c r="J1771" s="2">
        <v>493.64280000000002</v>
      </c>
    </row>
    <row r="1772" spans="1:10">
      <c r="A1772" s="2" t="s">
        <v>3596</v>
      </c>
      <c r="B1772" s="25">
        <v>45487</v>
      </c>
      <c r="C1772" s="2" t="s">
        <v>1077</v>
      </c>
      <c r="D1772" s="2" t="s">
        <v>1560</v>
      </c>
      <c r="E1772" s="2" t="s">
        <v>1789</v>
      </c>
      <c r="F1772" s="33">
        <v>4</v>
      </c>
      <c r="G1772" s="33">
        <v>614.76</v>
      </c>
      <c r="H1772" s="2">
        <v>0.16</v>
      </c>
      <c r="I1772" s="2" t="s">
        <v>1824</v>
      </c>
      <c r="J1772" s="2">
        <v>2065.5936000000002</v>
      </c>
    </row>
    <row r="1773" spans="1:10">
      <c r="A1773" s="2" t="s">
        <v>3597</v>
      </c>
      <c r="B1773" s="25">
        <v>45418</v>
      </c>
      <c r="C1773" s="2" t="s">
        <v>1257</v>
      </c>
      <c r="D1773" s="2" t="s">
        <v>1706</v>
      </c>
      <c r="E1773" s="2" t="s">
        <v>1779</v>
      </c>
      <c r="F1773" s="34">
        <v>1</v>
      </c>
      <c r="G1773" s="34">
        <v>224.49</v>
      </c>
      <c r="H1773" s="2">
        <v>0.11</v>
      </c>
      <c r="I1773" s="2" t="s">
        <v>1826</v>
      </c>
      <c r="J1773" s="2">
        <v>199.7961</v>
      </c>
    </row>
    <row r="1774" spans="1:10">
      <c r="A1774" s="2" t="s">
        <v>3598</v>
      </c>
      <c r="B1774" s="25">
        <v>45338</v>
      </c>
      <c r="C1774" s="2" t="s">
        <v>1115</v>
      </c>
      <c r="D1774" s="2" t="s">
        <v>1658</v>
      </c>
      <c r="E1774" s="2" t="s">
        <v>1794</v>
      </c>
      <c r="F1774" s="33">
        <v>1</v>
      </c>
      <c r="G1774" s="33">
        <v>967.76</v>
      </c>
      <c r="H1774" s="2">
        <v>0.09</v>
      </c>
      <c r="I1774" s="2" t="s">
        <v>1824</v>
      </c>
      <c r="J1774" s="2">
        <v>880.66160000000002</v>
      </c>
    </row>
    <row r="1775" spans="1:10">
      <c r="A1775" s="2" t="s">
        <v>3599</v>
      </c>
      <c r="B1775" s="25">
        <v>45507</v>
      </c>
      <c r="C1775" s="2" t="s">
        <v>247</v>
      </c>
      <c r="D1775" s="2" t="s">
        <v>1630</v>
      </c>
      <c r="E1775" s="2" t="s">
        <v>1813</v>
      </c>
      <c r="F1775" s="34">
        <v>2</v>
      </c>
      <c r="G1775" s="34">
        <v>56.52</v>
      </c>
      <c r="H1775" s="2">
        <v>0.17</v>
      </c>
      <c r="I1775" s="2" t="s">
        <v>1826</v>
      </c>
      <c r="J1775" s="2">
        <v>93.8232</v>
      </c>
    </row>
    <row r="1776" spans="1:10">
      <c r="A1776" s="2" t="s">
        <v>3600</v>
      </c>
      <c r="B1776" s="25">
        <v>45275</v>
      </c>
      <c r="C1776" s="2" t="s">
        <v>1507</v>
      </c>
      <c r="D1776" s="2" t="s">
        <v>1682</v>
      </c>
      <c r="E1776" s="2" t="s">
        <v>1757</v>
      </c>
      <c r="F1776" s="33">
        <v>4</v>
      </c>
      <c r="G1776" s="33">
        <v>921.84</v>
      </c>
      <c r="H1776" s="2">
        <v>0.04</v>
      </c>
      <c r="I1776" s="2" t="s">
        <v>1824</v>
      </c>
      <c r="J1776" s="2">
        <v>3539.8656000000001</v>
      </c>
    </row>
    <row r="1777" spans="1:10">
      <c r="A1777" s="2" t="s">
        <v>3601</v>
      </c>
      <c r="B1777" s="25">
        <v>45319</v>
      </c>
      <c r="C1777" s="2" t="s">
        <v>1032</v>
      </c>
      <c r="D1777" s="2" t="s">
        <v>1720</v>
      </c>
      <c r="E1777" s="2" t="s">
        <v>1804</v>
      </c>
      <c r="F1777" s="34">
        <v>3</v>
      </c>
      <c r="G1777" s="34">
        <v>738.47</v>
      </c>
      <c r="H1777" s="2">
        <v>0.28000000000000003</v>
      </c>
      <c r="I1777" s="2" t="s">
        <v>1824</v>
      </c>
      <c r="J1777" s="2">
        <v>1595.0952</v>
      </c>
    </row>
    <row r="1778" spans="1:10">
      <c r="A1778" s="2" t="s">
        <v>3602</v>
      </c>
      <c r="B1778" s="25">
        <v>45620</v>
      </c>
      <c r="C1778" s="2" t="s">
        <v>1032</v>
      </c>
      <c r="D1778" s="2" t="s">
        <v>1555</v>
      </c>
      <c r="E1778" s="2" t="s">
        <v>1752</v>
      </c>
      <c r="F1778" s="33">
        <v>4</v>
      </c>
      <c r="G1778" s="33">
        <v>477.83</v>
      </c>
      <c r="H1778" s="2">
        <v>0.05</v>
      </c>
      <c r="I1778" s="2" t="s">
        <v>1829</v>
      </c>
      <c r="J1778" s="2">
        <v>1815.7539999999999</v>
      </c>
    </row>
    <row r="1779" spans="1:10">
      <c r="A1779" s="2" t="s">
        <v>3603</v>
      </c>
      <c r="B1779" s="25">
        <v>45831</v>
      </c>
      <c r="C1779" s="2" t="s">
        <v>559</v>
      </c>
      <c r="D1779" s="2" t="s">
        <v>1632</v>
      </c>
      <c r="E1779" s="2" t="s">
        <v>1794</v>
      </c>
      <c r="F1779" s="34">
        <v>3</v>
      </c>
      <c r="G1779" s="34">
        <v>605.83000000000004</v>
      </c>
      <c r="H1779" s="2">
        <v>0.28000000000000003</v>
      </c>
      <c r="I1779" s="2" t="s">
        <v>1829</v>
      </c>
      <c r="J1779" s="2">
        <v>1308.5927999999999</v>
      </c>
    </row>
    <row r="1780" spans="1:10">
      <c r="A1780" s="2" t="s">
        <v>3604</v>
      </c>
      <c r="B1780" s="25">
        <v>45373</v>
      </c>
      <c r="C1780" s="2" t="s">
        <v>247</v>
      </c>
      <c r="D1780" s="2" t="s">
        <v>1634</v>
      </c>
      <c r="E1780" s="2" t="s">
        <v>1766</v>
      </c>
      <c r="F1780" s="33">
        <v>2</v>
      </c>
      <c r="G1780" s="33">
        <v>521.44000000000005</v>
      </c>
      <c r="H1780" s="2">
        <v>0.25</v>
      </c>
      <c r="I1780" s="2" t="s">
        <v>1829</v>
      </c>
      <c r="J1780" s="2">
        <v>782.16000000000008</v>
      </c>
    </row>
    <row r="1781" spans="1:10">
      <c r="A1781" s="2" t="s">
        <v>3605</v>
      </c>
      <c r="B1781" s="25">
        <v>45863</v>
      </c>
      <c r="C1781" s="2" t="s">
        <v>1166</v>
      </c>
      <c r="D1781" s="2" t="s">
        <v>1568</v>
      </c>
      <c r="E1781" s="2" t="s">
        <v>1779</v>
      </c>
      <c r="F1781" s="34">
        <v>4</v>
      </c>
      <c r="G1781" s="34">
        <v>499.02</v>
      </c>
      <c r="H1781" s="2">
        <v>0.06</v>
      </c>
      <c r="I1781" s="2" t="s">
        <v>1824</v>
      </c>
      <c r="J1781" s="2">
        <v>1876.3152</v>
      </c>
    </row>
    <row r="1782" spans="1:10">
      <c r="A1782" s="2" t="s">
        <v>3606</v>
      </c>
      <c r="B1782" s="25">
        <v>45758</v>
      </c>
      <c r="C1782" s="2" t="s">
        <v>514</v>
      </c>
      <c r="D1782" s="2" t="s">
        <v>1553</v>
      </c>
      <c r="E1782" s="2" t="s">
        <v>1810</v>
      </c>
      <c r="F1782" s="33">
        <v>4</v>
      </c>
      <c r="G1782" s="33">
        <v>299.45999999999998</v>
      </c>
      <c r="H1782" s="2">
        <v>0.18</v>
      </c>
      <c r="I1782" s="2" t="s">
        <v>1829</v>
      </c>
      <c r="J1782" s="2">
        <v>982.22879999999998</v>
      </c>
    </row>
    <row r="1783" spans="1:10">
      <c r="A1783" s="2" t="s">
        <v>3607</v>
      </c>
      <c r="B1783" s="25">
        <v>45285</v>
      </c>
      <c r="C1783" s="2" t="s">
        <v>1411</v>
      </c>
      <c r="D1783" s="2" t="s">
        <v>1626</v>
      </c>
      <c r="E1783" s="2" t="s">
        <v>1752</v>
      </c>
      <c r="F1783" s="34">
        <v>1</v>
      </c>
      <c r="G1783" s="34">
        <v>609.29</v>
      </c>
      <c r="H1783" s="2">
        <v>0.15</v>
      </c>
      <c r="I1783" s="2" t="s">
        <v>1824</v>
      </c>
      <c r="J1783" s="2">
        <v>517.89649999999995</v>
      </c>
    </row>
    <row r="1784" spans="1:10">
      <c r="A1784" s="2" t="s">
        <v>3608</v>
      </c>
      <c r="B1784" s="25">
        <v>45656</v>
      </c>
      <c r="C1784" s="2" t="s">
        <v>360</v>
      </c>
      <c r="D1784" s="2" t="s">
        <v>1549</v>
      </c>
      <c r="E1784" s="2" t="s">
        <v>1782</v>
      </c>
      <c r="F1784" s="33">
        <v>1</v>
      </c>
      <c r="G1784" s="33">
        <v>213.74</v>
      </c>
      <c r="H1784" s="2">
        <v>7.0000000000000007E-2</v>
      </c>
      <c r="I1784" s="2" t="s">
        <v>1829</v>
      </c>
      <c r="J1784" s="2">
        <v>198.7782</v>
      </c>
    </row>
    <row r="1785" spans="1:10">
      <c r="A1785" s="2" t="s">
        <v>3609</v>
      </c>
      <c r="B1785" s="25">
        <v>45718</v>
      </c>
      <c r="C1785" s="2" t="s">
        <v>514</v>
      </c>
      <c r="D1785" s="2" t="s">
        <v>1658</v>
      </c>
      <c r="E1785" s="2" t="s">
        <v>1804</v>
      </c>
      <c r="F1785" s="34">
        <v>4</v>
      </c>
      <c r="G1785" s="34">
        <v>613.16999999999996</v>
      </c>
      <c r="H1785" s="2">
        <v>0.26</v>
      </c>
      <c r="I1785" s="2" t="s">
        <v>1824</v>
      </c>
      <c r="J1785" s="2">
        <v>1814.9831999999999</v>
      </c>
    </row>
    <row r="1786" spans="1:10">
      <c r="A1786" s="2" t="s">
        <v>3610</v>
      </c>
      <c r="B1786" s="25">
        <v>45293</v>
      </c>
      <c r="C1786" s="2" t="s">
        <v>1118</v>
      </c>
      <c r="D1786" s="2" t="s">
        <v>1666</v>
      </c>
      <c r="E1786" s="2" t="s">
        <v>1792</v>
      </c>
      <c r="F1786" s="33">
        <v>2</v>
      </c>
      <c r="G1786" s="33">
        <v>687.36</v>
      </c>
      <c r="H1786" s="2">
        <v>7.0000000000000007E-2</v>
      </c>
      <c r="I1786" s="2" t="s">
        <v>1829</v>
      </c>
      <c r="J1786" s="2">
        <v>1278.4896000000001</v>
      </c>
    </row>
    <row r="1787" spans="1:10">
      <c r="A1787" s="2" t="s">
        <v>3611</v>
      </c>
      <c r="B1787" s="25">
        <v>45915</v>
      </c>
      <c r="C1787" s="2" t="s">
        <v>1026</v>
      </c>
      <c r="D1787" s="2" t="s">
        <v>1682</v>
      </c>
      <c r="E1787" s="2" t="s">
        <v>1797</v>
      </c>
      <c r="F1787" s="34">
        <v>3</v>
      </c>
      <c r="G1787" s="34">
        <v>115.39</v>
      </c>
      <c r="H1787" s="2">
        <v>0.02</v>
      </c>
      <c r="I1787" s="2" t="s">
        <v>1826</v>
      </c>
      <c r="J1787" s="2">
        <v>339.2466</v>
      </c>
    </row>
    <row r="1788" spans="1:10">
      <c r="A1788" s="2" t="s">
        <v>3612</v>
      </c>
      <c r="B1788" s="25">
        <v>45359</v>
      </c>
      <c r="C1788" s="2" t="s">
        <v>592</v>
      </c>
      <c r="D1788" s="2" t="s">
        <v>1596</v>
      </c>
      <c r="E1788" s="2" t="s">
        <v>1794</v>
      </c>
      <c r="F1788" s="33">
        <v>2</v>
      </c>
      <c r="G1788" s="33">
        <v>722.06</v>
      </c>
      <c r="H1788" s="2">
        <v>7.0000000000000007E-2</v>
      </c>
      <c r="I1788" s="2" t="s">
        <v>1824</v>
      </c>
      <c r="J1788" s="2">
        <v>1343.0316</v>
      </c>
    </row>
    <row r="1789" spans="1:10">
      <c r="A1789" s="2" t="s">
        <v>3613</v>
      </c>
      <c r="B1789" s="25">
        <v>45652</v>
      </c>
      <c r="C1789" s="2" t="s">
        <v>1319</v>
      </c>
      <c r="D1789" s="2" t="s">
        <v>1560</v>
      </c>
      <c r="E1789" s="2" t="s">
        <v>1801</v>
      </c>
      <c r="F1789" s="34">
        <v>1</v>
      </c>
      <c r="G1789" s="34">
        <v>384.57</v>
      </c>
      <c r="H1789" s="2">
        <v>0.06</v>
      </c>
      <c r="I1789" s="2" t="s">
        <v>1826</v>
      </c>
      <c r="J1789" s="2">
        <v>361.49579999999997</v>
      </c>
    </row>
    <row r="1790" spans="1:10">
      <c r="A1790" s="2" t="s">
        <v>3614</v>
      </c>
      <c r="B1790" s="25">
        <v>45735</v>
      </c>
      <c r="C1790" s="2" t="s">
        <v>684</v>
      </c>
      <c r="D1790" s="2" t="s">
        <v>1562</v>
      </c>
      <c r="E1790" s="2" t="s">
        <v>1797</v>
      </c>
      <c r="F1790" s="33">
        <v>2</v>
      </c>
      <c r="G1790" s="33">
        <v>194.09</v>
      </c>
      <c r="H1790" s="2">
        <v>0.18</v>
      </c>
      <c r="I1790" s="2" t="s">
        <v>1826</v>
      </c>
      <c r="J1790" s="2">
        <v>318.30759999999998</v>
      </c>
    </row>
    <row r="1791" spans="1:10">
      <c r="A1791" s="2" t="s">
        <v>3615</v>
      </c>
      <c r="B1791" s="25">
        <v>45579</v>
      </c>
      <c r="C1791" s="2" t="s">
        <v>571</v>
      </c>
      <c r="D1791" s="2" t="s">
        <v>1724</v>
      </c>
      <c r="E1791" s="2" t="s">
        <v>1766</v>
      </c>
      <c r="F1791" s="34">
        <v>2</v>
      </c>
      <c r="G1791" s="34">
        <v>403.91</v>
      </c>
      <c r="H1791" s="2">
        <v>7.0000000000000007E-2</v>
      </c>
      <c r="I1791" s="2" t="s">
        <v>1824</v>
      </c>
      <c r="J1791" s="2">
        <v>751.27260000000001</v>
      </c>
    </row>
    <row r="1792" spans="1:10">
      <c r="A1792" s="2" t="s">
        <v>3616</v>
      </c>
      <c r="B1792" s="25">
        <v>45721</v>
      </c>
      <c r="C1792" s="2" t="s">
        <v>278</v>
      </c>
      <c r="D1792" s="2" t="s">
        <v>1582</v>
      </c>
      <c r="E1792" s="2" t="s">
        <v>1799</v>
      </c>
      <c r="F1792" s="33">
        <v>1</v>
      </c>
      <c r="G1792" s="33">
        <v>878.69</v>
      </c>
      <c r="H1792" s="2">
        <v>0.3</v>
      </c>
      <c r="I1792" s="2" t="s">
        <v>1826</v>
      </c>
      <c r="J1792" s="2">
        <v>615.08299999999997</v>
      </c>
    </row>
    <row r="1793" spans="1:10">
      <c r="A1793" s="2" t="s">
        <v>3617</v>
      </c>
      <c r="B1793" s="25">
        <v>45446</v>
      </c>
      <c r="C1793" s="2" t="s">
        <v>1190</v>
      </c>
      <c r="D1793" s="2" t="s">
        <v>1614</v>
      </c>
      <c r="E1793" s="2" t="s">
        <v>1801</v>
      </c>
      <c r="F1793" s="34">
        <v>1</v>
      </c>
      <c r="G1793" s="34">
        <v>161.16999999999999</v>
      </c>
      <c r="H1793" s="2">
        <v>0.05</v>
      </c>
      <c r="I1793" s="2" t="s">
        <v>1824</v>
      </c>
      <c r="J1793" s="2">
        <v>153.11150000000001</v>
      </c>
    </row>
    <row r="1794" spans="1:10">
      <c r="A1794" s="2" t="s">
        <v>3618</v>
      </c>
      <c r="B1794" s="25">
        <v>45387</v>
      </c>
      <c r="C1794" s="2" t="s">
        <v>696</v>
      </c>
      <c r="D1794" s="2" t="s">
        <v>1694</v>
      </c>
      <c r="E1794" s="2" t="s">
        <v>1799</v>
      </c>
      <c r="F1794" s="33">
        <v>2</v>
      </c>
      <c r="G1794" s="33">
        <v>720.15</v>
      </c>
      <c r="H1794" s="2">
        <v>0.22</v>
      </c>
      <c r="I1794" s="2" t="s">
        <v>1829</v>
      </c>
      <c r="J1794" s="2">
        <v>1123.434</v>
      </c>
    </row>
    <row r="1795" spans="1:10">
      <c r="A1795" s="2" t="s">
        <v>3619</v>
      </c>
      <c r="B1795" s="25">
        <v>45222</v>
      </c>
      <c r="C1795" s="2" t="s">
        <v>1089</v>
      </c>
      <c r="D1795" s="2" t="s">
        <v>1600</v>
      </c>
      <c r="E1795" s="2" t="s">
        <v>1782</v>
      </c>
      <c r="F1795" s="34">
        <v>1</v>
      </c>
      <c r="G1795" s="34">
        <v>361.8</v>
      </c>
      <c r="H1795" s="2">
        <v>0.02</v>
      </c>
      <c r="I1795" s="2" t="s">
        <v>1829</v>
      </c>
      <c r="J1795" s="2">
        <v>354.56400000000002</v>
      </c>
    </row>
    <row r="1796" spans="1:10">
      <c r="A1796" s="2" t="s">
        <v>3620</v>
      </c>
      <c r="B1796" s="25">
        <v>45402</v>
      </c>
      <c r="C1796" s="2" t="s">
        <v>740</v>
      </c>
      <c r="D1796" s="2" t="s">
        <v>1738</v>
      </c>
      <c r="E1796" s="2" t="s">
        <v>1776</v>
      </c>
      <c r="F1796" s="33">
        <v>1</v>
      </c>
      <c r="G1796" s="33">
        <v>779.84</v>
      </c>
      <c r="H1796" s="2">
        <v>0.28999999999999998</v>
      </c>
      <c r="I1796" s="2" t="s">
        <v>1826</v>
      </c>
      <c r="J1796" s="2">
        <v>553.68640000000005</v>
      </c>
    </row>
    <row r="1797" spans="1:10">
      <c r="A1797" s="2" t="s">
        <v>3621</v>
      </c>
      <c r="B1797" s="25">
        <v>45455</v>
      </c>
      <c r="C1797" s="2" t="s">
        <v>27</v>
      </c>
      <c r="D1797" s="2" t="s">
        <v>1740</v>
      </c>
      <c r="E1797" s="2" t="s">
        <v>1769</v>
      </c>
      <c r="F1797" s="34">
        <v>2</v>
      </c>
      <c r="G1797" s="34">
        <v>649.89</v>
      </c>
      <c r="H1797" s="2">
        <v>0.17</v>
      </c>
      <c r="I1797" s="2" t="s">
        <v>1829</v>
      </c>
      <c r="J1797" s="2">
        <v>1078.8173999999999</v>
      </c>
    </row>
    <row r="1798" spans="1:10">
      <c r="A1798" s="2" t="s">
        <v>3622</v>
      </c>
      <c r="B1798" s="25">
        <v>45877</v>
      </c>
      <c r="C1798" s="2" t="s">
        <v>666</v>
      </c>
      <c r="D1798" s="2" t="s">
        <v>1654</v>
      </c>
      <c r="E1798" s="2" t="s">
        <v>1776</v>
      </c>
      <c r="F1798" s="33">
        <v>1</v>
      </c>
      <c r="G1798" s="33">
        <v>952.73</v>
      </c>
      <c r="H1798" s="2">
        <v>0.17</v>
      </c>
      <c r="I1798" s="2" t="s">
        <v>1824</v>
      </c>
      <c r="J1798" s="2">
        <v>790.76589999999999</v>
      </c>
    </row>
    <row r="1799" spans="1:10">
      <c r="A1799" s="2" t="s">
        <v>3623</v>
      </c>
      <c r="B1799" s="25">
        <v>45875</v>
      </c>
      <c r="C1799" s="2" t="s">
        <v>304</v>
      </c>
      <c r="D1799" s="2" t="s">
        <v>1746</v>
      </c>
      <c r="E1799" s="2" t="s">
        <v>1804</v>
      </c>
      <c r="F1799" s="34">
        <v>4</v>
      </c>
      <c r="G1799" s="34">
        <v>820.78</v>
      </c>
      <c r="H1799" s="2">
        <v>0.25</v>
      </c>
      <c r="I1799" s="2" t="s">
        <v>1824</v>
      </c>
      <c r="J1799" s="2">
        <v>2462.34</v>
      </c>
    </row>
    <row r="1800" spans="1:10">
      <c r="A1800" s="2" t="s">
        <v>3624</v>
      </c>
      <c r="B1800" s="25">
        <v>45592</v>
      </c>
      <c r="C1800" s="2" t="s">
        <v>1074</v>
      </c>
      <c r="D1800" s="2" t="s">
        <v>1624</v>
      </c>
      <c r="E1800" s="2" t="s">
        <v>1766</v>
      </c>
      <c r="F1800" s="33">
        <v>4</v>
      </c>
      <c r="G1800" s="33">
        <v>247.55</v>
      </c>
      <c r="H1800" s="2">
        <v>0.05</v>
      </c>
      <c r="I1800" s="2" t="s">
        <v>1824</v>
      </c>
      <c r="J1800" s="2">
        <v>940.69</v>
      </c>
    </row>
    <row r="1801" spans="1:10">
      <c r="A1801" s="2" t="s">
        <v>3625</v>
      </c>
      <c r="B1801" s="25">
        <v>45369</v>
      </c>
      <c r="C1801" s="2" t="s">
        <v>732</v>
      </c>
      <c r="D1801" s="2" t="s">
        <v>1746</v>
      </c>
      <c r="E1801" s="2" t="s">
        <v>1782</v>
      </c>
      <c r="F1801" s="34">
        <v>3</v>
      </c>
      <c r="G1801" s="34">
        <v>561.44000000000005</v>
      </c>
      <c r="H1801" s="2">
        <v>0.2</v>
      </c>
      <c r="I1801" s="2" t="s">
        <v>1829</v>
      </c>
      <c r="J1801" s="2">
        <v>1347.4559999999999</v>
      </c>
    </row>
    <row r="1802" spans="1:10">
      <c r="A1802" s="2" t="s">
        <v>3626</v>
      </c>
      <c r="B1802" s="25">
        <v>45249</v>
      </c>
      <c r="C1802" s="2" t="s">
        <v>893</v>
      </c>
      <c r="D1802" s="2" t="s">
        <v>1692</v>
      </c>
      <c r="E1802" s="2" t="s">
        <v>1782</v>
      </c>
      <c r="F1802" s="33">
        <v>4</v>
      </c>
      <c r="G1802" s="33">
        <v>214.37</v>
      </c>
      <c r="H1802" s="2">
        <v>0.11</v>
      </c>
      <c r="I1802" s="2" t="s">
        <v>1829</v>
      </c>
      <c r="J1802" s="2">
        <v>763.15719999999999</v>
      </c>
    </row>
    <row r="1803" spans="1:10">
      <c r="A1803" s="2" t="s">
        <v>3627</v>
      </c>
      <c r="B1803" s="25">
        <v>45741</v>
      </c>
      <c r="C1803" s="2" t="s">
        <v>1295</v>
      </c>
      <c r="D1803" s="2" t="s">
        <v>1582</v>
      </c>
      <c r="E1803" s="2" t="s">
        <v>1804</v>
      </c>
      <c r="F1803" s="34">
        <v>3</v>
      </c>
      <c r="G1803" s="34">
        <v>123.74</v>
      </c>
      <c r="H1803" s="2">
        <v>0.23</v>
      </c>
      <c r="I1803" s="2" t="s">
        <v>1826</v>
      </c>
      <c r="J1803" s="2">
        <v>285.83940000000001</v>
      </c>
    </row>
    <row r="1804" spans="1:10">
      <c r="A1804" s="2" t="s">
        <v>3628</v>
      </c>
      <c r="B1804" s="25">
        <v>45427</v>
      </c>
      <c r="C1804" s="2" t="s">
        <v>63</v>
      </c>
      <c r="D1804" s="2" t="s">
        <v>1682</v>
      </c>
      <c r="E1804" s="2" t="s">
        <v>1792</v>
      </c>
      <c r="F1804" s="33">
        <v>4</v>
      </c>
      <c r="G1804" s="33">
        <v>645.71</v>
      </c>
      <c r="H1804" s="2">
        <v>0.1</v>
      </c>
      <c r="I1804" s="2" t="s">
        <v>1826</v>
      </c>
      <c r="J1804" s="2">
        <v>2324.556</v>
      </c>
    </row>
    <row r="1805" spans="1:10">
      <c r="A1805" s="2" t="s">
        <v>3629</v>
      </c>
      <c r="B1805" s="25">
        <v>45736</v>
      </c>
      <c r="C1805" s="2" t="s">
        <v>134</v>
      </c>
      <c r="D1805" s="2" t="s">
        <v>1590</v>
      </c>
      <c r="E1805" s="2" t="s">
        <v>1794</v>
      </c>
      <c r="F1805" s="34">
        <v>3</v>
      </c>
      <c r="G1805" s="34">
        <v>587.12</v>
      </c>
      <c r="H1805" s="2">
        <v>0.3</v>
      </c>
      <c r="I1805" s="2" t="s">
        <v>1824</v>
      </c>
      <c r="J1805" s="2">
        <v>1232.952</v>
      </c>
    </row>
    <row r="1806" spans="1:10">
      <c r="A1806" s="2" t="s">
        <v>3630</v>
      </c>
      <c r="B1806" s="25">
        <v>45941</v>
      </c>
      <c r="C1806" s="2" t="s">
        <v>773</v>
      </c>
      <c r="D1806" s="2" t="s">
        <v>1598</v>
      </c>
      <c r="E1806" s="2" t="s">
        <v>1810</v>
      </c>
      <c r="F1806" s="33">
        <v>1</v>
      </c>
      <c r="G1806" s="33">
        <v>401.18</v>
      </c>
      <c r="H1806" s="2">
        <v>0.15</v>
      </c>
      <c r="I1806" s="2" t="s">
        <v>1829</v>
      </c>
      <c r="J1806" s="2">
        <v>341.00299999999999</v>
      </c>
    </row>
    <row r="1807" spans="1:10">
      <c r="A1807" s="2" t="s">
        <v>3631</v>
      </c>
      <c r="B1807" s="25">
        <v>45486</v>
      </c>
      <c r="C1807" s="2" t="s">
        <v>1145</v>
      </c>
      <c r="D1807" s="2" t="s">
        <v>1664</v>
      </c>
      <c r="E1807" s="2" t="s">
        <v>1810</v>
      </c>
      <c r="F1807" s="34">
        <v>3</v>
      </c>
      <c r="G1807" s="34">
        <v>658.33</v>
      </c>
      <c r="H1807" s="2">
        <v>0.12</v>
      </c>
      <c r="I1807" s="2" t="s">
        <v>1829</v>
      </c>
      <c r="J1807" s="2">
        <v>1737.9911999999999</v>
      </c>
    </row>
    <row r="1808" spans="1:10">
      <c r="A1808" s="2" t="s">
        <v>3632</v>
      </c>
      <c r="B1808" s="25">
        <v>45474</v>
      </c>
      <c r="C1808" s="2" t="s">
        <v>657</v>
      </c>
      <c r="D1808" s="2" t="s">
        <v>1646</v>
      </c>
      <c r="E1808" s="2" t="s">
        <v>1792</v>
      </c>
      <c r="F1808" s="33">
        <v>4</v>
      </c>
      <c r="G1808" s="33">
        <v>450.3</v>
      </c>
      <c r="H1808" s="2">
        <v>0.02</v>
      </c>
      <c r="I1808" s="2" t="s">
        <v>1824</v>
      </c>
      <c r="J1808" s="2">
        <v>1765.1759999999999</v>
      </c>
    </row>
    <row r="1809" spans="1:10">
      <c r="A1809" s="2" t="s">
        <v>3633</v>
      </c>
      <c r="B1809" s="25">
        <v>45757</v>
      </c>
      <c r="C1809" s="2" t="s">
        <v>490</v>
      </c>
      <c r="D1809" s="2" t="s">
        <v>1736</v>
      </c>
      <c r="E1809" s="2" t="s">
        <v>1789</v>
      </c>
      <c r="F1809" s="34">
        <v>4</v>
      </c>
      <c r="G1809" s="34">
        <v>33.630000000000003</v>
      </c>
      <c r="H1809" s="2">
        <v>0.05</v>
      </c>
      <c r="I1809" s="2" t="s">
        <v>1824</v>
      </c>
      <c r="J1809" s="2">
        <v>127.794</v>
      </c>
    </row>
    <row r="1810" spans="1:10">
      <c r="A1810" s="2" t="s">
        <v>3634</v>
      </c>
      <c r="B1810" s="25">
        <v>45475</v>
      </c>
      <c r="C1810" s="2" t="s">
        <v>141</v>
      </c>
      <c r="D1810" s="2" t="s">
        <v>1580</v>
      </c>
      <c r="E1810" s="2" t="s">
        <v>1752</v>
      </c>
      <c r="F1810" s="33">
        <v>3</v>
      </c>
      <c r="G1810" s="33">
        <v>168.89</v>
      </c>
      <c r="H1810" s="2">
        <v>0.03</v>
      </c>
      <c r="I1810" s="2" t="s">
        <v>1829</v>
      </c>
      <c r="J1810" s="2">
        <v>491.46989999999988</v>
      </c>
    </row>
    <row r="1811" spans="1:10">
      <c r="A1811" s="2" t="s">
        <v>3635</v>
      </c>
      <c r="B1811" s="25">
        <v>45546</v>
      </c>
      <c r="C1811" s="2" t="s">
        <v>341</v>
      </c>
      <c r="D1811" s="2" t="s">
        <v>1668</v>
      </c>
      <c r="E1811" s="2" t="s">
        <v>1792</v>
      </c>
      <c r="F1811" s="34">
        <v>1</v>
      </c>
      <c r="G1811" s="34">
        <v>141.85</v>
      </c>
      <c r="H1811" s="2">
        <v>0.06</v>
      </c>
      <c r="I1811" s="2" t="s">
        <v>1826</v>
      </c>
      <c r="J1811" s="2">
        <v>133.339</v>
      </c>
    </row>
    <row r="1812" spans="1:10">
      <c r="A1812" s="2" t="s">
        <v>3636</v>
      </c>
      <c r="B1812" s="25">
        <v>45520</v>
      </c>
      <c r="C1812" s="2" t="s">
        <v>966</v>
      </c>
      <c r="D1812" s="2" t="s">
        <v>1618</v>
      </c>
      <c r="E1812" s="2" t="s">
        <v>1779</v>
      </c>
      <c r="F1812" s="33">
        <v>1</v>
      </c>
      <c r="G1812" s="33">
        <v>617.4</v>
      </c>
      <c r="H1812" s="2">
        <v>0.21</v>
      </c>
      <c r="I1812" s="2" t="s">
        <v>1824</v>
      </c>
      <c r="J1812" s="2">
        <v>487.74599999999998</v>
      </c>
    </row>
    <row r="1813" spans="1:10">
      <c r="A1813" s="2" t="s">
        <v>3637</v>
      </c>
      <c r="B1813" s="25">
        <v>45534</v>
      </c>
      <c r="C1813" s="2" t="s">
        <v>496</v>
      </c>
      <c r="D1813" s="2" t="s">
        <v>1654</v>
      </c>
      <c r="E1813" s="2" t="s">
        <v>1757</v>
      </c>
      <c r="F1813" s="34">
        <v>3</v>
      </c>
      <c r="G1813" s="34">
        <v>841.47</v>
      </c>
      <c r="H1813" s="2">
        <v>0.15</v>
      </c>
      <c r="I1813" s="2" t="s">
        <v>1829</v>
      </c>
      <c r="J1813" s="2">
        <v>2145.7485000000001</v>
      </c>
    </row>
    <row r="1814" spans="1:10">
      <c r="A1814" s="2" t="s">
        <v>3638</v>
      </c>
      <c r="B1814" s="25">
        <v>45334</v>
      </c>
      <c r="C1814" s="2" t="s">
        <v>221</v>
      </c>
      <c r="D1814" s="2" t="s">
        <v>1590</v>
      </c>
      <c r="E1814" s="2" t="s">
        <v>1797</v>
      </c>
      <c r="F1814" s="33">
        <v>2</v>
      </c>
      <c r="G1814" s="33">
        <v>960.41</v>
      </c>
      <c r="H1814" s="2">
        <v>0.18</v>
      </c>
      <c r="I1814" s="2" t="s">
        <v>1824</v>
      </c>
      <c r="J1814" s="2">
        <v>1575.0724</v>
      </c>
    </row>
    <row r="1815" spans="1:10">
      <c r="A1815" s="2" t="s">
        <v>3639</v>
      </c>
      <c r="B1815" s="25">
        <v>45289</v>
      </c>
      <c r="C1815" s="2" t="s">
        <v>1395</v>
      </c>
      <c r="D1815" s="2" t="s">
        <v>1698</v>
      </c>
      <c r="E1815" s="2" t="s">
        <v>1810</v>
      </c>
      <c r="F1815" s="34">
        <v>3</v>
      </c>
      <c r="G1815" s="34">
        <v>717.22</v>
      </c>
      <c r="H1815" s="2">
        <v>0.24</v>
      </c>
      <c r="I1815" s="2" t="s">
        <v>1826</v>
      </c>
      <c r="J1815" s="2">
        <v>1635.2616</v>
      </c>
    </row>
    <row r="1816" spans="1:10">
      <c r="A1816" s="2" t="s">
        <v>3640</v>
      </c>
      <c r="B1816" s="25">
        <v>45832</v>
      </c>
      <c r="C1816" s="2" t="s">
        <v>402</v>
      </c>
      <c r="D1816" s="2" t="s">
        <v>1572</v>
      </c>
      <c r="E1816" s="2" t="s">
        <v>1752</v>
      </c>
      <c r="F1816" s="33">
        <v>1</v>
      </c>
      <c r="G1816" s="33">
        <v>281.83</v>
      </c>
      <c r="H1816" s="2">
        <v>0.16</v>
      </c>
      <c r="I1816" s="2" t="s">
        <v>1829</v>
      </c>
      <c r="J1816" s="2">
        <v>236.7372</v>
      </c>
    </row>
    <row r="1817" spans="1:10">
      <c r="A1817" s="2" t="s">
        <v>3641</v>
      </c>
      <c r="B1817" s="25">
        <v>45400</v>
      </c>
      <c r="C1817" s="2" t="s">
        <v>666</v>
      </c>
      <c r="D1817" s="2" t="s">
        <v>1666</v>
      </c>
      <c r="E1817" s="2" t="s">
        <v>1799</v>
      </c>
      <c r="F1817" s="34">
        <v>1</v>
      </c>
      <c r="G1817" s="34">
        <v>509.08</v>
      </c>
      <c r="H1817" s="2">
        <v>0.04</v>
      </c>
      <c r="I1817" s="2" t="s">
        <v>1826</v>
      </c>
      <c r="J1817" s="2">
        <v>488.71679999999998</v>
      </c>
    </row>
    <row r="1818" spans="1:10">
      <c r="A1818" s="2" t="s">
        <v>3642</v>
      </c>
      <c r="B1818" s="25">
        <v>45930</v>
      </c>
      <c r="C1818" s="2" t="s">
        <v>1246</v>
      </c>
      <c r="D1818" s="2" t="s">
        <v>1740</v>
      </c>
      <c r="E1818" s="2" t="s">
        <v>1761</v>
      </c>
      <c r="F1818" s="33">
        <v>4</v>
      </c>
      <c r="G1818" s="33">
        <v>827.09</v>
      </c>
      <c r="H1818" s="2">
        <v>0.3</v>
      </c>
      <c r="I1818" s="2" t="s">
        <v>1824</v>
      </c>
      <c r="J1818" s="2">
        <v>2315.8519999999999</v>
      </c>
    </row>
    <row r="1819" spans="1:10">
      <c r="A1819" s="2" t="s">
        <v>3643</v>
      </c>
      <c r="B1819" s="25">
        <v>45935</v>
      </c>
      <c r="C1819" s="2" t="s">
        <v>684</v>
      </c>
      <c r="D1819" s="2" t="s">
        <v>1606</v>
      </c>
      <c r="E1819" s="2" t="s">
        <v>1769</v>
      </c>
      <c r="F1819" s="34">
        <v>2</v>
      </c>
      <c r="G1819" s="34">
        <v>823.36</v>
      </c>
      <c r="H1819" s="2">
        <v>0.23</v>
      </c>
      <c r="I1819" s="2" t="s">
        <v>1824</v>
      </c>
      <c r="J1819" s="2">
        <v>1267.9744000000001</v>
      </c>
    </row>
    <row r="1820" spans="1:10">
      <c r="A1820" s="2" t="s">
        <v>3644</v>
      </c>
      <c r="B1820" s="25">
        <v>45814</v>
      </c>
      <c r="C1820" s="2" t="s">
        <v>467</v>
      </c>
      <c r="D1820" s="2" t="s">
        <v>1600</v>
      </c>
      <c r="E1820" s="2" t="s">
        <v>1773</v>
      </c>
      <c r="F1820" s="33">
        <v>4</v>
      </c>
      <c r="G1820" s="33">
        <v>282.18</v>
      </c>
      <c r="H1820" s="2">
        <v>0.13</v>
      </c>
      <c r="I1820" s="2" t="s">
        <v>1829</v>
      </c>
      <c r="J1820" s="2">
        <v>981.9864</v>
      </c>
    </row>
    <row r="1821" spans="1:10">
      <c r="A1821" s="2" t="s">
        <v>3645</v>
      </c>
      <c r="B1821" s="25">
        <v>45323</v>
      </c>
      <c r="C1821" s="2" t="s">
        <v>571</v>
      </c>
      <c r="D1821" s="2" t="s">
        <v>1590</v>
      </c>
      <c r="E1821" s="2" t="s">
        <v>1757</v>
      </c>
      <c r="F1821" s="34">
        <v>1</v>
      </c>
      <c r="G1821" s="34">
        <v>486.39</v>
      </c>
      <c r="H1821" s="2">
        <v>0.09</v>
      </c>
      <c r="I1821" s="2" t="s">
        <v>1829</v>
      </c>
      <c r="J1821" s="2">
        <v>442.61489999999998</v>
      </c>
    </row>
    <row r="1822" spans="1:10">
      <c r="A1822" s="2" t="s">
        <v>3646</v>
      </c>
      <c r="B1822" s="25">
        <v>45312</v>
      </c>
      <c r="C1822" s="2" t="s">
        <v>172</v>
      </c>
      <c r="D1822" s="2" t="s">
        <v>1584</v>
      </c>
      <c r="E1822" s="2" t="s">
        <v>1766</v>
      </c>
      <c r="F1822" s="33">
        <v>2</v>
      </c>
      <c r="G1822" s="33">
        <v>603.62</v>
      </c>
      <c r="H1822" s="2">
        <v>0.18</v>
      </c>
      <c r="I1822" s="2" t="s">
        <v>1829</v>
      </c>
      <c r="J1822" s="2">
        <v>989.93680000000006</v>
      </c>
    </row>
    <row r="1823" spans="1:10">
      <c r="A1823" s="2" t="s">
        <v>3647</v>
      </c>
      <c r="B1823" s="25">
        <v>45554</v>
      </c>
      <c r="C1823" s="2" t="s">
        <v>496</v>
      </c>
      <c r="D1823" s="2" t="s">
        <v>1622</v>
      </c>
      <c r="E1823" s="2" t="s">
        <v>1782</v>
      </c>
      <c r="F1823" s="34">
        <v>3</v>
      </c>
      <c r="G1823" s="34">
        <v>204.17</v>
      </c>
      <c r="H1823" s="2">
        <v>0.1</v>
      </c>
      <c r="I1823" s="2" t="s">
        <v>1826</v>
      </c>
      <c r="J1823" s="2">
        <v>551.25900000000001</v>
      </c>
    </row>
    <row r="1824" spans="1:10">
      <c r="A1824" s="2" t="s">
        <v>3648</v>
      </c>
      <c r="B1824" s="25">
        <v>45310</v>
      </c>
      <c r="C1824" s="2" t="s">
        <v>467</v>
      </c>
      <c r="D1824" s="2" t="s">
        <v>1562</v>
      </c>
      <c r="E1824" s="2" t="s">
        <v>1801</v>
      </c>
      <c r="F1824" s="33">
        <v>1</v>
      </c>
      <c r="G1824" s="33">
        <v>43.58</v>
      </c>
      <c r="H1824" s="2">
        <v>0.01</v>
      </c>
      <c r="I1824" s="2" t="s">
        <v>1829</v>
      </c>
      <c r="J1824" s="2">
        <v>43.144199999999998</v>
      </c>
    </row>
    <row r="1825" spans="1:10">
      <c r="A1825" s="2" t="s">
        <v>3649</v>
      </c>
      <c r="B1825" s="25">
        <v>45594</v>
      </c>
      <c r="C1825" s="2" t="s">
        <v>1044</v>
      </c>
      <c r="D1825" s="2" t="s">
        <v>1642</v>
      </c>
      <c r="E1825" s="2" t="s">
        <v>1761</v>
      </c>
      <c r="F1825" s="34">
        <v>3</v>
      </c>
      <c r="G1825" s="34">
        <v>469.33</v>
      </c>
      <c r="H1825" s="2">
        <v>0.14000000000000001</v>
      </c>
      <c r="I1825" s="2" t="s">
        <v>1826</v>
      </c>
      <c r="J1825" s="2">
        <v>1210.8714</v>
      </c>
    </row>
    <row r="1826" spans="1:10">
      <c r="A1826" s="2" t="s">
        <v>3650</v>
      </c>
      <c r="B1826" s="25">
        <v>45840</v>
      </c>
      <c r="C1826" s="2" t="s">
        <v>681</v>
      </c>
      <c r="D1826" s="2" t="s">
        <v>1562</v>
      </c>
      <c r="E1826" s="2" t="s">
        <v>1782</v>
      </c>
      <c r="F1826" s="33">
        <v>4</v>
      </c>
      <c r="G1826" s="33">
        <v>836.23</v>
      </c>
      <c r="H1826" s="2">
        <v>0.12</v>
      </c>
      <c r="I1826" s="2" t="s">
        <v>1824</v>
      </c>
      <c r="J1826" s="2">
        <v>2943.5295999999998</v>
      </c>
    </row>
    <row r="1827" spans="1:10">
      <c r="A1827" s="2" t="s">
        <v>3651</v>
      </c>
      <c r="B1827" s="25">
        <v>45549</v>
      </c>
      <c r="C1827" s="2" t="s">
        <v>589</v>
      </c>
      <c r="D1827" s="2" t="s">
        <v>1682</v>
      </c>
      <c r="E1827" s="2" t="s">
        <v>1813</v>
      </c>
      <c r="F1827" s="34">
        <v>2</v>
      </c>
      <c r="G1827" s="34">
        <v>661.53</v>
      </c>
      <c r="H1827" s="2">
        <v>0.2</v>
      </c>
      <c r="I1827" s="2" t="s">
        <v>1826</v>
      </c>
      <c r="J1827" s="2">
        <v>1058.4480000000001</v>
      </c>
    </row>
    <row r="1828" spans="1:10">
      <c r="A1828" s="2" t="s">
        <v>3652</v>
      </c>
      <c r="B1828" s="25">
        <v>45903</v>
      </c>
      <c r="C1828" s="2" t="s">
        <v>411</v>
      </c>
      <c r="D1828" s="2" t="s">
        <v>1660</v>
      </c>
      <c r="E1828" s="2" t="s">
        <v>1804</v>
      </c>
      <c r="F1828" s="33">
        <v>3</v>
      </c>
      <c r="G1828" s="33">
        <v>753.47</v>
      </c>
      <c r="H1828" s="2">
        <v>0.25</v>
      </c>
      <c r="I1828" s="2" t="s">
        <v>1826</v>
      </c>
      <c r="J1828" s="2">
        <v>1695.3074999999999</v>
      </c>
    </row>
    <row r="1829" spans="1:10">
      <c r="A1829" s="2" t="s">
        <v>3653</v>
      </c>
      <c r="B1829" s="25">
        <v>45673</v>
      </c>
      <c r="C1829" s="2" t="s">
        <v>523</v>
      </c>
      <c r="D1829" s="2" t="s">
        <v>1676</v>
      </c>
      <c r="E1829" s="2" t="s">
        <v>1752</v>
      </c>
      <c r="F1829" s="34">
        <v>3</v>
      </c>
      <c r="G1829" s="34">
        <v>713.95</v>
      </c>
      <c r="H1829" s="2">
        <v>0</v>
      </c>
      <c r="I1829" s="2" t="s">
        <v>1824</v>
      </c>
      <c r="J1829" s="2">
        <v>2141.85</v>
      </c>
    </row>
    <row r="1830" spans="1:10">
      <c r="A1830" s="2" t="s">
        <v>3654</v>
      </c>
      <c r="B1830" s="25">
        <v>45395</v>
      </c>
      <c r="C1830" s="2" t="s">
        <v>353</v>
      </c>
      <c r="D1830" s="2" t="s">
        <v>1570</v>
      </c>
      <c r="E1830" s="2" t="s">
        <v>1773</v>
      </c>
      <c r="F1830" s="33">
        <v>3</v>
      </c>
      <c r="G1830" s="33">
        <v>596</v>
      </c>
      <c r="H1830" s="2">
        <v>0.28000000000000003</v>
      </c>
      <c r="I1830" s="2" t="s">
        <v>1829</v>
      </c>
      <c r="J1830" s="2">
        <v>1287.3599999999999</v>
      </c>
    </row>
    <row r="1831" spans="1:10">
      <c r="A1831" s="2" t="s">
        <v>3655</v>
      </c>
      <c r="B1831" s="25">
        <v>45379</v>
      </c>
      <c r="C1831" s="2" t="s">
        <v>1050</v>
      </c>
      <c r="D1831" s="2" t="s">
        <v>1565</v>
      </c>
      <c r="E1831" s="2" t="s">
        <v>1786</v>
      </c>
      <c r="F1831" s="34">
        <v>2</v>
      </c>
      <c r="G1831" s="34">
        <v>169.46</v>
      </c>
      <c r="H1831" s="2">
        <v>0.03</v>
      </c>
      <c r="I1831" s="2" t="s">
        <v>1826</v>
      </c>
      <c r="J1831" s="2">
        <v>328.75240000000002</v>
      </c>
    </row>
    <row r="1832" spans="1:10">
      <c r="A1832" s="2" t="s">
        <v>3656</v>
      </c>
      <c r="B1832" s="25">
        <v>45860</v>
      </c>
      <c r="C1832" s="2" t="s">
        <v>948</v>
      </c>
      <c r="D1832" s="2" t="s">
        <v>1678</v>
      </c>
      <c r="E1832" s="2" t="s">
        <v>1799</v>
      </c>
      <c r="F1832" s="33">
        <v>4</v>
      </c>
      <c r="G1832" s="33">
        <v>611.91999999999996</v>
      </c>
      <c r="H1832" s="2">
        <v>0.2</v>
      </c>
      <c r="I1832" s="2" t="s">
        <v>1826</v>
      </c>
      <c r="J1832" s="2">
        <v>1958.144</v>
      </c>
    </row>
    <row r="1833" spans="1:10">
      <c r="A1833" s="2" t="s">
        <v>3657</v>
      </c>
      <c r="B1833" s="25">
        <v>45704</v>
      </c>
      <c r="C1833" s="2" t="s">
        <v>23</v>
      </c>
      <c r="D1833" s="2" t="s">
        <v>1696</v>
      </c>
      <c r="E1833" s="2" t="s">
        <v>1801</v>
      </c>
      <c r="F1833" s="34">
        <v>2</v>
      </c>
      <c r="G1833" s="34">
        <v>25.3</v>
      </c>
      <c r="H1833" s="2">
        <v>0.21</v>
      </c>
      <c r="I1833" s="2" t="s">
        <v>1824</v>
      </c>
      <c r="J1833" s="2">
        <v>39.973999999999997</v>
      </c>
    </row>
    <row r="1834" spans="1:10">
      <c r="A1834" s="2" t="s">
        <v>3658</v>
      </c>
      <c r="B1834" s="25">
        <v>45327</v>
      </c>
      <c r="C1834" s="2" t="s">
        <v>1343</v>
      </c>
      <c r="D1834" s="2" t="s">
        <v>1694</v>
      </c>
      <c r="E1834" s="2" t="s">
        <v>1789</v>
      </c>
      <c r="F1834" s="33">
        <v>4</v>
      </c>
      <c r="G1834" s="33">
        <v>166.93</v>
      </c>
      <c r="H1834" s="2">
        <v>0.02</v>
      </c>
      <c r="I1834" s="2" t="s">
        <v>1826</v>
      </c>
      <c r="J1834" s="2">
        <v>654.36559999999997</v>
      </c>
    </row>
    <row r="1835" spans="1:10">
      <c r="A1835" s="2" t="s">
        <v>3659</v>
      </c>
      <c r="B1835" s="25">
        <v>45721</v>
      </c>
      <c r="C1835" s="2" t="s">
        <v>890</v>
      </c>
      <c r="D1835" s="2" t="s">
        <v>1668</v>
      </c>
      <c r="E1835" s="2" t="s">
        <v>1792</v>
      </c>
      <c r="F1835" s="34">
        <v>4</v>
      </c>
      <c r="G1835" s="34">
        <v>861.55</v>
      </c>
      <c r="H1835" s="2">
        <v>0.12</v>
      </c>
      <c r="I1835" s="2" t="s">
        <v>1824</v>
      </c>
      <c r="J1835" s="2">
        <v>3032.6559999999999</v>
      </c>
    </row>
    <row r="1836" spans="1:10">
      <c r="A1836" s="2" t="s">
        <v>3660</v>
      </c>
      <c r="B1836" s="25">
        <v>45842</v>
      </c>
      <c r="C1836" s="2" t="s">
        <v>1127</v>
      </c>
      <c r="D1836" s="2" t="s">
        <v>1634</v>
      </c>
      <c r="E1836" s="2" t="s">
        <v>1773</v>
      </c>
      <c r="F1836" s="33">
        <v>3</v>
      </c>
      <c r="G1836" s="33">
        <v>56.17</v>
      </c>
      <c r="H1836" s="2">
        <v>0.01</v>
      </c>
      <c r="I1836" s="2" t="s">
        <v>1829</v>
      </c>
      <c r="J1836" s="2">
        <v>166.82490000000001</v>
      </c>
    </row>
    <row r="1837" spans="1:10">
      <c r="A1837" s="2" t="s">
        <v>3661</v>
      </c>
      <c r="B1837" s="25">
        <v>45862</v>
      </c>
      <c r="C1837" s="2" t="s">
        <v>849</v>
      </c>
      <c r="D1837" s="2" t="s">
        <v>1578</v>
      </c>
      <c r="E1837" s="2" t="s">
        <v>1813</v>
      </c>
      <c r="F1837" s="34">
        <v>1</v>
      </c>
      <c r="G1837" s="34">
        <v>582.29</v>
      </c>
      <c r="H1837" s="2">
        <v>0.2</v>
      </c>
      <c r="I1837" s="2" t="s">
        <v>1824</v>
      </c>
      <c r="J1837" s="2">
        <v>465.83199999999999</v>
      </c>
    </row>
    <row r="1838" spans="1:10">
      <c r="A1838" s="2" t="s">
        <v>3662</v>
      </c>
      <c r="B1838" s="25">
        <v>45681</v>
      </c>
      <c r="C1838" s="2" t="s">
        <v>833</v>
      </c>
      <c r="D1838" s="2" t="s">
        <v>1714</v>
      </c>
      <c r="E1838" s="2" t="s">
        <v>1752</v>
      </c>
      <c r="F1838" s="33">
        <v>3</v>
      </c>
      <c r="G1838" s="33">
        <v>63.96</v>
      </c>
      <c r="H1838" s="2">
        <v>0.02</v>
      </c>
      <c r="I1838" s="2" t="s">
        <v>1824</v>
      </c>
      <c r="J1838" s="2">
        <v>188.04239999999999</v>
      </c>
    </row>
    <row r="1839" spans="1:10">
      <c r="A1839" s="2" t="s">
        <v>3663</v>
      </c>
      <c r="B1839" s="25">
        <v>45392</v>
      </c>
      <c r="C1839" s="2" t="s">
        <v>241</v>
      </c>
      <c r="D1839" s="2" t="s">
        <v>1565</v>
      </c>
      <c r="E1839" s="2" t="s">
        <v>1794</v>
      </c>
      <c r="F1839" s="34">
        <v>1</v>
      </c>
      <c r="G1839" s="34">
        <v>829.83</v>
      </c>
      <c r="H1839" s="2">
        <v>0.26</v>
      </c>
      <c r="I1839" s="2" t="s">
        <v>1829</v>
      </c>
      <c r="J1839" s="2">
        <v>614.07420000000002</v>
      </c>
    </row>
    <row r="1840" spans="1:10">
      <c r="A1840" s="2" t="s">
        <v>3664</v>
      </c>
      <c r="B1840" s="25">
        <v>45586</v>
      </c>
      <c r="C1840" s="2" t="s">
        <v>1157</v>
      </c>
      <c r="D1840" s="2" t="s">
        <v>1616</v>
      </c>
      <c r="E1840" s="2" t="s">
        <v>1804</v>
      </c>
      <c r="F1840" s="33">
        <v>2</v>
      </c>
      <c r="G1840" s="33">
        <v>858.15</v>
      </c>
      <c r="H1840" s="2">
        <v>0.03</v>
      </c>
      <c r="I1840" s="2" t="s">
        <v>1824</v>
      </c>
      <c r="J1840" s="2">
        <v>1664.8109999999999</v>
      </c>
    </row>
    <row r="1841" spans="1:10">
      <c r="A1841" s="2" t="s">
        <v>3665</v>
      </c>
      <c r="B1841" s="25">
        <v>45340</v>
      </c>
      <c r="C1841" s="2" t="s">
        <v>1124</v>
      </c>
      <c r="D1841" s="2" t="s">
        <v>1694</v>
      </c>
      <c r="E1841" s="2" t="s">
        <v>1797</v>
      </c>
      <c r="F1841" s="34">
        <v>3</v>
      </c>
      <c r="G1841" s="34">
        <v>717.32</v>
      </c>
      <c r="H1841" s="2">
        <v>0.23</v>
      </c>
      <c r="I1841" s="2" t="s">
        <v>1829</v>
      </c>
      <c r="J1841" s="2">
        <v>1657.0092</v>
      </c>
    </row>
    <row r="1842" spans="1:10">
      <c r="A1842" s="2" t="s">
        <v>3666</v>
      </c>
      <c r="B1842" s="25">
        <v>45853</v>
      </c>
      <c r="C1842" s="2" t="s">
        <v>1328</v>
      </c>
      <c r="D1842" s="2" t="s">
        <v>1714</v>
      </c>
      <c r="E1842" s="2" t="s">
        <v>1794</v>
      </c>
      <c r="F1842" s="33">
        <v>1</v>
      </c>
      <c r="G1842" s="33">
        <v>163.19999999999999</v>
      </c>
      <c r="H1842" s="2">
        <v>0.22</v>
      </c>
      <c r="I1842" s="2" t="s">
        <v>1826</v>
      </c>
      <c r="J1842" s="2">
        <v>127.29600000000001</v>
      </c>
    </row>
    <row r="1843" spans="1:10">
      <c r="A1843" s="2" t="s">
        <v>3667</v>
      </c>
      <c r="B1843" s="25">
        <v>45489</v>
      </c>
      <c r="C1843" s="2" t="s">
        <v>435</v>
      </c>
      <c r="D1843" s="2" t="s">
        <v>1710</v>
      </c>
      <c r="E1843" s="2" t="s">
        <v>1794</v>
      </c>
      <c r="F1843" s="34">
        <v>2</v>
      </c>
      <c r="G1843" s="34">
        <v>966.71</v>
      </c>
      <c r="H1843" s="2">
        <v>0.11</v>
      </c>
      <c r="I1843" s="2" t="s">
        <v>1824</v>
      </c>
      <c r="J1843" s="2">
        <v>1720.7438</v>
      </c>
    </row>
    <row r="1844" spans="1:10">
      <c r="A1844" s="2" t="s">
        <v>3668</v>
      </c>
      <c r="B1844" s="25">
        <v>45761</v>
      </c>
      <c r="C1844" s="2" t="s">
        <v>1092</v>
      </c>
      <c r="D1844" s="2" t="s">
        <v>1618</v>
      </c>
      <c r="E1844" s="2" t="s">
        <v>1797</v>
      </c>
      <c r="F1844" s="33">
        <v>2</v>
      </c>
      <c r="G1844" s="33">
        <v>873.94</v>
      </c>
      <c r="H1844" s="2">
        <v>0.14000000000000001</v>
      </c>
      <c r="I1844" s="2" t="s">
        <v>1829</v>
      </c>
      <c r="J1844" s="2">
        <v>1503.1768</v>
      </c>
    </row>
    <row r="1845" spans="1:10">
      <c r="A1845" s="2" t="s">
        <v>3669</v>
      </c>
      <c r="B1845" s="25">
        <v>45379</v>
      </c>
      <c r="C1845" s="2" t="s">
        <v>502</v>
      </c>
      <c r="D1845" s="2" t="s">
        <v>1543</v>
      </c>
      <c r="E1845" s="2" t="s">
        <v>1766</v>
      </c>
      <c r="F1845" s="34">
        <v>1</v>
      </c>
      <c r="G1845" s="34">
        <v>140.24</v>
      </c>
      <c r="H1845" s="2">
        <v>0.27</v>
      </c>
      <c r="I1845" s="2" t="s">
        <v>1824</v>
      </c>
      <c r="J1845" s="2">
        <v>102.37520000000001</v>
      </c>
    </row>
    <row r="1846" spans="1:10">
      <c r="A1846" s="2" t="s">
        <v>3670</v>
      </c>
      <c r="B1846" s="25">
        <v>45716</v>
      </c>
      <c r="C1846" s="2" t="s">
        <v>657</v>
      </c>
      <c r="D1846" s="2" t="s">
        <v>1634</v>
      </c>
      <c r="E1846" s="2" t="s">
        <v>1773</v>
      </c>
      <c r="F1846" s="33">
        <v>2</v>
      </c>
      <c r="G1846" s="33">
        <v>549.91999999999996</v>
      </c>
      <c r="H1846" s="2">
        <v>0.28000000000000003</v>
      </c>
      <c r="I1846" s="2" t="s">
        <v>1824</v>
      </c>
      <c r="J1846" s="2">
        <v>791.88479999999993</v>
      </c>
    </row>
    <row r="1847" spans="1:10">
      <c r="A1847" s="2" t="s">
        <v>3671</v>
      </c>
      <c r="B1847" s="25">
        <v>45364</v>
      </c>
      <c r="C1847" s="2" t="s">
        <v>390</v>
      </c>
      <c r="D1847" s="2" t="s">
        <v>1582</v>
      </c>
      <c r="E1847" s="2" t="s">
        <v>1773</v>
      </c>
      <c r="F1847" s="34">
        <v>4</v>
      </c>
      <c r="G1847" s="34">
        <v>715.88</v>
      </c>
      <c r="H1847" s="2">
        <v>0.19</v>
      </c>
      <c r="I1847" s="2" t="s">
        <v>1826</v>
      </c>
      <c r="J1847" s="2">
        <v>2319.4512</v>
      </c>
    </row>
    <row r="1848" spans="1:10">
      <c r="A1848" s="2" t="s">
        <v>3672</v>
      </c>
      <c r="B1848" s="25">
        <v>45752</v>
      </c>
      <c r="C1848" s="2" t="s">
        <v>1160</v>
      </c>
      <c r="D1848" s="2" t="s">
        <v>1549</v>
      </c>
      <c r="E1848" s="2" t="s">
        <v>1782</v>
      </c>
      <c r="F1848" s="33">
        <v>3</v>
      </c>
      <c r="G1848" s="33">
        <v>591.9</v>
      </c>
      <c r="H1848" s="2">
        <v>0.27</v>
      </c>
      <c r="I1848" s="2" t="s">
        <v>1824</v>
      </c>
      <c r="J1848" s="2">
        <v>1296.261</v>
      </c>
    </row>
    <row r="1849" spans="1:10">
      <c r="A1849" s="2" t="s">
        <v>3673</v>
      </c>
      <c r="B1849" s="25">
        <v>45883</v>
      </c>
      <c r="C1849" s="2" t="s">
        <v>1172</v>
      </c>
      <c r="D1849" s="2" t="s">
        <v>1592</v>
      </c>
      <c r="E1849" s="2" t="s">
        <v>1789</v>
      </c>
      <c r="F1849" s="34">
        <v>2</v>
      </c>
      <c r="G1849" s="34">
        <v>523.14</v>
      </c>
      <c r="H1849" s="2">
        <v>0.13</v>
      </c>
      <c r="I1849" s="2" t="s">
        <v>1826</v>
      </c>
      <c r="J1849" s="2">
        <v>910.2636</v>
      </c>
    </row>
    <row r="1850" spans="1:10">
      <c r="A1850" s="2" t="s">
        <v>3674</v>
      </c>
      <c r="B1850" s="25">
        <v>45477</v>
      </c>
      <c r="C1850" s="2" t="s">
        <v>730</v>
      </c>
      <c r="D1850" s="2" t="s">
        <v>1686</v>
      </c>
      <c r="E1850" s="2" t="s">
        <v>1799</v>
      </c>
      <c r="F1850" s="33">
        <v>2</v>
      </c>
      <c r="G1850" s="33">
        <v>478.62</v>
      </c>
      <c r="H1850" s="2">
        <v>0.17</v>
      </c>
      <c r="I1850" s="2" t="s">
        <v>1829</v>
      </c>
      <c r="J1850" s="2">
        <v>794.50919999999996</v>
      </c>
    </row>
    <row r="1851" spans="1:10">
      <c r="A1851" s="2" t="s">
        <v>3675</v>
      </c>
      <c r="B1851" s="25">
        <v>45556</v>
      </c>
      <c r="C1851" s="2" t="s">
        <v>945</v>
      </c>
      <c r="D1851" s="2" t="s">
        <v>1712</v>
      </c>
      <c r="E1851" s="2" t="s">
        <v>1757</v>
      </c>
      <c r="F1851" s="34">
        <v>4</v>
      </c>
      <c r="G1851" s="34">
        <v>740.5</v>
      </c>
      <c r="H1851" s="2">
        <v>0.17</v>
      </c>
      <c r="I1851" s="2" t="s">
        <v>1826</v>
      </c>
      <c r="J1851" s="2">
        <v>2458.46</v>
      </c>
    </row>
    <row r="1852" spans="1:10">
      <c r="A1852" s="2" t="s">
        <v>3676</v>
      </c>
      <c r="B1852" s="25">
        <v>45465</v>
      </c>
      <c r="C1852" s="2" t="s">
        <v>393</v>
      </c>
      <c r="D1852" s="2" t="s">
        <v>1640</v>
      </c>
      <c r="E1852" s="2" t="s">
        <v>1761</v>
      </c>
      <c r="F1852" s="33">
        <v>1</v>
      </c>
      <c r="G1852" s="33">
        <v>780.24</v>
      </c>
      <c r="H1852" s="2">
        <v>0.04</v>
      </c>
      <c r="I1852" s="2" t="s">
        <v>1829</v>
      </c>
      <c r="J1852" s="2">
        <v>749.03039999999999</v>
      </c>
    </row>
    <row r="1853" spans="1:10">
      <c r="A1853" s="2" t="s">
        <v>3677</v>
      </c>
      <c r="B1853" s="25">
        <v>45552</v>
      </c>
      <c r="C1853" s="2" t="s">
        <v>378</v>
      </c>
      <c r="D1853" s="2" t="s">
        <v>1688</v>
      </c>
      <c r="E1853" s="2" t="s">
        <v>1804</v>
      </c>
      <c r="F1853" s="34">
        <v>4</v>
      </c>
      <c r="G1853" s="34">
        <v>579.24</v>
      </c>
      <c r="H1853" s="2">
        <v>0.04</v>
      </c>
      <c r="I1853" s="2" t="s">
        <v>1829</v>
      </c>
      <c r="J1853" s="2">
        <v>2224.2815999999998</v>
      </c>
    </row>
    <row r="1854" spans="1:10">
      <c r="A1854" s="2" t="s">
        <v>3678</v>
      </c>
      <c r="B1854" s="25">
        <v>45635</v>
      </c>
      <c r="C1854" s="2" t="s">
        <v>1160</v>
      </c>
      <c r="D1854" s="2" t="s">
        <v>1546</v>
      </c>
      <c r="E1854" s="2" t="s">
        <v>1761</v>
      </c>
      <c r="F1854" s="33">
        <v>3</v>
      </c>
      <c r="G1854" s="33">
        <v>268.95</v>
      </c>
      <c r="H1854" s="2">
        <v>0.04</v>
      </c>
      <c r="I1854" s="2" t="s">
        <v>1826</v>
      </c>
      <c r="J1854" s="2">
        <v>774.57599999999991</v>
      </c>
    </row>
    <row r="1855" spans="1:10">
      <c r="A1855" s="2" t="s">
        <v>3679</v>
      </c>
      <c r="B1855" s="25">
        <v>45740</v>
      </c>
      <c r="C1855" s="2" t="s">
        <v>963</v>
      </c>
      <c r="D1855" s="2" t="s">
        <v>1555</v>
      </c>
      <c r="E1855" s="2" t="s">
        <v>1769</v>
      </c>
      <c r="F1855" s="34">
        <v>1</v>
      </c>
      <c r="G1855" s="34">
        <v>47.47</v>
      </c>
      <c r="H1855" s="2">
        <v>0.28000000000000003</v>
      </c>
      <c r="I1855" s="2" t="s">
        <v>1824</v>
      </c>
      <c r="J1855" s="2">
        <v>34.178400000000003</v>
      </c>
    </row>
    <row r="1856" spans="1:10">
      <c r="A1856" s="2" t="s">
        <v>3680</v>
      </c>
      <c r="B1856" s="25">
        <v>45796</v>
      </c>
      <c r="C1856" s="2" t="s">
        <v>821</v>
      </c>
      <c r="D1856" s="2" t="s">
        <v>1614</v>
      </c>
      <c r="E1856" s="2" t="s">
        <v>1807</v>
      </c>
      <c r="F1856" s="33">
        <v>3</v>
      </c>
      <c r="G1856" s="33">
        <v>858.81</v>
      </c>
      <c r="H1856" s="2">
        <v>7.0000000000000007E-2</v>
      </c>
      <c r="I1856" s="2" t="s">
        <v>1824</v>
      </c>
      <c r="J1856" s="2">
        <v>2396.0799000000002</v>
      </c>
    </row>
    <row r="1857" spans="1:10">
      <c r="A1857" s="2" t="s">
        <v>3681</v>
      </c>
      <c r="B1857" s="25">
        <v>45710</v>
      </c>
      <c r="C1857" s="2" t="s">
        <v>978</v>
      </c>
      <c r="D1857" s="2" t="s">
        <v>1586</v>
      </c>
      <c r="E1857" s="2" t="s">
        <v>1789</v>
      </c>
      <c r="F1857" s="34">
        <v>3</v>
      </c>
      <c r="G1857" s="34">
        <v>569.98</v>
      </c>
      <c r="H1857" s="2">
        <v>0.05</v>
      </c>
      <c r="I1857" s="2" t="s">
        <v>1824</v>
      </c>
      <c r="J1857" s="2">
        <v>1624.443</v>
      </c>
    </row>
    <row r="1858" spans="1:10">
      <c r="A1858" s="2" t="s">
        <v>3682</v>
      </c>
      <c r="B1858" s="25">
        <v>45596</v>
      </c>
      <c r="C1858" s="2" t="s">
        <v>1029</v>
      </c>
      <c r="D1858" s="2" t="s">
        <v>1696</v>
      </c>
      <c r="E1858" s="2" t="s">
        <v>1794</v>
      </c>
      <c r="F1858" s="33">
        <v>3</v>
      </c>
      <c r="G1858" s="33">
        <v>306.52</v>
      </c>
      <c r="H1858" s="2">
        <v>0.01</v>
      </c>
      <c r="I1858" s="2" t="s">
        <v>1829</v>
      </c>
      <c r="J1858" s="2">
        <v>910.36439999999993</v>
      </c>
    </row>
    <row r="1859" spans="1:10">
      <c r="A1859" s="2" t="s">
        <v>3683</v>
      </c>
      <c r="B1859" s="25">
        <v>45354</v>
      </c>
      <c r="C1859" s="2" t="s">
        <v>238</v>
      </c>
      <c r="D1859" s="2" t="s">
        <v>1660</v>
      </c>
      <c r="E1859" s="2" t="s">
        <v>1797</v>
      </c>
      <c r="F1859" s="34">
        <v>3</v>
      </c>
      <c r="G1859" s="34">
        <v>184.67</v>
      </c>
      <c r="H1859" s="2">
        <v>0.03</v>
      </c>
      <c r="I1859" s="2" t="s">
        <v>1829</v>
      </c>
      <c r="J1859" s="2">
        <v>537.38969999999995</v>
      </c>
    </row>
    <row r="1860" spans="1:10">
      <c r="A1860" s="2" t="s">
        <v>3684</v>
      </c>
      <c r="B1860" s="25">
        <v>45428</v>
      </c>
      <c r="C1860" s="2" t="s">
        <v>1484</v>
      </c>
      <c r="D1860" s="2" t="s">
        <v>1600</v>
      </c>
      <c r="E1860" s="2" t="s">
        <v>1773</v>
      </c>
      <c r="F1860" s="33">
        <v>4</v>
      </c>
      <c r="G1860" s="33">
        <v>189.56</v>
      </c>
      <c r="H1860" s="2">
        <v>0</v>
      </c>
      <c r="I1860" s="2" t="s">
        <v>1829</v>
      </c>
      <c r="J1860" s="2">
        <v>758.24</v>
      </c>
    </row>
    <row r="1861" spans="1:10">
      <c r="A1861" s="2" t="s">
        <v>3685</v>
      </c>
      <c r="B1861" s="25">
        <v>45511</v>
      </c>
      <c r="C1861" s="2" t="s">
        <v>678</v>
      </c>
      <c r="D1861" s="2" t="s">
        <v>1698</v>
      </c>
      <c r="E1861" s="2" t="s">
        <v>1773</v>
      </c>
      <c r="F1861" s="34">
        <v>1</v>
      </c>
      <c r="G1861" s="34">
        <v>805.24</v>
      </c>
      <c r="H1861" s="2">
        <v>0.04</v>
      </c>
      <c r="I1861" s="2" t="s">
        <v>1826</v>
      </c>
      <c r="J1861" s="2">
        <v>773.03039999999999</v>
      </c>
    </row>
    <row r="1862" spans="1:10">
      <c r="A1862" s="2" t="s">
        <v>3686</v>
      </c>
      <c r="B1862" s="25">
        <v>45549</v>
      </c>
      <c r="C1862" s="2" t="s">
        <v>619</v>
      </c>
      <c r="D1862" s="2" t="s">
        <v>1656</v>
      </c>
      <c r="E1862" s="2" t="s">
        <v>1807</v>
      </c>
      <c r="F1862" s="33">
        <v>3</v>
      </c>
      <c r="G1862" s="33">
        <v>683.74</v>
      </c>
      <c r="H1862" s="2">
        <v>0.24</v>
      </c>
      <c r="I1862" s="2" t="s">
        <v>1824</v>
      </c>
      <c r="J1862" s="2">
        <v>1558.9272000000001</v>
      </c>
    </row>
    <row r="1863" spans="1:10">
      <c r="A1863" s="2" t="s">
        <v>3687</v>
      </c>
      <c r="B1863" s="25">
        <v>45573</v>
      </c>
      <c r="C1863" s="2" t="s">
        <v>684</v>
      </c>
      <c r="D1863" s="2" t="s">
        <v>1660</v>
      </c>
      <c r="E1863" s="2" t="s">
        <v>1810</v>
      </c>
      <c r="F1863" s="34">
        <v>3</v>
      </c>
      <c r="G1863" s="34">
        <v>439.21</v>
      </c>
      <c r="H1863" s="2">
        <v>0.28000000000000003</v>
      </c>
      <c r="I1863" s="2" t="s">
        <v>1829</v>
      </c>
      <c r="J1863" s="2">
        <v>948.69359999999983</v>
      </c>
    </row>
    <row r="1864" spans="1:10">
      <c r="A1864" s="2" t="s">
        <v>3688</v>
      </c>
      <c r="B1864" s="25">
        <v>45904</v>
      </c>
      <c r="C1864" s="2" t="s">
        <v>414</v>
      </c>
      <c r="D1864" s="2" t="s">
        <v>1680</v>
      </c>
      <c r="E1864" s="2" t="s">
        <v>1776</v>
      </c>
      <c r="F1864" s="33">
        <v>1</v>
      </c>
      <c r="G1864" s="33">
        <v>126.92</v>
      </c>
      <c r="H1864" s="2">
        <v>0.24</v>
      </c>
      <c r="I1864" s="2" t="s">
        <v>1829</v>
      </c>
      <c r="J1864" s="2">
        <v>96.459199999999996</v>
      </c>
    </row>
    <row r="1865" spans="1:10">
      <c r="A1865" s="2" t="s">
        <v>3689</v>
      </c>
      <c r="B1865" s="25">
        <v>45489</v>
      </c>
      <c r="C1865" s="2" t="s">
        <v>27</v>
      </c>
      <c r="D1865" s="2" t="s">
        <v>1694</v>
      </c>
      <c r="E1865" s="2" t="s">
        <v>1769</v>
      </c>
      <c r="F1865" s="34">
        <v>4</v>
      </c>
      <c r="G1865" s="34">
        <v>834.7</v>
      </c>
      <c r="H1865" s="2">
        <v>0.14000000000000001</v>
      </c>
      <c r="I1865" s="2" t="s">
        <v>1824</v>
      </c>
      <c r="J1865" s="2">
        <v>2871.3679999999999</v>
      </c>
    </row>
    <row r="1866" spans="1:10">
      <c r="A1866" s="2" t="s">
        <v>3690</v>
      </c>
      <c r="B1866" s="25">
        <v>45909</v>
      </c>
      <c r="C1866" s="2" t="s">
        <v>1071</v>
      </c>
      <c r="D1866" s="2" t="s">
        <v>1632</v>
      </c>
      <c r="E1866" s="2" t="s">
        <v>1792</v>
      </c>
      <c r="F1866" s="33">
        <v>2</v>
      </c>
      <c r="G1866" s="33">
        <v>271.88</v>
      </c>
      <c r="H1866" s="2">
        <v>0.11</v>
      </c>
      <c r="I1866" s="2" t="s">
        <v>1829</v>
      </c>
      <c r="J1866" s="2">
        <v>483.94639999999998</v>
      </c>
    </row>
    <row r="1867" spans="1:10">
      <c r="A1867" s="2" t="s">
        <v>3691</v>
      </c>
      <c r="B1867" s="25">
        <v>45720</v>
      </c>
      <c r="C1867" s="2" t="s">
        <v>1478</v>
      </c>
      <c r="D1867" s="2" t="s">
        <v>1570</v>
      </c>
      <c r="E1867" s="2" t="s">
        <v>1757</v>
      </c>
      <c r="F1867" s="34">
        <v>4</v>
      </c>
      <c r="G1867" s="34">
        <v>972.14</v>
      </c>
      <c r="H1867" s="2">
        <v>0.25</v>
      </c>
      <c r="I1867" s="2" t="s">
        <v>1824</v>
      </c>
      <c r="J1867" s="2">
        <v>2916.42</v>
      </c>
    </row>
    <row r="1868" spans="1:10">
      <c r="A1868" s="2" t="s">
        <v>3692</v>
      </c>
      <c r="B1868" s="25">
        <v>45831</v>
      </c>
      <c r="C1868" s="2" t="s">
        <v>335</v>
      </c>
      <c r="D1868" s="2" t="s">
        <v>1634</v>
      </c>
      <c r="E1868" s="2" t="s">
        <v>1769</v>
      </c>
      <c r="F1868" s="33">
        <v>3</v>
      </c>
      <c r="G1868" s="33">
        <v>523.66</v>
      </c>
      <c r="H1868" s="2">
        <v>0.27</v>
      </c>
      <c r="I1868" s="2" t="s">
        <v>1826</v>
      </c>
      <c r="J1868" s="2">
        <v>1146.8154</v>
      </c>
    </row>
    <row r="1869" spans="1:10">
      <c r="A1869" s="2" t="s">
        <v>3693</v>
      </c>
      <c r="B1869" s="25">
        <v>45602</v>
      </c>
      <c r="C1869" s="2" t="s">
        <v>499</v>
      </c>
      <c r="D1869" s="2" t="s">
        <v>1676</v>
      </c>
      <c r="E1869" s="2" t="s">
        <v>1761</v>
      </c>
      <c r="F1869" s="34">
        <v>4</v>
      </c>
      <c r="G1869" s="34">
        <v>838.99</v>
      </c>
      <c r="H1869" s="2">
        <v>0.16</v>
      </c>
      <c r="I1869" s="2" t="s">
        <v>1824</v>
      </c>
      <c r="J1869" s="2">
        <v>2819.0064000000002</v>
      </c>
    </row>
    <row r="1870" spans="1:10">
      <c r="A1870" s="2" t="s">
        <v>3694</v>
      </c>
      <c r="B1870" s="25">
        <v>45722</v>
      </c>
      <c r="C1870" s="2" t="s">
        <v>461</v>
      </c>
      <c r="D1870" s="2" t="s">
        <v>1570</v>
      </c>
      <c r="E1870" s="2" t="s">
        <v>1807</v>
      </c>
      <c r="F1870" s="33">
        <v>4</v>
      </c>
      <c r="G1870" s="33">
        <v>838.7</v>
      </c>
      <c r="H1870" s="2">
        <v>0.21</v>
      </c>
      <c r="I1870" s="2" t="s">
        <v>1829</v>
      </c>
      <c r="J1870" s="2">
        <v>2650.2919999999999</v>
      </c>
    </row>
    <row r="1871" spans="1:10">
      <c r="A1871" s="2" t="s">
        <v>3695</v>
      </c>
      <c r="B1871" s="25">
        <v>45794</v>
      </c>
      <c r="C1871" s="2" t="s">
        <v>1304</v>
      </c>
      <c r="D1871" s="2" t="s">
        <v>1696</v>
      </c>
      <c r="E1871" s="2" t="s">
        <v>1782</v>
      </c>
      <c r="F1871" s="34">
        <v>3</v>
      </c>
      <c r="G1871" s="34">
        <v>943.24</v>
      </c>
      <c r="H1871" s="2">
        <v>0.21</v>
      </c>
      <c r="I1871" s="2" t="s">
        <v>1824</v>
      </c>
      <c r="J1871" s="2">
        <v>2235.4787999999999</v>
      </c>
    </row>
    <row r="1872" spans="1:10">
      <c r="A1872" s="2" t="s">
        <v>3696</v>
      </c>
      <c r="B1872" s="25">
        <v>45659</v>
      </c>
      <c r="C1872" s="2" t="s">
        <v>945</v>
      </c>
      <c r="D1872" s="2" t="s">
        <v>1543</v>
      </c>
      <c r="E1872" s="2" t="s">
        <v>1807</v>
      </c>
      <c r="F1872" s="33">
        <v>2</v>
      </c>
      <c r="G1872" s="33">
        <v>310.33</v>
      </c>
      <c r="H1872" s="2">
        <v>0.26</v>
      </c>
      <c r="I1872" s="2" t="s">
        <v>1824</v>
      </c>
      <c r="J1872" s="2">
        <v>459.28840000000002</v>
      </c>
    </row>
    <row r="1873" spans="1:10">
      <c r="A1873" s="2" t="s">
        <v>3697</v>
      </c>
      <c r="B1873" s="25">
        <v>45501</v>
      </c>
      <c r="C1873" s="2" t="s">
        <v>1086</v>
      </c>
      <c r="D1873" s="2" t="s">
        <v>1638</v>
      </c>
      <c r="E1873" s="2" t="s">
        <v>1752</v>
      </c>
      <c r="F1873" s="34">
        <v>3</v>
      </c>
      <c r="G1873" s="34">
        <v>201.05</v>
      </c>
      <c r="H1873" s="2">
        <v>0.23</v>
      </c>
      <c r="I1873" s="2" t="s">
        <v>1826</v>
      </c>
      <c r="J1873" s="2">
        <v>464.42550000000011</v>
      </c>
    </row>
    <row r="1874" spans="1:10">
      <c r="A1874" s="2" t="s">
        <v>3698</v>
      </c>
      <c r="B1874" s="25">
        <v>45408</v>
      </c>
      <c r="C1874" s="2" t="s">
        <v>806</v>
      </c>
      <c r="D1874" s="2" t="s">
        <v>1664</v>
      </c>
      <c r="E1874" s="2" t="s">
        <v>1807</v>
      </c>
      <c r="F1874" s="33">
        <v>1</v>
      </c>
      <c r="G1874" s="33">
        <v>803.37</v>
      </c>
      <c r="H1874" s="2">
        <v>0.3</v>
      </c>
      <c r="I1874" s="2" t="s">
        <v>1826</v>
      </c>
      <c r="J1874" s="2">
        <v>562.35899999999992</v>
      </c>
    </row>
    <row r="1875" spans="1:10">
      <c r="A1875" s="2" t="s">
        <v>3699</v>
      </c>
      <c r="B1875" s="25">
        <v>45886</v>
      </c>
      <c r="C1875" s="2" t="s">
        <v>144</v>
      </c>
      <c r="D1875" s="2" t="s">
        <v>1670</v>
      </c>
      <c r="E1875" s="2" t="s">
        <v>1801</v>
      </c>
      <c r="F1875" s="34">
        <v>3</v>
      </c>
      <c r="G1875" s="34">
        <v>259.98</v>
      </c>
      <c r="H1875" s="2">
        <v>7.0000000000000007E-2</v>
      </c>
      <c r="I1875" s="2" t="s">
        <v>1829</v>
      </c>
      <c r="J1875" s="2">
        <v>725.3442</v>
      </c>
    </row>
    <row r="1876" spans="1:10">
      <c r="A1876" s="2" t="s">
        <v>3700</v>
      </c>
      <c r="B1876" s="25">
        <v>45426</v>
      </c>
      <c r="C1876" s="2" t="s">
        <v>428</v>
      </c>
      <c r="D1876" s="2" t="s">
        <v>1549</v>
      </c>
      <c r="E1876" s="2" t="s">
        <v>1766</v>
      </c>
      <c r="F1876" s="33">
        <v>4</v>
      </c>
      <c r="G1876" s="33">
        <v>591.9</v>
      </c>
      <c r="H1876" s="2">
        <v>0.2</v>
      </c>
      <c r="I1876" s="2" t="s">
        <v>1826</v>
      </c>
      <c r="J1876" s="2">
        <v>1894.08</v>
      </c>
    </row>
    <row r="1877" spans="1:10">
      <c r="A1877" s="2" t="s">
        <v>3701</v>
      </c>
      <c r="B1877" s="25">
        <v>45730</v>
      </c>
      <c r="C1877" s="2" t="s">
        <v>127</v>
      </c>
      <c r="D1877" s="2" t="s">
        <v>1668</v>
      </c>
      <c r="E1877" s="2" t="s">
        <v>1794</v>
      </c>
      <c r="F1877" s="34">
        <v>2</v>
      </c>
      <c r="G1877" s="34">
        <v>396.9</v>
      </c>
      <c r="H1877" s="2">
        <v>0.18</v>
      </c>
      <c r="I1877" s="2" t="s">
        <v>1826</v>
      </c>
      <c r="J1877" s="2">
        <v>650.91600000000005</v>
      </c>
    </row>
    <row r="1878" spans="1:10">
      <c r="A1878" s="2" t="s">
        <v>3702</v>
      </c>
      <c r="B1878" s="25">
        <v>45731</v>
      </c>
      <c r="C1878" s="2" t="s">
        <v>1400</v>
      </c>
      <c r="D1878" s="2" t="s">
        <v>1744</v>
      </c>
      <c r="E1878" s="2" t="s">
        <v>1761</v>
      </c>
      <c r="F1878" s="33">
        <v>1</v>
      </c>
      <c r="G1878" s="33">
        <v>176.84</v>
      </c>
      <c r="H1878" s="2">
        <v>0.19</v>
      </c>
      <c r="I1878" s="2" t="s">
        <v>1824</v>
      </c>
      <c r="J1878" s="2">
        <v>143.24039999999999</v>
      </c>
    </row>
    <row r="1879" spans="1:10">
      <c r="A1879" s="2" t="s">
        <v>3703</v>
      </c>
      <c r="B1879" s="25">
        <v>45272</v>
      </c>
      <c r="C1879" s="2" t="s">
        <v>812</v>
      </c>
      <c r="D1879" s="2" t="s">
        <v>1600</v>
      </c>
      <c r="E1879" s="2" t="s">
        <v>1752</v>
      </c>
      <c r="F1879" s="34">
        <v>2</v>
      </c>
      <c r="G1879" s="34">
        <v>614.21</v>
      </c>
      <c r="H1879" s="2">
        <v>0.11</v>
      </c>
      <c r="I1879" s="2" t="s">
        <v>1826</v>
      </c>
      <c r="J1879" s="2">
        <v>1093.2937999999999</v>
      </c>
    </row>
    <row r="1880" spans="1:10">
      <c r="A1880" s="2" t="s">
        <v>3704</v>
      </c>
      <c r="B1880" s="25">
        <v>45584</v>
      </c>
      <c r="C1880" s="2" t="s">
        <v>381</v>
      </c>
      <c r="D1880" s="2" t="s">
        <v>1551</v>
      </c>
      <c r="E1880" s="2" t="s">
        <v>1779</v>
      </c>
      <c r="F1880" s="33">
        <v>3</v>
      </c>
      <c r="G1880" s="33">
        <v>604.66</v>
      </c>
      <c r="H1880" s="2">
        <v>0.18</v>
      </c>
      <c r="I1880" s="2" t="s">
        <v>1829</v>
      </c>
      <c r="J1880" s="2">
        <v>1487.4636</v>
      </c>
    </row>
    <row r="1881" spans="1:10">
      <c r="A1881" s="2" t="s">
        <v>3705</v>
      </c>
      <c r="B1881" s="25">
        <v>45534</v>
      </c>
      <c r="C1881" s="2" t="s">
        <v>1530</v>
      </c>
      <c r="D1881" s="2" t="s">
        <v>1549</v>
      </c>
      <c r="E1881" s="2" t="s">
        <v>1794</v>
      </c>
      <c r="F1881" s="34">
        <v>3</v>
      </c>
      <c r="G1881" s="34">
        <v>24.29</v>
      </c>
      <c r="H1881" s="2">
        <v>0.12</v>
      </c>
      <c r="I1881" s="2" t="s">
        <v>1826</v>
      </c>
      <c r="J1881" s="2">
        <v>64.125600000000006</v>
      </c>
    </row>
    <row r="1882" spans="1:10">
      <c r="A1882" s="2" t="s">
        <v>3706</v>
      </c>
      <c r="B1882" s="25">
        <v>45482</v>
      </c>
      <c r="C1882" s="2" t="s">
        <v>419</v>
      </c>
      <c r="D1882" s="2" t="s">
        <v>1674</v>
      </c>
      <c r="E1882" s="2" t="s">
        <v>1792</v>
      </c>
      <c r="F1882" s="33">
        <v>1</v>
      </c>
      <c r="G1882" s="33">
        <v>503.95</v>
      </c>
      <c r="H1882" s="2">
        <v>0.24</v>
      </c>
      <c r="I1882" s="2" t="s">
        <v>1826</v>
      </c>
      <c r="J1882" s="2">
        <v>383.00200000000001</v>
      </c>
    </row>
    <row r="1883" spans="1:10">
      <c r="A1883" s="2" t="s">
        <v>3707</v>
      </c>
      <c r="B1883" s="25">
        <v>45475</v>
      </c>
      <c r="C1883" s="2" t="s">
        <v>1005</v>
      </c>
      <c r="D1883" s="2" t="s">
        <v>1650</v>
      </c>
      <c r="E1883" s="2" t="s">
        <v>1799</v>
      </c>
      <c r="F1883" s="34">
        <v>4</v>
      </c>
      <c r="G1883" s="34">
        <v>860.78</v>
      </c>
      <c r="H1883" s="2">
        <v>0.03</v>
      </c>
      <c r="I1883" s="2" t="s">
        <v>1824</v>
      </c>
      <c r="J1883" s="2">
        <v>3339.8263999999999</v>
      </c>
    </row>
    <row r="1884" spans="1:10">
      <c r="A1884" s="2" t="s">
        <v>3708</v>
      </c>
      <c r="B1884" s="25">
        <v>45234</v>
      </c>
      <c r="C1884" s="2" t="s">
        <v>646</v>
      </c>
      <c r="D1884" s="2" t="s">
        <v>1632</v>
      </c>
      <c r="E1884" s="2" t="s">
        <v>1766</v>
      </c>
      <c r="F1884" s="33">
        <v>3</v>
      </c>
      <c r="G1884" s="33">
        <v>41.97</v>
      </c>
      <c r="H1884" s="2">
        <v>0.03</v>
      </c>
      <c r="I1884" s="2" t="s">
        <v>1829</v>
      </c>
      <c r="J1884" s="2">
        <v>122.1327</v>
      </c>
    </row>
    <row r="1885" spans="1:10">
      <c r="A1885" s="2" t="s">
        <v>3709</v>
      </c>
      <c r="B1885" s="25">
        <v>45397</v>
      </c>
      <c r="C1885" s="2" t="s">
        <v>134</v>
      </c>
      <c r="D1885" s="2" t="s">
        <v>1578</v>
      </c>
      <c r="E1885" s="2" t="s">
        <v>1773</v>
      </c>
      <c r="F1885" s="34">
        <v>1</v>
      </c>
      <c r="G1885" s="34">
        <v>649.59</v>
      </c>
      <c r="H1885" s="2">
        <v>0.12</v>
      </c>
      <c r="I1885" s="2" t="s">
        <v>1829</v>
      </c>
      <c r="J1885" s="2">
        <v>571.63920000000007</v>
      </c>
    </row>
    <row r="1886" spans="1:10">
      <c r="A1886" s="2" t="s">
        <v>3710</v>
      </c>
      <c r="B1886" s="25">
        <v>45502</v>
      </c>
      <c r="C1886" s="2" t="s">
        <v>202</v>
      </c>
      <c r="D1886" s="2" t="s">
        <v>1674</v>
      </c>
      <c r="E1886" s="2" t="s">
        <v>1786</v>
      </c>
      <c r="F1886" s="33">
        <v>2</v>
      </c>
      <c r="G1886" s="33">
        <v>386.09</v>
      </c>
      <c r="H1886" s="2">
        <v>0.19</v>
      </c>
      <c r="I1886" s="2" t="s">
        <v>1826</v>
      </c>
      <c r="J1886" s="2">
        <v>625.46579999999994</v>
      </c>
    </row>
    <row r="1887" spans="1:10">
      <c r="A1887" s="2" t="s">
        <v>3711</v>
      </c>
      <c r="B1887" s="25">
        <v>45644</v>
      </c>
      <c r="C1887" s="2" t="s">
        <v>353</v>
      </c>
      <c r="D1887" s="2" t="s">
        <v>1650</v>
      </c>
      <c r="E1887" s="2" t="s">
        <v>1794</v>
      </c>
      <c r="F1887" s="34">
        <v>1</v>
      </c>
      <c r="G1887" s="34">
        <v>891.62</v>
      </c>
      <c r="H1887" s="2">
        <v>0.06</v>
      </c>
      <c r="I1887" s="2" t="s">
        <v>1826</v>
      </c>
      <c r="J1887" s="2">
        <v>838.12279999999998</v>
      </c>
    </row>
    <row r="1888" spans="1:10">
      <c r="A1888" s="2" t="s">
        <v>3712</v>
      </c>
      <c r="B1888" s="25">
        <v>45617</v>
      </c>
      <c r="C1888" s="2" t="s">
        <v>1190</v>
      </c>
      <c r="D1888" s="2" t="s">
        <v>1676</v>
      </c>
      <c r="E1888" s="2" t="s">
        <v>1801</v>
      </c>
      <c r="F1888" s="33">
        <v>2</v>
      </c>
      <c r="G1888" s="33">
        <v>558.9</v>
      </c>
      <c r="H1888" s="2">
        <v>0.05</v>
      </c>
      <c r="I1888" s="2" t="s">
        <v>1829</v>
      </c>
      <c r="J1888" s="2">
        <v>1061.9100000000001</v>
      </c>
    </row>
    <row r="1889" spans="1:10">
      <c r="A1889" s="2" t="s">
        <v>3713</v>
      </c>
      <c r="B1889" s="25">
        <v>45797</v>
      </c>
      <c r="C1889" s="2" t="s">
        <v>1104</v>
      </c>
      <c r="D1889" s="2" t="s">
        <v>1546</v>
      </c>
      <c r="E1889" s="2" t="s">
        <v>1766</v>
      </c>
      <c r="F1889" s="34">
        <v>2</v>
      </c>
      <c r="G1889" s="34">
        <v>99.04</v>
      </c>
      <c r="H1889" s="2">
        <v>0.26</v>
      </c>
      <c r="I1889" s="2" t="s">
        <v>1829</v>
      </c>
      <c r="J1889" s="2">
        <v>146.57919999999999</v>
      </c>
    </row>
    <row r="1890" spans="1:10">
      <c r="A1890" s="2" t="s">
        <v>3714</v>
      </c>
      <c r="B1890" s="25">
        <v>45740</v>
      </c>
      <c r="C1890" s="2" t="s">
        <v>923</v>
      </c>
      <c r="D1890" s="2" t="s">
        <v>1551</v>
      </c>
      <c r="E1890" s="2" t="s">
        <v>1782</v>
      </c>
      <c r="F1890" s="33">
        <v>4</v>
      </c>
      <c r="G1890" s="33">
        <v>625.13</v>
      </c>
      <c r="H1890" s="2">
        <v>0.06</v>
      </c>
      <c r="I1890" s="2" t="s">
        <v>1824</v>
      </c>
      <c r="J1890" s="2">
        <v>2350.4888000000001</v>
      </c>
    </row>
    <row r="1891" spans="1:10">
      <c r="A1891" s="2" t="s">
        <v>3715</v>
      </c>
      <c r="B1891" s="25">
        <v>45824</v>
      </c>
      <c r="C1891" s="2" t="s">
        <v>144</v>
      </c>
      <c r="D1891" s="2" t="s">
        <v>1628</v>
      </c>
      <c r="E1891" s="2" t="s">
        <v>1810</v>
      </c>
      <c r="F1891" s="34">
        <v>4</v>
      </c>
      <c r="G1891" s="34">
        <v>38.380000000000003</v>
      </c>
      <c r="H1891" s="2">
        <v>0.16</v>
      </c>
      <c r="I1891" s="2" t="s">
        <v>1829</v>
      </c>
      <c r="J1891" s="2">
        <v>128.95679999999999</v>
      </c>
    </row>
    <row r="1892" spans="1:10">
      <c r="A1892" s="2" t="s">
        <v>3716</v>
      </c>
      <c r="B1892" s="25">
        <v>45404</v>
      </c>
      <c r="C1892" s="2" t="s">
        <v>1513</v>
      </c>
      <c r="D1892" s="2" t="s">
        <v>1736</v>
      </c>
      <c r="E1892" s="2" t="s">
        <v>1789</v>
      </c>
      <c r="F1892" s="33">
        <v>4</v>
      </c>
      <c r="G1892" s="33">
        <v>731.72</v>
      </c>
      <c r="H1892" s="2">
        <v>0.22</v>
      </c>
      <c r="I1892" s="2" t="s">
        <v>1829</v>
      </c>
      <c r="J1892" s="2">
        <v>2282.9663999999998</v>
      </c>
    </row>
    <row r="1893" spans="1:10">
      <c r="A1893" s="2" t="s">
        <v>3717</v>
      </c>
      <c r="B1893" s="25">
        <v>45916</v>
      </c>
      <c r="C1893" s="2" t="s">
        <v>1411</v>
      </c>
      <c r="D1893" s="2" t="s">
        <v>1710</v>
      </c>
      <c r="E1893" s="2" t="s">
        <v>1813</v>
      </c>
      <c r="F1893" s="34">
        <v>3</v>
      </c>
      <c r="G1893" s="34">
        <v>825.33</v>
      </c>
      <c r="H1893" s="2">
        <v>0.21</v>
      </c>
      <c r="I1893" s="2" t="s">
        <v>1824</v>
      </c>
      <c r="J1893" s="2">
        <v>1956.0320999999999</v>
      </c>
    </row>
    <row r="1894" spans="1:10">
      <c r="A1894" s="2" t="s">
        <v>3718</v>
      </c>
      <c r="B1894" s="25">
        <v>45269</v>
      </c>
      <c r="C1894" s="2" t="s">
        <v>221</v>
      </c>
      <c r="D1894" s="2" t="s">
        <v>1688</v>
      </c>
      <c r="E1894" s="2" t="s">
        <v>1799</v>
      </c>
      <c r="F1894" s="33">
        <v>2</v>
      </c>
      <c r="G1894" s="33">
        <v>47.3</v>
      </c>
      <c r="H1894" s="2">
        <v>0.01</v>
      </c>
      <c r="I1894" s="2" t="s">
        <v>1826</v>
      </c>
      <c r="J1894" s="2">
        <v>93.653999999999996</v>
      </c>
    </row>
    <row r="1895" spans="1:10">
      <c r="A1895" s="2" t="s">
        <v>3719</v>
      </c>
      <c r="B1895" s="25">
        <v>45493</v>
      </c>
      <c r="C1895" s="2" t="s">
        <v>568</v>
      </c>
      <c r="D1895" s="2" t="s">
        <v>1692</v>
      </c>
      <c r="E1895" s="2" t="s">
        <v>1807</v>
      </c>
      <c r="F1895" s="34">
        <v>1</v>
      </c>
      <c r="G1895" s="34">
        <v>389.12</v>
      </c>
      <c r="H1895" s="2">
        <v>0.18</v>
      </c>
      <c r="I1895" s="2" t="s">
        <v>1826</v>
      </c>
      <c r="J1895" s="2">
        <v>319.07839999999999</v>
      </c>
    </row>
    <row r="1896" spans="1:10">
      <c r="A1896" s="2" t="s">
        <v>3720</v>
      </c>
      <c r="B1896" s="25">
        <v>45558</v>
      </c>
      <c r="C1896" s="2" t="s">
        <v>1414</v>
      </c>
      <c r="D1896" s="2" t="s">
        <v>1712</v>
      </c>
      <c r="E1896" s="2" t="s">
        <v>1810</v>
      </c>
      <c r="F1896" s="33">
        <v>3</v>
      </c>
      <c r="G1896" s="33">
        <v>543.83000000000004</v>
      </c>
      <c r="H1896" s="2">
        <v>0.05</v>
      </c>
      <c r="I1896" s="2" t="s">
        <v>1824</v>
      </c>
      <c r="J1896" s="2">
        <v>1549.9155000000001</v>
      </c>
    </row>
    <row r="1897" spans="1:10">
      <c r="A1897" s="2" t="s">
        <v>3721</v>
      </c>
      <c r="B1897" s="25">
        <v>45423</v>
      </c>
      <c r="C1897" s="2" t="s">
        <v>103</v>
      </c>
      <c r="D1897" s="2" t="s">
        <v>1576</v>
      </c>
      <c r="E1897" s="2" t="s">
        <v>1757</v>
      </c>
      <c r="F1897" s="34">
        <v>2</v>
      </c>
      <c r="G1897" s="34">
        <v>660.27</v>
      </c>
      <c r="H1897" s="2">
        <v>0.01</v>
      </c>
      <c r="I1897" s="2" t="s">
        <v>1826</v>
      </c>
      <c r="J1897" s="2">
        <v>1307.3345999999999</v>
      </c>
    </row>
    <row r="1898" spans="1:10">
      <c r="A1898" s="2" t="s">
        <v>3722</v>
      </c>
      <c r="B1898" s="25">
        <v>45780</v>
      </c>
      <c r="C1898" s="2" t="s">
        <v>1346</v>
      </c>
      <c r="D1898" s="2" t="s">
        <v>1574</v>
      </c>
      <c r="E1898" s="2" t="s">
        <v>1782</v>
      </c>
      <c r="F1898" s="33">
        <v>4</v>
      </c>
      <c r="G1898" s="33">
        <v>729.31</v>
      </c>
      <c r="H1898" s="2">
        <v>0.03</v>
      </c>
      <c r="I1898" s="2" t="s">
        <v>1824</v>
      </c>
      <c r="J1898" s="2">
        <v>2829.7228</v>
      </c>
    </row>
    <row r="1899" spans="1:10">
      <c r="A1899" s="2" t="s">
        <v>3723</v>
      </c>
      <c r="B1899" s="25">
        <v>45345</v>
      </c>
      <c r="C1899" s="2" t="s">
        <v>1307</v>
      </c>
      <c r="D1899" s="2" t="s">
        <v>1722</v>
      </c>
      <c r="E1899" s="2" t="s">
        <v>1776</v>
      </c>
      <c r="F1899" s="34">
        <v>2</v>
      </c>
      <c r="G1899" s="34">
        <v>152.91</v>
      </c>
      <c r="H1899" s="2">
        <v>0.24</v>
      </c>
      <c r="I1899" s="2" t="s">
        <v>1826</v>
      </c>
      <c r="J1899" s="2">
        <v>232.42320000000001</v>
      </c>
    </row>
    <row r="1900" spans="1:10">
      <c r="A1900" s="2" t="s">
        <v>3724</v>
      </c>
      <c r="B1900" s="25">
        <v>45344</v>
      </c>
      <c r="C1900" s="2" t="s">
        <v>1422</v>
      </c>
      <c r="D1900" s="2" t="s">
        <v>1696</v>
      </c>
      <c r="E1900" s="2" t="s">
        <v>1801</v>
      </c>
      <c r="F1900" s="33">
        <v>4</v>
      </c>
      <c r="G1900" s="33">
        <v>592.14</v>
      </c>
      <c r="H1900" s="2">
        <v>0.12</v>
      </c>
      <c r="I1900" s="2" t="s">
        <v>1829</v>
      </c>
      <c r="J1900" s="2">
        <v>2084.3328000000001</v>
      </c>
    </row>
    <row r="1901" spans="1:10">
      <c r="A1901" s="2" t="s">
        <v>3725</v>
      </c>
      <c r="B1901" s="25">
        <v>45525</v>
      </c>
      <c r="C1901" s="2" t="s">
        <v>230</v>
      </c>
      <c r="D1901" s="2" t="s">
        <v>1704</v>
      </c>
      <c r="E1901" s="2" t="s">
        <v>1794</v>
      </c>
      <c r="F1901" s="34">
        <v>1</v>
      </c>
      <c r="G1901" s="34">
        <v>984.37</v>
      </c>
      <c r="H1901" s="2">
        <v>0</v>
      </c>
      <c r="I1901" s="2" t="s">
        <v>1826</v>
      </c>
      <c r="J1901" s="2">
        <v>984.37</v>
      </c>
    </row>
    <row r="1902" spans="1:10">
      <c r="A1902" s="2" t="s">
        <v>3726</v>
      </c>
      <c r="B1902" s="25">
        <v>45329</v>
      </c>
      <c r="C1902" s="2" t="s">
        <v>926</v>
      </c>
      <c r="D1902" s="2" t="s">
        <v>1546</v>
      </c>
      <c r="E1902" s="2" t="s">
        <v>1794</v>
      </c>
      <c r="F1902" s="33">
        <v>2</v>
      </c>
      <c r="G1902" s="33">
        <v>237.59</v>
      </c>
      <c r="H1902" s="2">
        <v>0.12</v>
      </c>
      <c r="I1902" s="2" t="s">
        <v>1824</v>
      </c>
      <c r="J1902" s="2">
        <v>418.15839999999997</v>
      </c>
    </row>
    <row r="1903" spans="1:10">
      <c r="A1903" s="2" t="s">
        <v>3727</v>
      </c>
      <c r="B1903" s="25">
        <v>45250</v>
      </c>
      <c r="C1903" s="2" t="s">
        <v>1337</v>
      </c>
      <c r="D1903" s="2" t="s">
        <v>1598</v>
      </c>
      <c r="E1903" s="2" t="s">
        <v>1782</v>
      </c>
      <c r="F1903" s="34">
        <v>1</v>
      </c>
      <c r="G1903" s="34">
        <v>52.06</v>
      </c>
      <c r="H1903" s="2">
        <v>0.27</v>
      </c>
      <c r="I1903" s="2" t="s">
        <v>1829</v>
      </c>
      <c r="J1903" s="2">
        <v>38.003799999999998</v>
      </c>
    </row>
    <row r="1904" spans="1:10">
      <c r="A1904" s="2" t="s">
        <v>3728</v>
      </c>
      <c r="B1904" s="25">
        <v>45691</v>
      </c>
      <c r="C1904" s="2" t="s">
        <v>1405</v>
      </c>
      <c r="D1904" s="2" t="s">
        <v>1551</v>
      </c>
      <c r="E1904" s="2" t="s">
        <v>1757</v>
      </c>
      <c r="F1904" s="33">
        <v>2</v>
      </c>
      <c r="G1904" s="33">
        <v>594.63</v>
      </c>
      <c r="H1904" s="2">
        <v>0.12</v>
      </c>
      <c r="I1904" s="2" t="s">
        <v>1824</v>
      </c>
      <c r="J1904" s="2">
        <v>1046.5488</v>
      </c>
    </row>
    <row r="1905" spans="1:10">
      <c r="A1905" s="2" t="s">
        <v>3729</v>
      </c>
      <c r="B1905" s="25">
        <v>45644</v>
      </c>
      <c r="C1905" s="2" t="s">
        <v>556</v>
      </c>
      <c r="D1905" s="2" t="s">
        <v>1551</v>
      </c>
      <c r="E1905" s="2" t="s">
        <v>1752</v>
      </c>
      <c r="F1905" s="34">
        <v>3</v>
      </c>
      <c r="G1905" s="34">
        <v>476.1</v>
      </c>
      <c r="H1905" s="2">
        <v>0.05</v>
      </c>
      <c r="I1905" s="2" t="s">
        <v>1829</v>
      </c>
      <c r="J1905" s="2">
        <v>1356.885</v>
      </c>
    </row>
    <row r="1906" spans="1:10">
      <c r="A1906" s="2" t="s">
        <v>3730</v>
      </c>
      <c r="B1906" s="25">
        <v>45514</v>
      </c>
      <c r="C1906" s="2" t="s">
        <v>227</v>
      </c>
      <c r="D1906" s="2" t="s">
        <v>1670</v>
      </c>
      <c r="E1906" s="2" t="s">
        <v>1776</v>
      </c>
      <c r="F1906" s="33">
        <v>1</v>
      </c>
      <c r="G1906" s="33">
        <v>546.47</v>
      </c>
      <c r="H1906" s="2">
        <v>0.08</v>
      </c>
      <c r="I1906" s="2" t="s">
        <v>1829</v>
      </c>
      <c r="J1906" s="2">
        <v>502.75240000000002</v>
      </c>
    </row>
    <row r="1907" spans="1:10">
      <c r="A1907" s="2" t="s">
        <v>3731</v>
      </c>
      <c r="B1907" s="25">
        <v>45760</v>
      </c>
      <c r="C1907" s="2" t="s">
        <v>582</v>
      </c>
      <c r="D1907" s="2" t="s">
        <v>1698</v>
      </c>
      <c r="E1907" s="2" t="s">
        <v>1794</v>
      </c>
      <c r="F1907" s="34">
        <v>1</v>
      </c>
      <c r="G1907" s="34">
        <v>979.49</v>
      </c>
      <c r="H1907" s="2">
        <v>0.19</v>
      </c>
      <c r="I1907" s="2" t="s">
        <v>1829</v>
      </c>
      <c r="J1907" s="2">
        <v>793.38690000000008</v>
      </c>
    </row>
    <row r="1908" spans="1:10">
      <c r="A1908" s="2" t="s">
        <v>3732</v>
      </c>
      <c r="B1908" s="25">
        <v>45289</v>
      </c>
      <c r="C1908" s="2" t="s">
        <v>634</v>
      </c>
      <c r="D1908" s="2" t="s">
        <v>1582</v>
      </c>
      <c r="E1908" s="2" t="s">
        <v>1761</v>
      </c>
      <c r="F1908" s="33">
        <v>3</v>
      </c>
      <c r="G1908" s="33">
        <v>988.53</v>
      </c>
      <c r="H1908" s="2">
        <v>0.3</v>
      </c>
      <c r="I1908" s="2" t="s">
        <v>1829</v>
      </c>
      <c r="J1908" s="2">
        <v>2075.913</v>
      </c>
    </row>
    <row r="1909" spans="1:10">
      <c r="A1909" s="2" t="s">
        <v>3733</v>
      </c>
      <c r="B1909" s="25">
        <v>45704</v>
      </c>
      <c r="C1909" s="2" t="s">
        <v>815</v>
      </c>
      <c r="D1909" s="2" t="s">
        <v>1700</v>
      </c>
      <c r="E1909" s="2" t="s">
        <v>1766</v>
      </c>
      <c r="F1909" s="34">
        <v>4</v>
      </c>
      <c r="G1909" s="34">
        <v>849.29</v>
      </c>
      <c r="H1909" s="2">
        <v>0.26</v>
      </c>
      <c r="I1909" s="2" t="s">
        <v>1824</v>
      </c>
      <c r="J1909" s="2">
        <v>2513.8984</v>
      </c>
    </row>
    <row r="1910" spans="1:10">
      <c r="A1910" s="2" t="s">
        <v>3734</v>
      </c>
      <c r="B1910" s="25">
        <v>45318</v>
      </c>
      <c r="C1910" s="2" t="s">
        <v>1077</v>
      </c>
      <c r="D1910" s="2" t="s">
        <v>1738</v>
      </c>
      <c r="E1910" s="2" t="s">
        <v>1799</v>
      </c>
      <c r="F1910" s="33">
        <v>2</v>
      </c>
      <c r="G1910" s="33">
        <v>452.29</v>
      </c>
      <c r="H1910" s="2">
        <v>0.01</v>
      </c>
      <c r="I1910" s="2" t="s">
        <v>1829</v>
      </c>
      <c r="J1910" s="2">
        <v>895.53420000000006</v>
      </c>
    </row>
    <row r="1911" spans="1:10">
      <c r="A1911" s="2" t="s">
        <v>3735</v>
      </c>
      <c r="B1911" s="25">
        <v>45495</v>
      </c>
      <c r="C1911" s="2" t="s">
        <v>1377</v>
      </c>
      <c r="D1911" s="2" t="s">
        <v>1656</v>
      </c>
      <c r="E1911" s="2" t="s">
        <v>1810</v>
      </c>
      <c r="F1911" s="34">
        <v>2</v>
      </c>
      <c r="G1911" s="34">
        <v>810.81</v>
      </c>
      <c r="H1911" s="2">
        <v>0.11</v>
      </c>
      <c r="I1911" s="2" t="s">
        <v>1829</v>
      </c>
      <c r="J1911" s="2">
        <v>1443.2418</v>
      </c>
    </row>
    <row r="1912" spans="1:10">
      <c r="A1912" s="2" t="s">
        <v>3736</v>
      </c>
      <c r="B1912" s="25">
        <v>45560</v>
      </c>
      <c r="C1912" s="2" t="s">
        <v>127</v>
      </c>
      <c r="D1912" s="2" t="s">
        <v>1670</v>
      </c>
      <c r="E1912" s="2" t="s">
        <v>1782</v>
      </c>
      <c r="F1912" s="33">
        <v>1</v>
      </c>
      <c r="G1912" s="33">
        <v>846.67</v>
      </c>
      <c r="H1912" s="2">
        <v>0.1</v>
      </c>
      <c r="I1912" s="2" t="s">
        <v>1829</v>
      </c>
      <c r="J1912" s="2">
        <v>762.00299999999993</v>
      </c>
    </row>
    <row r="1913" spans="1:10">
      <c r="A1913" s="2" t="s">
        <v>3737</v>
      </c>
      <c r="B1913" s="25">
        <v>45367</v>
      </c>
      <c r="C1913" s="2" t="s">
        <v>78</v>
      </c>
      <c r="D1913" s="2" t="s">
        <v>1596</v>
      </c>
      <c r="E1913" s="2" t="s">
        <v>1776</v>
      </c>
      <c r="F1913" s="34">
        <v>4</v>
      </c>
      <c r="G1913" s="34">
        <v>73.55</v>
      </c>
      <c r="H1913" s="2">
        <v>0.24</v>
      </c>
      <c r="I1913" s="2" t="s">
        <v>1829</v>
      </c>
      <c r="J1913" s="2">
        <v>223.59200000000001</v>
      </c>
    </row>
    <row r="1914" spans="1:10">
      <c r="A1914" s="2" t="s">
        <v>3738</v>
      </c>
      <c r="B1914" s="25">
        <v>45861</v>
      </c>
      <c r="C1914" s="2" t="s">
        <v>884</v>
      </c>
      <c r="D1914" s="2" t="s">
        <v>1732</v>
      </c>
      <c r="E1914" s="2" t="s">
        <v>1776</v>
      </c>
      <c r="F1914" s="33">
        <v>1</v>
      </c>
      <c r="G1914" s="33">
        <v>882.03</v>
      </c>
      <c r="H1914" s="2">
        <v>0.04</v>
      </c>
      <c r="I1914" s="2" t="s">
        <v>1829</v>
      </c>
      <c r="J1914" s="2">
        <v>846.74879999999996</v>
      </c>
    </row>
    <row r="1915" spans="1:10">
      <c r="A1915" s="2" t="s">
        <v>3739</v>
      </c>
      <c r="B1915" s="25">
        <v>45589</v>
      </c>
      <c r="C1915" s="2" t="s">
        <v>44</v>
      </c>
      <c r="D1915" s="2" t="s">
        <v>1592</v>
      </c>
      <c r="E1915" s="2" t="s">
        <v>1799</v>
      </c>
      <c r="F1915" s="34">
        <v>1</v>
      </c>
      <c r="G1915" s="34">
        <v>958.44</v>
      </c>
      <c r="H1915" s="2">
        <v>0.21</v>
      </c>
      <c r="I1915" s="2" t="s">
        <v>1824</v>
      </c>
      <c r="J1915" s="2">
        <v>757.16760000000011</v>
      </c>
    </row>
    <row r="1916" spans="1:10">
      <c r="A1916" s="2" t="s">
        <v>3740</v>
      </c>
      <c r="B1916" s="25">
        <v>45560</v>
      </c>
      <c r="C1916" s="2" t="s">
        <v>44</v>
      </c>
      <c r="D1916" s="2" t="s">
        <v>1746</v>
      </c>
      <c r="E1916" s="2" t="s">
        <v>1761</v>
      </c>
      <c r="F1916" s="33">
        <v>1</v>
      </c>
      <c r="G1916" s="33">
        <v>716.29</v>
      </c>
      <c r="H1916" s="2">
        <v>0.01</v>
      </c>
      <c r="I1916" s="2" t="s">
        <v>1826</v>
      </c>
      <c r="J1916" s="2">
        <v>709.12709999999993</v>
      </c>
    </row>
    <row r="1917" spans="1:10">
      <c r="A1917" s="2" t="s">
        <v>3741</v>
      </c>
      <c r="B1917" s="25">
        <v>45408</v>
      </c>
      <c r="C1917" s="2" t="s">
        <v>1017</v>
      </c>
      <c r="D1917" s="2" t="s">
        <v>1565</v>
      </c>
      <c r="E1917" s="2" t="s">
        <v>1804</v>
      </c>
      <c r="F1917" s="34">
        <v>2</v>
      </c>
      <c r="G1917" s="34">
        <v>409.14</v>
      </c>
      <c r="H1917" s="2">
        <v>0.01</v>
      </c>
      <c r="I1917" s="2" t="s">
        <v>1826</v>
      </c>
      <c r="J1917" s="2">
        <v>810.09719999999993</v>
      </c>
    </row>
    <row r="1918" spans="1:10">
      <c r="A1918" s="2" t="s">
        <v>3742</v>
      </c>
      <c r="B1918" s="25">
        <v>45714</v>
      </c>
      <c r="C1918" s="2" t="s">
        <v>304</v>
      </c>
      <c r="D1918" s="2" t="s">
        <v>1746</v>
      </c>
      <c r="E1918" s="2" t="s">
        <v>1786</v>
      </c>
      <c r="F1918" s="33">
        <v>4</v>
      </c>
      <c r="G1918" s="33">
        <v>261.73</v>
      </c>
      <c r="H1918" s="2">
        <v>0.1</v>
      </c>
      <c r="I1918" s="2" t="s">
        <v>1826</v>
      </c>
      <c r="J1918" s="2">
        <v>942.22800000000007</v>
      </c>
    </row>
    <row r="1919" spans="1:10">
      <c r="A1919" s="2" t="s">
        <v>3743</v>
      </c>
      <c r="B1919" s="25">
        <v>45661</v>
      </c>
      <c r="C1919" s="2" t="s">
        <v>1437</v>
      </c>
      <c r="D1919" s="2" t="s">
        <v>1572</v>
      </c>
      <c r="E1919" s="2" t="s">
        <v>1752</v>
      </c>
      <c r="F1919" s="34">
        <v>2</v>
      </c>
      <c r="G1919" s="34">
        <v>687.35</v>
      </c>
      <c r="H1919" s="2">
        <v>0.2</v>
      </c>
      <c r="I1919" s="2" t="s">
        <v>1829</v>
      </c>
      <c r="J1919" s="2">
        <v>1099.76</v>
      </c>
    </row>
    <row r="1920" spans="1:10">
      <c r="A1920" s="2" t="s">
        <v>3744</v>
      </c>
      <c r="B1920" s="25">
        <v>45921</v>
      </c>
      <c r="C1920" s="2" t="s">
        <v>675</v>
      </c>
      <c r="D1920" s="2" t="s">
        <v>1716</v>
      </c>
      <c r="E1920" s="2" t="s">
        <v>1782</v>
      </c>
      <c r="F1920" s="33">
        <v>2</v>
      </c>
      <c r="G1920" s="33">
        <v>30.14</v>
      </c>
      <c r="H1920" s="2">
        <v>0.21</v>
      </c>
      <c r="I1920" s="2" t="s">
        <v>1824</v>
      </c>
      <c r="J1920" s="2">
        <v>47.621200000000002</v>
      </c>
    </row>
    <row r="1921" spans="1:10">
      <c r="A1921" s="2" t="s">
        <v>3745</v>
      </c>
      <c r="B1921" s="25">
        <v>45651</v>
      </c>
      <c r="C1921" s="2" t="s">
        <v>353</v>
      </c>
      <c r="D1921" s="2" t="s">
        <v>1616</v>
      </c>
      <c r="E1921" s="2" t="s">
        <v>1782</v>
      </c>
      <c r="F1921" s="34">
        <v>3</v>
      </c>
      <c r="G1921" s="34">
        <v>570.12</v>
      </c>
      <c r="H1921" s="2">
        <v>0.12</v>
      </c>
      <c r="I1921" s="2" t="s">
        <v>1826</v>
      </c>
      <c r="J1921" s="2">
        <v>1505.1168</v>
      </c>
    </row>
    <row r="1922" spans="1:10">
      <c r="A1922" s="2" t="s">
        <v>3746</v>
      </c>
      <c r="B1922" s="25">
        <v>45883</v>
      </c>
      <c r="C1922" s="2" t="s">
        <v>893</v>
      </c>
      <c r="D1922" s="2" t="s">
        <v>1702</v>
      </c>
      <c r="E1922" s="2" t="s">
        <v>1813</v>
      </c>
      <c r="F1922" s="33">
        <v>3</v>
      </c>
      <c r="G1922" s="33">
        <v>401.87</v>
      </c>
      <c r="H1922" s="2">
        <v>0.28999999999999998</v>
      </c>
      <c r="I1922" s="2" t="s">
        <v>1829</v>
      </c>
      <c r="J1922" s="2">
        <v>855.98310000000004</v>
      </c>
    </row>
    <row r="1923" spans="1:10">
      <c r="A1923" s="2" t="s">
        <v>3747</v>
      </c>
      <c r="B1923" s="25">
        <v>45624</v>
      </c>
      <c r="C1923" s="2" t="s">
        <v>1524</v>
      </c>
      <c r="D1923" s="2" t="s">
        <v>1706</v>
      </c>
      <c r="E1923" s="2" t="s">
        <v>1794</v>
      </c>
      <c r="F1923" s="34">
        <v>4</v>
      </c>
      <c r="G1923" s="34">
        <v>619.35</v>
      </c>
      <c r="H1923" s="2">
        <v>0.3</v>
      </c>
      <c r="I1923" s="2" t="s">
        <v>1824</v>
      </c>
      <c r="J1923" s="2">
        <v>1734.18</v>
      </c>
    </row>
    <row r="1924" spans="1:10">
      <c r="A1924" s="2" t="s">
        <v>3748</v>
      </c>
      <c r="B1924" s="25">
        <v>45276</v>
      </c>
      <c r="C1924" s="2" t="s">
        <v>791</v>
      </c>
      <c r="D1924" s="2" t="s">
        <v>1640</v>
      </c>
      <c r="E1924" s="2" t="s">
        <v>1807</v>
      </c>
      <c r="F1924" s="33">
        <v>4</v>
      </c>
      <c r="G1924" s="33">
        <v>569.36</v>
      </c>
      <c r="H1924" s="2">
        <v>0.27</v>
      </c>
      <c r="I1924" s="2" t="s">
        <v>1826</v>
      </c>
      <c r="J1924" s="2">
        <v>1662.5311999999999</v>
      </c>
    </row>
    <row r="1925" spans="1:10">
      <c r="A1925" s="2" t="s">
        <v>3749</v>
      </c>
      <c r="B1925" s="25">
        <v>45344</v>
      </c>
      <c r="C1925" s="2" t="s">
        <v>1466</v>
      </c>
      <c r="D1925" s="2" t="s">
        <v>1602</v>
      </c>
      <c r="E1925" s="2" t="s">
        <v>1769</v>
      </c>
      <c r="F1925" s="34">
        <v>2</v>
      </c>
      <c r="G1925" s="34">
        <v>846.35</v>
      </c>
      <c r="H1925" s="2">
        <v>0.3</v>
      </c>
      <c r="I1925" s="2" t="s">
        <v>1829</v>
      </c>
      <c r="J1925" s="2">
        <v>1184.8900000000001</v>
      </c>
    </row>
    <row r="1926" spans="1:10">
      <c r="A1926" s="2" t="s">
        <v>3750</v>
      </c>
      <c r="B1926" s="25">
        <v>45849</v>
      </c>
      <c r="C1926" s="2" t="s">
        <v>1346</v>
      </c>
      <c r="D1926" s="2" t="s">
        <v>1608</v>
      </c>
      <c r="E1926" s="2" t="s">
        <v>1761</v>
      </c>
      <c r="F1926" s="33">
        <v>1</v>
      </c>
      <c r="G1926" s="33">
        <v>788.45</v>
      </c>
      <c r="H1926" s="2">
        <v>0.28999999999999998</v>
      </c>
      <c r="I1926" s="2" t="s">
        <v>1826</v>
      </c>
      <c r="J1926" s="2">
        <v>559.79949999999997</v>
      </c>
    </row>
    <row r="1927" spans="1:10">
      <c r="A1927" s="2" t="s">
        <v>3751</v>
      </c>
      <c r="B1927" s="25">
        <v>45880</v>
      </c>
      <c r="C1927" s="2" t="s">
        <v>1127</v>
      </c>
      <c r="D1927" s="2" t="s">
        <v>1618</v>
      </c>
      <c r="E1927" s="2" t="s">
        <v>1794</v>
      </c>
      <c r="F1927" s="34">
        <v>2</v>
      </c>
      <c r="G1927" s="34">
        <v>338.81</v>
      </c>
      <c r="H1927" s="2">
        <v>7.0000000000000007E-2</v>
      </c>
      <c r="I1927" s="2" t="s">
        <v>1829</v>
      </c>
      <c r="J1927" s="2">
        <v>630.1866</v>
      </c>
    </row>
    <row r="1928" spans="1:10">
      <c r="A1928" s="2" t="s">
        <v>3752</v>
      </c>
      <c r="B1928" s="25">
        <v>45907</v>
      </c>
      <c r="C1928" s="2" t="s">
        <v>110</v>
      </c>
      <c r="D1928" s="2" t="s">
        <v>1576</v>
      </c>
      <c r="E1928" s="2" t="s">
        <v>1773</v>
      </c>
      <c r="F1928" s="33">
        <v>4</v>
      </c>
      <c r="G1928" s="33">
        <v>94.48</v>
      </c>
      <c r="H1928" s="2">
        <v>0.06</v>
      </c>
      <c r="I1928" s="2" t="s">
        <v>1829</v>
      </c>
      <c r="J1928" s="2">
        <v>355.2448</v>
      </c>
    </row>
    <row r="1929" spans="1:10">
      <c r="A1929" s="2" t="s">
        <v>3753</v>
      </c>
      <c r="B1929" s="25">
        <v>45545</v>
      </c>
      <c r="C1929" s="2" t="s">
        <v>1469</v>
      </c>
      <c r="D1929" s="2" t="s">
        <v>1586</v>
      </c>
      <c r="E1929" s="2" t="s">
        <v>1797</v>
      </c>
      <c r="F1929" s="34">
        <v>3</v>
      </c>
      <c r="G1929" s="34">
        <v>941.85</v>
      </c>
      <c r="H1929" s="2">
        <v>0.16</v>
      </c>
      <c r="I1929" s="2" t="s">
        <v>1826</v>
      </c>
      <c r="J1929" s="2">
        <v>2373.462</v>
      </c>
    </row>
    <row r="1930" spans="1:10">
      <c r="A1930" s="2" t="s">
        <v>3754</v>
      </c>
      <c r="B1930" s="25">
        <v>45257</v>
      </c>
      <c r="C1930" s="2" t="s">
        <v>538</v>
      </c>
      <c r="D1930" s="2" t="s">
        <v>1638</v>
      </c>
      <c r="E1930" s="2" t="s">
        <v>1773</v>
      </c>
      <c r="F1930" s="33">
        <v>2</v>
      </c>
      <c r="G1930" s="33">
        <v>336.97</v>
      </c>
      <c r="H1930" s="2">
        <v>0.14000000000000001</v>
      </c>
      <c r="I1930" s="2" t="s">
        <v>1826</v>
      </c>
      <c r="J1930" s="2">
        <v>579.58840000000009</v>
      </c>
    </row>
    <row r="1931" spans="1:10">
      <c r="A1931" s="2" t="s">
        <v>3755</v>
      </c>
      <c r="B1931" s="25">
        <v>45466</v>
      </c>
      <c r="C1931" s="2" t="s">
        <v>978</v>
      </c>
      <c r="D1931" s="2" t="s">
        <v>1555</v>
      </c>
      <c r="E1931" s="2" t="s">
        <v>1773</v>
      </c>
      <c r="F1931" s="34">
        <v>2</v>
      </c>
      <c r="G1931" s="34">
        <v>344.16</v>
      </c>
      <c r="H1931" s="2">
        <v>0.09</v>
      </c>
      <c r="I1931" s="2" t="s">
        <v>1826</v>
      </c>
      <c r="J1931" s="2">
        <v>626.37120000000004</v>
      </c>
    </row>
    <row r="1932" spans="1:10">
      <c r="A1932" s="2" t="s">
        <v>3756</v>
      </c>
      <c r="B1932" s="25">
        <v>45847</v>
      </c>
      <c r="C1932" s="2" t="s">
        <v>948</v>
      </c>
      <c r="D1932" s="2" t="s">
        <v>1644</v>
      </c>
      <c r="E1932" s="2" t="s">
        <v>1786</v>
      </c>
      <c r="F1932" s="33">
        <v>1</v>
      </c>
      <c r="G1932" s="33">
        <v>841.53</v>
      </c>
      <c r="H1932" s="2">
        <v>0.15</v>
      </c>
      <c r="I1932" s="2" t="s">
        <v>1824</v>
      </c>
      <c r="J1932" s="2">
        <v>715.30049999999994</v>
      </c>
    </row>
    <row r="1933" spans="1:10">
      <c r="A1933" s="2" t="s">
        <v>3757</v>
      </c>
      <c r="B1933" s="25">
        <v>45825</v>
      </c>
      <c r="C1933" s="2" t="s">
        <v>1316</v>
      </c>
      <c r="D1933" s="2" t="s">
        <v>1714</v>
      </c>
      <c r="E1933" s="2" t="s">
        <v>1807</v>
      </c>
      <c r="F1933" s="34">
        <v>3</v>
      </c>
      <c r="G1933" s="34">
        <v>63.36</v>
      </c>
      <c r="H1933" s="2">
        <v>0.28999999999999998</v>
      </c>
      <c r="I1933" s="2" t="s">
        <v>1829</v>
      </c>
      <c r="J1933" s="2">
        <v>134.95679999999999</v>
      </c>
    </row>
    <row r="1934" spans="1:10">
      <c r="A1934" s="2" t="s">
        <v>3758</v>
      </c>
      <c r="B1934" s="25">
        <v>45839</v>
      </c>
      <c r="C1934" s="2" t="s">
        <v>1524</v>
      </c>
      <c r="D1934" s="2" t="s">
        <v>1704</v>
      </c>
      <c r="E1934" s="2" t="s">
        <v>1782</v>
      </c>
      <c r="F1934" s="33">
        <v>2</v>
      </c>
      <c r="G1934" s="33">
        <v>552.49</v>
      </c>
      <c r="H1934" s="2">
        <v>0.1</v>
      </c>
      <c r="I1934" s="2" t="s">
        <v>1824</v>
      </c>
      <c r="J1934" s="2">
        <v>994.48200000000008</v>
      </c>
    </row>
    <row r="1935" spans="1:10">
      <c r="A1935" s="2" t="s">
        <v>3759</v>
      </c>
      <c r="B1935" s="25">
        <v>45720</v>
      </c>
      <c r="C1935" s="2" t="s">
        <v>758</v>
      </c>
      <c r="D1935" s="2" t="s">
        <v>1596</v>
      </c>
      <c r="E1935" s="2" t="s">
        <v>1776</v>
      </c>
      <c r="F1935" s="34">
        <v>3</v>
      </c>
      <c r="G1935" s="34">
        <v>447.38</v>
      </c>
      <c r="H1935" s="2">
        <v>0.03</v>
      </c>
      <c r="I1935" s="2" t="s">
        <v>1824</v>
      </c>
      <c r="J1935" s="2">
        <v>1301.8758</v>
      </c>
    </row>
    <row r="1936" spans="1:10">
      <c r="A1936" s="2" t="s">
        <v>3760</v>
      </c>
      <c r="B1936" s="25">
        <v>45250</v>
      </c>
      <c r="C1936" s="2" t="s">
        <v>1392</v>
      </c>
      <c r="D1936" s="2" t="s">
        <v>1694</v>
      </c>
      <c r="E1936" s="2" t="s">
        <v>1813</v>
      </c>
      <c r="F1936" s="33">
        <v>1</v>
      </c>
      <c r="G1936" s="33">
        <v>727.7</v>
      </c>
      <c r="H1936" s="2">
        <v>0.21</v>
      </c>
      <c r="I1936" s="2" t="s">
        <v>1829</v>
      </c>
      <c r="J1936" s="2">
        <v>574.88300000000004</v>
      </c>
    </row>
    <row r="1937" spans="1:10">
      <c r="A1937" s="2" t="s">
        <v>3761</v>
      </c>
      <c r="B1937" s="25">
        <v>45258</v>
      </c>
      <c r="C1937" s="2" t="s">
        <v>1352</v>
      </c>
      <c r="D1937" s="2" t="s">
        <v>1650</v>
      </c>
      <c r="E1937" s="2" t="s">
        <v>1779</v>
      </c>
      <c r="F1937" s="34">
        <v>4</v>
      </c>
      <c r="G1937" s="34">
        <v>581.34</v>
      </c>
      <c r="H1937" s="2">
        <v>0.08</v>
      </c>
      <c r="I1937" s="2" t="s">
        <v>1824</v>
      </c>
      <c r="J1937" s="2">
        <v>2139.3312000000001</v>
      </c>
    </row>
    <row r="1938" spans="1:10">
      <c r="A1938" s="2" t="s">
        <v>3762</v>
      </c>
      <c r="B1938" s="25">
        <v>45793</v>
      </c>
      <c r="C1938" s="2" t="s">
        <v>344</v>
      </c>
      <c r="D1938" s="2" t="s">
        <v>1680</v>
      </c>
      <c r="E1938" s="2" t="s">
        <v>1757</v>
      </c>
      <c r="F1938" s="33">
        <v>1</v>
      </c>
      <c r="G1938" s="33">
        <v>338.83</v>
      </c>
      <c r="H1938" s="2">
        <v>0.19</v>
      </c>
      <c r="I1938" s="2" t="s">
        <v>1826</v>
      </c>
      <c r="J1938" s="2">
        <v>274.45229999999998</v>
      </c>
    </row>
    <row r="1939" spans="1:10">
      <c r="A1939" s="2" t="s">
        <v>3763</v>
      </c>
      <c r="B1939" s="25">
        <v>45265</v>
      </c>
      <c r="C1939" s="2" t="s">
        <v>905</v>
      </c>
      <c r="D1939" s="2" t="s">
        <v>1646</v>
      </c>
      <c r="E1939" s="2" t="s">
        <v>1797</v>
      </c>
      <c r="F1939" s="34">
        <v>4</v>
      </c>
      <c r="G1939" s="34">
        <v>568.80999999999995</v>
      </c>
      <c r="H1939" s="2">
        <v>0.25</v>
      </c>
      <c r="I1939" s="2" t="s">
        <v>1824</v>
      </c>
      <c r="J1939" s="2">
        <v>1706.43</v>
      </c>
    </row>
    <row r="1940" spans="1:10">
      <c r="A1940" s="2" t="s">
        <v>3764</v>
      </c>
      <c r="B1940" s="25">
        <v>45607</v>
      </c>
      <c r="C1940" s="2" t="s">
        <v>1172</v>
      </c>
      <c r="D1940" s="2" t="s">
        <v>1670</v>
      </c>
      <c r="E1940" s="2" t="s">
        <v>1807</v>
      </c>
      <c r="F1940" s="33">
        <v>2</v>
      </c>
      <c r="G1940" s="33">
        <v>352.63</v>
      </c>
      <c r="H1940" s="2">
        <v>0.15</v>
      </c>
      <c r="I1940" s="2" t="s">
        <v>1826</v>
      </c>
      <c r="J1940" s="2">
        <v>599.471</v>
      </c>
    </row>
    <row r="1941" spans="1:10">
      <c r="A1941" s="2" t="s">
        <v>3765</v>
      </c>
      <c r="B1941" s="25">
        <v>45382</v>
      </c>
      <c r="C1941" s="2" t="s">
        <v>523</v>
      </c>
      <c r="D1941" s="2" t="s">
        <v>1740</v>
      </c>
      <c r="E1941" s="2" t="s">
        <v>1797</v>
      </c>
      <c r="F1941" s="34">
        <v>2</v>
      </c>
      <c r="G1941" s="34">
        <v>629.86</v>
      </c>
      <c r="H1941" s="2">
        <v>0.15</v>
      </c>
      <c r="I1941" s="2" t="s">
        <v>1826</v>
      </c>
      <c r="J1941" s="2">
        <v>1070.7619999999999</v>
      </c>
    </row>
    <row r="1942" spans="1:10">
      <c r="A1942" s="2" t="s">
        <v>3766</v>
      </c>
      <c r="B1942" s="25">
        <v>45793</v>
      </c>
      <c r="C1942" s="2" t="s">
        <v>1516</v>
      </c>
      <c r="D1942" s="2" t="s">
        <v>1744</v>
      </c>
      <c r="E1942" s="2" t="s">
        <v>1766</v>
      </c>
      <c r="F1942" s="33">
        <v>3</v>
      </c>
      <c r="G1942" s="33">
        <v>212.08</v>
      </c>
      <c r="H1942" s="2">
        <v>7.0000000000000007E-2</v>
      </c>
      <c r="I1942" s="2" t="s">
        <v>1824</v>
      </c>
      <c r="J1942" s="2">
        <v>591.70319999999992</v>
      </c>
    </row>
    <row r="1943" spans="1:10">
      <c r="A1943" s="2" t="s">
        <v>3767</v>
      </c>
      <c r="B1943" s="25">
        <v>45590</v>
      </c>
      <c r="C1943" s="2" t="s">
        <v>538</v>
      </c>
      <c r="D1943" s="2" t="s">
        <v>1662</v>
      </c>
      <c r="E1943" s="2" t="s">
        <v>1761</v>
      </c>
      <c r="F1943" s="34">
        <v>3</v>
      </c>
      <c r="G1943" s="34">
        <v>878.62</v>
      </c>
      <c r="H1943" s="2">
        <v>0.05</v>
      </c>
      <c r="I1943" s="2" t="s">
        <v>1826</v>
      </c>
      <c r="J1943" s="2">
        <v>2504.067</v>
      </c>
    </row>
    <row r="1944" spans="1:10">
      <c r="A1944" s="2" t="s">
        <v>3768</v>
      </c>
      <c r="B1944" s="25">
        <v>45679</v>
      </c>
      <c r="C1944" s="2" t="s">
        <v>833</v>
      </c>
      <c r="D1944" s="2" t="s">
        <v>1708</v>
      </c>
      <c r="E1944" s="2" t="s">
        <v>1789</v>
      </c>
      <c r="F1944" s="33">
        <v>4</v>
      </c>
      <c r="G1944" s="33">
        <v>87.83</v>
      </c>
      <c r="H1944" s="2">
        <v>0.23</v>
      </c>
      <c r="I1944" s="2" t="s">
        <v>1826</v>
      </c>
      <c r="J1944" s="2">
        <v>270.51639999999998</v>
      </c>
    </row>
    <row r="1945" spans="1:10">
      <c r="A1945" s="2" t="s">
        <v>3769</v>
      </c>
      <c r="B1945" s="25">
        <v>45814</v>
      </c>
      <c r="C1945" s="2" t="s">
        <v>875</v>
      </c>
      <c r="D1945" s="2" t="s">
        <v>1660</v>
      </c>
      <c r="E1945" s="2" t="s">
        <v>1786</v>
      </c>
      <c r="F1945" s="34">
        <v>3</v>
      </c>
      <c r="G1945" s="34">
        <v>442.64</v>
      </c>
      <c r="H1945" s="2">
        <v>0.15</v>
      </c>
      <c r="I1945" s="2" t="s">
        <v>1829</v>
      </c>
      <c r="J1945" s="2">
        <v>1128.732</v>
      </c>
    </row>
    <row r="1946" spans="1:10">
      <c r="A1946" s="2" t="s">
        <v>3770</v>
      </c>
      <c r="B1946" s="25">
        <v>45795</v>
      </c>
      <c r="C1946" s="2" t="s">
        <v>335</v>
      </c>
      <c r="D1946" s="2" t="s">
        <v>1624</v>
      </c>
      <c r="E1946" s="2" t="s">
        <v>1761</v>
      </c>
      <c r="F1946" s="33">
        <v>3</v>
      </c>
      <c r="G1946" s="33">
        <v>410.04</v>
      </c>
      <c r="H1946" s="2">
        <v>0.09</v>
      </c>
      <c r="I1946" s="2" t="s">
        <v>1829</v>
      </c>
      <c r="J1946" s="2">
        <v>1119.4092000000001</v>
      </c>
    </row>
    <row r="1947" spans="1:10">
      <c r="A1947" s="2" t="s">
        <v>3771</v>
      </c>
      <c r="B1947" s="25">
        <v>45797</v>
      </c>
      <c r="C1947" s="2" t="s">
        <v>455</v>
      </c>
      <c r="D1947" s="2" t="s">
        <v>1736</v>
      </c>
      <c r="E1947" s="2" t="s">
        <v>1807</v>
      </c>
      <c r="F1947" s="34">
        <v>1</v>
      </c>
      <c r="G1947" s="34">
        <v>355.31</v>
      </c>
      <c r="H1947" s="2">
        <v>0.27</v>
      </c>
      <c r="I1947" s="2" t="s">
        <v>1824</v>
      </c>
      <c r="J1947" s="2">
        <v>259.37630000000001</v>
      </c>
    </row>
    <row r="1948" spans="1:10">
      <c r="A1948" s="2" t="s">
        <v>3772</v>
      </c>
      <c r="B1948" s="25">
        <v>45607</v>
      </c>
      <c r="C1948" s="2" t="s">
        <v>1175</v>
      </c>
      <c r="D1948" s="2" t="s">
        <v>1565</v>
      </c>
      <c r="E1948" s="2" t="s">
        <v>1797</v>
      </c>
      <c r="F1948" s="33">
        <v>4</v>
      </c>
      <c r="G1948" s="33">
        <v>243.13</v>
      </c>
      <c r="H1948" s="2">
        <v>0.25</v>
      </c>
      <c r="I1948" s="2" t="s">
        <v>1829</v>
      </c>
      <c r="J1948" s="2">
        <v>729.39</v>
      </c>
    </row>
    <row r="1949" spans="1:10">
      <c r="A1949" s="2" t="s">
        <v>3773</v>
      </c>
      <c r="B1949" s="25">
        <v>45614</v>
      </c>
      <c r="C1949" s="2" t="s">
        <v>737</v>
      </c>
      <c r="D1949" s="2" t="s">
        <v>1666</v>
      </c>
      <c r="E1949" s="2" t="s">
        <v>1792</v>
      </c>
      <c r="F1949" s="34">
        <v>2</v>
      </c>
      <c r="G1949" s="34">
        <v>410.63</v>
      </c>
      <c r="H1949" s="2">
        <v>0.28000000000000003</v>
      </c>
      <c r="I1949" s="2" t="s">
        <v>1829</v>
      </c>
      <c r="J1949" s="2">
        <v>591.30719999999997</v>
      </c>
    </row>
    <row r="1950" spans="1:10">
      <c r="A1950" s="2" t="s">
        <v>3774</v>
      </c>
      <c r="B1950" s="25">
        <v>45293</v>
      </c>
      <c r="C1950" s="2" t="s">
        <v>1319</v>
      </c>
      <c r="D1950" s="2" t="s">
        <v>1736</v>
      </c>
      <c r="E1950" s="2" t="s">
        <v>1789</v>
      </c>
      <c r="F1950" s="33">
        <v>4</v>
      </c>
      <c r="G1950" s="33">
        <v>101.25</v>
      </c>
      <c r="H1950" s="2">
        <v>0.16</v>
      </c>
      <c r="I1950" s="2" t="s">
        <v>1826</v>
      </c>
      <c r="J1950" s="2">
        <v>340.2</v>
      </c>
    </row>
    <row r="1951" spans="1:10">
      <c r="A1951" s="2" t="s">
        <v>3775</v>
      </c>
      <c r="B1951" s="25">
        <v>45301</v>
      </c>
      <c r="C1951" s="2" t="s">
        <v>730</v>
      </c>
      <c r="D1951" s="2" t="s">
        <v>1560</v>
      </c>
      <c r="E1951" s="2" t="s">
        <v>1807</v>
      </c>
      <c r="F1951" s="34">
        <v>4</v>
      </c>
      <c r="G1951" s="34">
        <v>716.39</v>
      </c>
      <c r="H1951" s="2">
        <v>0.03</v>
      </c>
      <c r="I1951" s="2" t="s">
        <v>1826</v>
      </c>
      <c r="J1951" s="2">
        <v>2779.5931999999998</v>
      </c>
    </row>
    <row r="1952" spans="1:10">
      <c r="A1952" s="2" t="s">
        <v>3776</v>
      </c>
      <c r="B1952" s="25">
        <v>45311</v>
      </c>
      <c r="C1952" s="2" t="s">
        <v>338</v>
      </c>
      <c r="D1952" s="2" t="s">
        <v>1694</v>
      </c>
      <c r="E1952" s="2" t="s">
        <v>1757</v>
      </c>
      <c r="F1952" s="33">
        <v>1</v>
      </c>
      <c r="G1952" s="33">
        <v>721.74</v>
      </c>
      <c r="H1952" s="2">
        <v>0.24</v>
      </c>
      <c r="I1952" s="2" t="s">
        <v>1826</v>
      </c>
      <c r="J1952" s="2">
        <v>548.52240000000006</v>
      </c>
    </row>
    <row r="1953" spans="1:10">
      <c r="A1953" s="2" t="s">
        <v>3777</v>
      </c>
      <c r="B1953" s="25">
        <v>45702</v>
      </c>
      <c r="C1953" s="2" t="s">
        <v>205</v>
      </c>
      <c r="D1953" s="2" t="s">
        <v>1672</v>
      </c>
      <c r="E1953" s="2" t="s">
        <v>1792</v>
      </c>
      <c r="F1953" s="34">
        <v>2</v>
      </c>
      <c r="G1953" s="34">
        <v>527.91</v>
      </c>
      <c r="H1953" s="2">
        <v>0.02</v>
      </c>
      <c r="I1953" s="2" t="s">
        <v>1824</v>
      </c>
      <c r="J1953" s="2">
        <v>1034.7036000000001</v>
      </c>
    </row>
    <row r="1954" spans="1:10">
      <c r="A1954" s="2" t="s">
        <v>3778</v>
      </c>
      <c r="B1954" s="25">
        <v>45525</v>
      </c>
      <c r="C1954" s="2" t="s">
        <v>1005</v>
      </c>
      <c r="D1954" s="2" t="s">
        <v>1652</v>
      </c>
      <c r="E1954" s="2" t="s">
        <v>1797</v>
      </c>
      <c r="F1954" s="33">
        <v>2</v>
      </c>
      <c r="G1954" s="33">
        <v>945.92</v>
      </c>
      <c r="H1954" s="2">
        <v>0.19</v>
      </c>
      <c r="I1954" s="2" t="s">
        <v>1829</v>
      </c>
      <c r="J1954" s="2">
        <v>1532.3904</v>
      </c>
    </row>
    <row r="1955" spans="1:10">
      <c r="A1955" s="2" t="s">
        <v>3779</v>
      </c>
      <c r="B1955" s="25">
        <v>45780</v>
      </c>
      <c r="C1955" s="2" t="s">
        <v>295</v>
      </c>
      <c r="D1955" s="2" t="s">
        <v>1660</v>
      </c>
      <c r="E1955" s="2" t="s">
        <v>1807</v>
      </c>
      <c r="F1955" s="34">
        <v>2</v>
      </c>
      <c r="G1955" s="34">
        <v>981.35</v>
      </c>
      <c r="H1955" s="2">
        <v>0.16</v>
      </c>
      <c r="I1955" s="2" t="s">
        <v>1826</v>
      </c>
      <c r="J1955" s="2">
        <v>1648.6679999999999</v>
      </c>
    </row>
    <row r="1956" spans="1:10">
      <c r="A1956" s="2" t="s">
        <v>3780</v>
      </c>
      <c r="B1956" s="25">
        <v>45819</v>
      </c>
      <c r="C1956" s="2" t="s">
        <v>722</v>
      </c>
      <c r="D1956" s="2" t="s">
        <v>1666</v>
      </c>
      <c r="E1956" s="2" t="s">
        <v>1766</v>
      </c>
      <c r="F1956" s="33">
        <v>1</v>
      </c>
      <c r="G1956" s="33">
        <v>913.99</v>
      </c>
      <c r="H1956" s="2">
        <v>0.14000000000000001</v>
      </c>
      <c r="I1956" s="2" t="s">
        <v>1824</v>
      </c>
      <c r="J1956" s="2">
        <v>786.03139999999996</v>
      </c>
    </row>
    <row r="1957" spans="1:10">
      <c r="A1957" s="2" t="s">
        <v>3781</v>
      </c>
      <c r="B1957" s="25">
        <v>45863</v>
      </c>
      <c r="C1957" s="2" t="s">
        <v>55</v>
      </c>
      <c r="D1957" s="2" t="s">
        <v>1680</v>
      </c>
      <c r="E1957" s="2" t="s">
        <v>1782</v>
      </c>
      <c r="F1957" s="34">
        <v>4</v>
      </c>
      <c r="G1957" s="34">
        <v>270.69</v>
      </c>
      <c r="H1957" s="2">
        <v>0.18</v>
      </c>
      <c r="I1957" s="2" t="s">
        <v>1826</v>
      </c>
      <c r="J1957" s="2">
        <v>887.86320000000001</v>
      </c>
    </row>
    <row r="1958" spans="1:10">
      <c r="A1958" s="2" t="s">
        <v>3782</v>
      </c>
      <c r="B1958" s="25">
        <v>45687</v>
      </c>
      <c r="C1958" s="2" t="s">
        <v>538</v>
      </c>
      <c r="D1958" s="2" t="s">
        <v>1702</v>
      </c>
      <c r="E1958" s="2" t="s">
        <v>1776</v>
      </c>
      <c r="F1958" s="33">
        <v>3</v>
      </c>
      <c r="G1958" s="33">
        <v>998.58</v>
      </c>
      <c r="H1958" s="2">
        <v>0.02</v>
      </c>
      <c r="I1958" s="2" t="s">
        <v>1824</v>
      </c>
      <c r="J1958" s="2">
        <v>2935.8252000000002</v>
      </c>
    </row>
    <row r="1959" spans="1:10">
      <c r="A1959" s="2" t="s">
        <v>3783</v>
      </c>
      <c r="B1959" s="25">
        <v>45806</v>
      </c>
      <c r="C1959" s="2" t="s">
        <v>1408</v>
      </c>
      <c r="D1959" s="2" t="s">
        <v>1622</v>
      </c>
      <c r="E1959" s="2" t="s">
        <v>1786</v>
      </c>
      <c r="F1959" s="34">
        <v>3</v>
      </c>
      <c r="G1959" s="34">
        <v>765.12</v>
      </c>
      <c r="H1959" s="2">
        <v>0.18</v>
      </c>
      <c r="I1959" s="2" t="s">
        <v>1824</v>
      </c>
      <c r="J1959" s="2">
        <v>1882.1952000000001</v>
      </c>
    </row>
    <row r="1960" spans="1:10">
      <c r="A1960" s="2" t="s">
        <v>3784</v>
      </c>
      <c r="B1960" s="25">
        <v>45216</v>
      </c>
      <c r="C1960" s="2" t="s">
        <v>264</v>
      </c>
      <c r="D1960" s="2" t="s">
        <v>1676</v>
      </c>
      <c r="E1960" s="2" t="s">
        <v>1813</v>
      </c>
      <c r="F1960" s="33">
        <v>3</v>
      </c>
      <c r="G1960" s="33">
        <v>449.99</v>
      </c>
      <c r="H1960" s="2">
        <v>0.17</v>
      </c>
      <c r="I1960" s="2" t="s">
        <v>1829</v>
      </c>
      <c r="J1960" s="2">
        <v>1120.4751000000001</v>
      </c>
    </row>
    <row r="1961" spans="1:10">
      <c r="A1961" s="2" t="s">
        <v>3785</v>
      </c>
      <c r="B1961" s="25">
        <v>45639</v>
      </c>
      <c r="C1961" s="2" t="s">
        <v>806</v>
      </c>
      <c r="D1961" s="2" t="s">
        <v>1634</v>
      </c>
      <c r="E1961" s="2" t="s">
        <v>1792</v>
      </c>
      <c r="F1961" s="34">
        <v>2</v>
      </c>
      <c r="G1961" s="34">
        <v>249.02</v>
      </c>
      <c r="H1961" s="2">
        <v>0.01</v>
      </c>
      <c r="I1961" s="2" t="s">
        <v>1829</v>
      </c>
      <c r="J1961" s="2">
        <v>493.05959999999999</v>
      </c>
    </row>
    <row r="1962" spans="1:10">
      <c r="A1962" s="2" t="s">
        <v>3786</v>
      </c>
      <c r="B1962" s="25">
        <v>45454</v>
      </c>
      <c r="C1962" s="2" t="s">
        <v>467</v>
      </c>
      <c r="D1962" s="2" t="s">
        <v>1662</v>
      </c>
      <c r="E1962" s="2" t="s">
        <v>1813</v>
      </c>
      <c r="F1962" s="33">
        <v>3</v>
      </c>
      <c r="G1962" s="33">
        <v>223.64</v>
      </c>
      <c r="H1962" s="2">
        <v>0.05</v>
      </c>
      <c r="I1962" s="2" t="s">
        <v>1824</v>
      </c>
      <c r="J1962" s="2">
        <v>637.37399999999991</v>
      </c>
    </row>
    <row r="1963" spans="1:10">
      <c r="A1963" s="2" t="s">
        <v>3787</v>
      </c>
      <c r="B1963" s="25">
        <v>45934</v>
      </c>
      <c r="C1963" s="2" t="s">
        <v>375</v>
      </c>
      <c r="D1963" s="2" t="s">
        <v>1596</v>
      </c>
      <c r="E1963" s="2" t="s">
        <v>1769</v>
      </c>
      <c r="F1963" s="34">
        <v>2</v>
      </c>
      <c r="G1963" s="34">
        <v>92.94</v>
      </c>
      <c r="H1963" s="2">
        <v>0.12</v>
      </c>
      <c r="I1963" s="2" t="s">
        <v>1824</v>
      </c>
      <c r="J1963" s="2">
        <v>163.5744</v>
      </c>
    </row>
    <row r="1964" spans="1:10">
      <c r="A1964" s="2" t="s">
        <v>3788</v>
      </c>
      <c r="B1964" s="25">
        <v>45401</v>
      </c>
      <c r="C1964" s="2" t="s">
        <v>1130</v>
      </c>
      <c r="D1964" s="2" t="s">
        <v>1580</v>
      </c>
      <c r="E1964" s="2" t="s">
        <v>1761</v>
      </c>
      <c r="F1964" s="33">
        <v>4</v>
      </c>
      <c r="G1964" s="33">
        <v>268.3</v>
      </c>
      <c r="H1964" s="2">
        <v>0.02</v>
      </c>
      <c r="I1964" s="2" t="s">
        <v>1829</v>
      </c>
      <c r="J1964" s="2">
        <v>1051.7360000000001</v>
      </c>
    </row>
    <row r="1965" spans="1:10">
      <c r="A1965" s="2" t="s">
        <v>3789</v>
      </c>
      <c r="B1965" s="25">
        <v>45770</v>
      </c>
      <c r="C1965" s="2" t="s">
        <v>1368</v>
      </c>
      <c r="D1965" s="2" t="s">
        <v>1666</v>
      </c>
      <c r="E1965" s="2" t="s">
        <v>1813</v>
      </c>
      <c r="F1965" s="34">
        <v>4</v>
      </c>
      <c r="G1965" s="34">
        <v>835.61</v>
      </c>
      <c r="H1965" s="2">
        <v>0.03</v>
      </c>
      <c r="I1965" s="2" t="s">
        <v>1824</v>
      </c>
      <c r="J1965" s="2">
        <v>3242.1668</v>
      </c>
    </row>
    <row r="1966" spans="1:10">
      <c r="A1966" s="2" t="s">
        <v>3790</v>
      </c>
      <c r="B1966" s="25">
        <v>45405</v>
      </c>
      <c r="C1966" s="2" t="s">
        <v>1193</v>
      </c>
      <c r="D1966" s="2" t="s">
        <v>1684</v>
      </c>
      <c r="E1966" s="2" t="s">
        <v>1773</v>
      </c>
      <c r="F1966" s="33">
        <v>3</v>
      </c>
      <c r="G1966" s="33">
        <v>120.97</v>
      </c>
      <c r="H1966" s="2">
        <v>0.11</v>
      </c>
      <c r="I1966" s="2" t="s">
        <v>1824</v>
      </c>
      <c r="J1966" s="2">
        <v>322.98989999999998</v>
      </c>
    </row>
    <row r="1967" spans="1:10">
      <c r="A1967" s="2" t="s">
        <v>3791</v>
      </c>
      <c r="B1967" s="25">
        <v>45424</v>
      </c>
      <c r="C1967" s="2" t="s">
        <v>124</v>
      </c>
      <c r="D1967" s="2" t="s">
        <v>1628</v>
      </c>
      <c r="E1967" s="2" t="s">
        <v>1786</v>
      </c>
      <c r="F1967" s="34">
        <v>2</v>
      </c>
      <c r="G1967" s="34">
        <v>26.36</v>
      </c>
      <c r="H1967" s="2">
        <v>0.03</v>
      </c>
      <c r="I1967" s="2" t="s">
        <v>1829</v>
      </c>
      <c r="J1967" s="2">
        <v>51.138399999999997</v>
      </c>
    </row>
    <row r="1968" spans="1:10">
      <c r="A1968" s="2" t="s">
        <v>3792</v>
      </c>
      <c r="B1968" s="25">
        <v>45881</v>
      </c>
      <c r="C1968" s="2" t="s">
        <v>134</v>
      </c>
      <c r="D1968" s="2" t="s">
        <v>1702</v>
      </c>
      <c r="E1968" s="2" t="s">
        <v>1776</v>
      </c>
      <c r="F1968" s="33">
        <v>1</v>
      </c>
      <c r="G1968" s="33">
        <v>918.87</v>
      </c>
      <c r="H1968" s="2">
        <v>0.11</v>
      </c>
      <c r="I1968" s="2" t="s">
        <v>1826</v>
      </c>
      <c r="J1968" s="2">
        <v>817.79430000000002</v>
      </c>
    </row>
    <row r="1969" spans="1:10">
      <c r="A1969" s="2" t="s">
        <v>3793</v>
      </c>
      <c r="B1969" s="25">
        <v>45794</v>
      </c>
      <c r="C1969" s="2" t="s">
        <v>127</v>
      </c>
      <c r="D1969" s="2" t="s">
        <v>1682</v>
      </c>
      <c r="E1969" s="2" t="s">
        <v>1792</v>
      </c>
      <c r="F1969" s="34">
        <v>2</v>
      </c>
      <c r="G1969" s="34">
        <v>924.73</v>
      </c>
      <c r="H1969" s="2">
        <v>0.28999999999999998</v>
      </c>
      <c r="I1969" s="2" t="s">
        <v>1826</v>
      </c>
      <c r="J1969" s="2">
        <v>1313.1166000000001</v>
      </c>
    </row>
    <row r="1970" spans="1:10">
      <c r="A1970" s="2" t="s">
        <v>3794</v>
      </c>
      <c r="B1970" s="25">
        <v>45665</v>
      </c>
      <c r="C1970" s="2" t="s">
        <v>93</v>
      </c>
      <c r="D1970" s="2" t="s">
        <v>1572</v>
      </c>
      <c r="E1970" s="2" t="s">
        <v>1789</v>
      </c>
      <c r="F1970" s="33">
        <v>3</v>
      </c>
      <c r="G1970" s="33">
        <v>195.31</v>
      </c>
      <c r="H1970" s="2">
        <v>0.13</v>
      </c>
      <c r="I1970" s="2" t="s">
        <v>1829</v>
      </c>
      <c r="J1970" s="2">
        <v>509.75909999999999</v>
      </c>
    </row>
    <row r="1971" spans="1:10">
      <c r="A1971" s="2" t="s">
        <v>3795</v>
      </c>
      <c r="B1971" s="25">
        <v>45793</v>
      </c>
      <c r="C1971" s="2" t="s">
        <v>481</v>
      </c>
      <c r="D1971" s="2" t="s">
        <v>1624</v>
      </c>
      <c r="E1971" s="2" t="s">
        <v>1782</v>
      </c>
      <c r="F1971" s="34">
        <v>1</v>
      </c>
      <c r="G1971" s="34">
        <v>91.38</v>
      </c>
      <c r="H1971" s="2">
        <v>0.14000000000000001</v>
      </c>
      <c r="I1971" s="2" t="s">
        <v>1824</v>
      </c>
      <c r="J1971" s="2">
        <v>78.586799999999997</v>
      </c>
    </row>
    <row r="1972" spans="1:10">
      <c r="A1972" s="2" t="s">
        <v>3796</v>
      </c>
      <c r="B1972" s="25">
        <v>45563</v>
      </c>
      <c r="C1972" s="2" t="s">
        <v>1487</v>
      </c>
      <c r="D1972" s="2" t="s">
        <v>1720</v>
      </c>
      <c r="E1972" s="2" t="s">
        <v>1792</v>
      </c>
      <c r="F1972" s="33">
        <v>2</v>
      </c>
      <c r="G1972" s="33">
        <v>494.35</v>
      </c>
      <c r="H1972" s="2">
        <v>0.1</v>
      </c>
      <c r="I1972" s="2" t="s">
        <v>1824</v>
      </c>
      <c r="J1972" s="2">
        <v>889.83</v>
      </c>
    </row>
    <row r="1973" spans="1:10">
      <c r="A1973" s="2" t="s">
        <v>3797</v>
      </c>
      <c r="B1973" s="25">
        <v>45577</v>
      </c>
      <c r="C1973" s="2" t="s">
        <v>815</v>
      </c>
      <c r="D1973" s="2" t="s">
        <v>1596</v>
      </c>
      <c r="E1973" s="2" t="s">
        <v>1789</v>
      </c>
      <c r="F1973" s="34">
        <v>1</v>
      </c>
      <c r="G1973" s="34">
        <v>412.2</v>
      </c>
      <c r="H1973" s="2">
        <v>0.11</v>
      </c>
      <c r="I1973" s="2" t="s">
        <v>1824</v>
      </c>
      <c r="J1973" s="2">
        <v>366.858</v>
      </c>
    </row>
    <row r="1974" spans="1:10">
      <c r="A1974" s="2" t="s">
        <v>3798</v>
      </c>
      <c r="B1974" s="25">
        <v>45466</v>
      </c>
      <c r="C1974" s="2" t="s">
        <v>1229</v>
      </c>
      <c r="D1974" s="2" t="s">
        <v>1706</v>
      </c>
      <c r="E1974" s="2" t="s">
        <v>1804</v>
      </c>
      <c r="F1974" s="33">
        <v>1</v>
      </c>
      <c r="G1974" s="33">
        <v>650.47</v>
      </c>
      <c r="H1974" s="2">
        <v>0.13</v>
      </c>
      <c r="I1974" s="2" t="s">
        <v>1826</v>
      </c>
      <c r="J1974" s="2">
        <v>565.90890000000002</v>
      </c>
    </row>
    <row r="1975" spans="1:10">
      <c r="A1975" s="2" t="s">
        <v>3799</v>
      </c>
      <c r="B1975" s="25">
        <v>45256</v>
      </c>
      <c r="C1975" s="2" t="s">
        <v>520</v>
      </c>
      <c r="D1975" s="2" t="s">
        <v>1576</v>
      </c>
      <c r="E1975" s="2" t="s">
        <v>1794</v>
      </c>
      <c r="F1975" s="34">
        <v>1</v>
      </c>
      <c r="G1975" s="34">
        <v>68.209999999999994</v>
      </c>
      <c r="H1975" s="2">
        <v>0.05</v>
      </c>
      <c r="I1975" s="2" t="s">
        <v>1826</v>
      </c>
      <c r="J1975" s="2">
        <v>64.799499999999995</v>
      </c>
    </row>
    <row r="1976" spans="1:10">
      <c r="A1976" s="2" t="s">
        <v>3800</v>
      </c>
      <c r="B1976" s="25">
        <v>45886</v>
      </c>
      <c r="C1976" s="2" t="s">
        <v>461</v>
      </c>
      <c r="D1976" s="2" t="s">
        <v>1654</v>
      </c>
      <c r="E1976" s="2" t="s">
        <v>1779</v>
      </c>
      <c r="F1976" s="33">
        <v>2</v>
      </c>
      <c r="G1976" s="33">
        <v>842.89</v>
      </c>
      <c r="H1976" s="2">
        <v>0.25</v>
      </c>
      <c r="I1976" s="2" t="s">
        <v>1829</v>
      </c>
      <c r="J1976" s="2">
        <v>1264.335</v>
      </c>
    </row>
    <row r="1977" spans="1:10">
      <c r="A1977" s="2" t="s">
        <v>3801</v>
      </c>
      <c r="B1977" s="25">
        <v>45390</v>
      </c>
      <c r="C1977" s="2" t="s">
        <v>948</v>
      </c>
      <c r="D1977" s="2" t="s">
        <v>1555</v>
      </c>
      <c r="E1977" s="2" t="s">
        <v>1769</v>
      </c>
      <c r="F1977" s="34">
        <v>2</v>
      </c>
      <c r="G1977" s="34">
        <v>227.95</v>
      </c>
      <c r="H1977" s="2">
        <v>0.24</v>
      </c>
      <c r="I1977" s="2" t="s">
        <v>1829</v>
      </c>
      <c r="J1977" s="2">
        <v>346.48399999999998</v>
      </c>
    </row>
    <row r="1978" spans="1:10">
      <c r="A1978" s="2" t="s">
        <v>3802</v>
      </c>
      <c r="B1978" s="25">
        <v>45388</v>
      </c>
      <c r="C1978" s="2" t="s">
        <v>631</v>
      </c>
      <c r="D1978" s="2" t="s">
        <v>1680</v>
      </c>
      <c r="E1978" s="2" t="s">
        <v>1794</v>
      </c>
      <c r="F1978" s="33">
        <v>3</v>
      </c>
      <c r="G1978" s="33">
        <v>685.97</v>
      </c>
      <c r="H1978" s="2">
        <v>0.24</v>
      </c>
      <c r="I1978" s="2" t="s">
        <v>1826</v>
      </c>
      <c r="J1978" s="2">
        <v>1564.0116</v>
      </c>
    </row>
    <row r="1979" spans="1:10">
      <c r="A1979" s="2" t="s">
        <v>3803</v>
      </c>
      <c r="B1979" s="25">
        <v>45793</v>
      </c>
      <c r="C1979" s="2" t="s">
        <v>1142</v>
      </c>
      <c r="D1979" s="2" t="s">
        <v>1606</v>
      </c>
      <c r="E1979" s="2" t="s">
        <v>1761</v>
      </c>
      <c r="F1979" s="34">
        <v>1</v>
      </c>
      <c r="G1979" s="34">
        <v>722.57</v>
      </c>
      <c r="H1979" s="2">
        <v>0.18</v>
      </c>
      <c r="I1979" s="2" t="s">
        <v>1824</v>
      </c>
      <c r="J1979" s="2">
        <v>592.50740000000008</v>
      </c>
    </row>
    <row r="1980" spans="1:10">
      <c r="A1980" s="2" t="s">
        <v>3804</v>
      </c>
      <c r="B1980" s="25">
        <v>45615</v>
      </c>
      <c r="C1980" s="2" t="s">
        <v>475</v>
      </c>
      <c r="D1980" s="2" t="s">
        <v>1618</v>
      </c>
      <c r="E1980" s="2" t="s">
        <v>1773</v>
      </c>
      <c r="F1980" s="33">
        <v>3</v>
      </c>
      <c r="G1980" s="33">
        <v>585.54999999999995</v>
      </c>
      <c r="H1980" s="2">
        <v>0.14000000000000001</v>
      </c>
      <c r="I1980" s="2" t="s">
        <v>1829</v>
      </c>
      <c r="J1980" s="2">
        <v>1510.7190000000001</v>
      </c>
    </row>
    <row r="1981" spans="1:10">
      <c r="A1981" s="2" t="s">
        <v>3805</v>
      </c>
      <c r="B1981" s="25">
        <v>45666</v>
      </c>
      <c r="C1981" s="2" t="s">
        <v>975</v>
      </c>
      <c r="D1981" s="2" t="s">
        <v>1640</v>
      </c>
      <c r="E1981" s="2" t="s">
        <v>1797</v>
      </c>
      <c r="F1981" s="34">
        <v>2</v>
      </c>
      <c r="G1981" s="34">
        <v>635.80999999999995</v>
      </c>
      <c r="H1981" s="2">
        <v>0.13</v>
      </c>
      <c r="I1981" s="2" t="s">
        <v>1826</v>
      </c>
      <c r="J1981" s="2">
        <v>1106.3094000000001</v>
      </c>
    </row>
    <row r="1982" spans="1:10">
      <c r="A1982" s="2" t="s">
        <v>3806</v>
      </c>
      <c r="B1982" s="25">
        <v>45644</v>
      </c>
      <c r="C1982" s="2" t="s">
        <v>881</v>
      </c>
      <c r="D1982" s="2" t="s">
        <v>1576</v>
      </c>
      <c r="E1982" s="2" t="s">
        <v>1769</v>
      </c>
      <c r="F1982" s="33">
        <v>2</v>
      </c>
      <c r="G1982" s="33">
        <v>353.74</v>
      </c>
      <c r="H1982" s="2">
        <v>0.01</v>
      </c>
      <c r="I1982" s="2" t="s">
        <v>1824</v>
      </c>
      <c r="J1982" s="2">
        <v>700.40520000000004</v>
      </c>
    </row>
    <row r="1983" spans="1:10">
      <c r="A1983" s="2" t="s">
        <v>3807</v>
      </c>
      <c r="B1983" s="25">
        <v>45648</v>
      </c>
      <c r="C1983" s="2" t="s">
        <v>842</v>
      </c>
      <c r="D1983" s="2" t="s">
        <v>1620</v>
      </c>
      <c r="E1983" s="2" t="s">
        <v>1779</v>
      </c>
      <c r="F1983" s="34">
        <v>1</v>
      </c>
      <c r="G1983" s="34">
        <v>377.52</v>
      </c>
      <c r="H1983" s="2">
        <v>0.15</v>
      </c>
      <c r="I1983" s="2" t="s">
        <v>1824</v>
      </c>
      <c r="J1983" s="2">
        <v>320.892</v>
      </c>
    </row>
    <row r="1984" spans="1:10">
      <c r="A1984" s="2" t="s">
        <v>3808</v>
      </c>
      <c r="B1984" s="25">
        <v>45500</v>
      </c>
      <c r="C1984" s="2" t="s">
        <v>669</v>
      </c>
      <c r="D1984" s="2" t="s">
        <v>1684</v>
      </c>
      <c r="E1984" s="2" t="s">
        <v>1761</v>
      </c>
      <c r="F1984" s="33">
        <v>3</v>
      </c>
      <c r="G1984" s="33">
        <v>901.49</v>
      </c>
      <c r="H1984" s="2">
        <v>0</v>
      </c>
      <c r="I1984" s="2" t="s">
        <v>1824</v>
      </c>
      <c r="J1984" s="2">
        <v>2704.47</v>
      </c>
    </row>
    <row r="1985" spans="1:10">
      <c r="A1985" s="2" t="s">
        <v>3809</v>
      </c>
      <c r="B1985" s="25">
        <v>45806</v>
      </c>
      <c r="C1985" s="2" t="s">
        <v>654</v>
      </c>
      <c r="D1985" s="2" t="s">
        <v>1608</v>
      </c>
      <c r="E1985" s="2" t="s">
        <v>1773</v>
      </c>
      <c r="F1985" s="34">
        <v>1</v>
      </c>
      <c r="G1985" s="34">
        <v>563.01</v>
      </c>
      <c r="H1985" s="2">
        <v>0.1</v>
      </c>
      <c r="I1985" s="2" t="s">
        <v>1824</v>
      </c>
      <c r="J1985" s="2">
        <v>506.709</v>
      </c>
    </row>
    <row r="1986" spans="1:10">
      <c r="A1986" s="2" t="s">
        <v>3810</v>
      </c>
      <c r="B1986" s="25">
        <v>45365</v>
      </c>
      <c r="C1986" s="2" t="s">
        <v>198</v>
      </c>
      <c r="D1986" s="2" t="s">
        <v>1688</v>
      </c>
      <c r="E1986" s="2" t="s">
        <v>1776</v>
      </c>
      <c r="F1986" s="33">
        <v>4</v>
      </c>
      <c r="G1986" s="33">
        <v>167.25</v>
      </c>
      <c r="H1986" s="2">
        <v>0.11</v>
      </c>
      <c r="I1986" s="2" t="s">
        <v>1824</v>
      </c>
      <c r="J1986" s="2">
        <v>595.41</v>
      </c>
    </row>
    <row r="1987" spans="1:10">
      <c r="A1987" s="2" t="s">
        <v>3811</v>
      </c>
      <c r="B1987" s="25">
        <v>45229</v>
      </c>
      <c r="C1987" s="2" t="s">
        <v>1403</v>
      </c>
      <c r="D1987" s="2" t="s">
        <v>1668</v>
      </c>
      <c r="E1987" s="2" t="s">
        <v>1810</v>
      </c>
      <c r="F1987" s="34">
        <v>3</v>
      </c>
      <c r="G1987" s="34">
        <v>345.43</v>
      </c>
      <c r="H1987" s="2">
        <v>0.08</v>
      </c>
      <c r="I1987" s="2" t="s">
        <v>1829</v>
      </c>
      <c r="J1987" s="2">
        <v>953.38679999999999</v>
      </c>
    </row>
    <row r="1988" spans="1:10">
      <c r="A1988" s="2" t="s">
        <v>3812</v>
      </c>
      <c r="B1988" s="25">
        <v>45349</v>
      </c>
      <c r="C1988" s="2" t="s">
        <v>972</v>
      </c>
      <c r="D1988" s="2" t="s">
        <v>1712</v>
      </c>
      <c r="E1988" s="2" t="s">
        <v>1786</v>
      </c>
      <c r="F1988" s="33">
        <v>4</v>
      </c>
      <c r="G1988" s="33">
        <v>752.48</v>
      </c>
      <c r="H1988" s="2">
        <v>0.23</v>
      </c>
      <c r="I1988" s="2" t="s">
        <v>1824</v>
      </c>
      <c r="J1988" s="2">
        <v>2317.6383999999998</v>
      </c>
    </row>
    <row r="1989" spans="1:10">
      <c r="A1989" s="2" t="s">
        <v>3813</v>
      </c>
      <c r="B1989" s="25">
        <v>45886</v>
      </c>
      <c r="C1989" s="2" t="s">
        <v>1389</v>
      </c>
      <c r="D1989" s="2" t="s">
        <v>1662</v>
      </c>
      <c r="E1989" s="2" t="s">
        <v>1813</v>
      </c>
      <c r="F1989" s="34">
        <v>1</v>
      </c>
      <c r="G1989" s="34">
        <v>120.02</v>
      </c>
      <c r="H1989" s="2">
        <v>0.26</v>
      </c>
      <c r="I1989" s="2" t="s">
        <v>1824</v>
      </c>
      <c r="J1989" s="2">
        <v>88.814799999999991</v>
      </c>
    </row>
    <row r="1990" spans="1:10">
      <c r="A1990" s="2" t="s">
        <v>3814</v>
      </c>
      <c r="B1990" s="25">
        <v>45359</v>
      </c>
      <c r="C1990" s="2" t="s">
        <v>1017</v>
      </c>
      <c r="D1990" s="2" t="s">
        <v>1630</v>
      </c>
      <c r="E1990" s="2" t="s">
        <v>1782</v>
      </c>
      <c r="F1990" s="33">
        <v>3</v>
      </c>
      <c r="G1990" s="33">
        <v>146.71</v>
      </c>
      <c r="H1990" s="2">
        <v>0.28000000000000003</v>
      </c>
      <c r="I1990" s="2" t="s">
        <v>1824</v>
      </c>
      <c r="J1990" s="2">
        <v>316.89359999999999</v>
      </c>
    </row>
    <row r="1991" spans="1:10">
      <c r="A1991" s="2" t="s">
        <v>3815</v>
      </c>
      <c r="B1991" s="25">
        <v>45730</v>
      </c>
      <c r="C1991" s="2" t="s">
        <v>298</v>
      </c>
      <c r="D1991" s="2" t="s">
        <v>1676</v>
      </c>
      <c r="E1991" s="2" t="s">
        <v>1752</v>
      </c>
      <c r="F1991" s="34">
        <v>2</v>
      </c>
      <c r="G1991" s="34">
        <v>358.87</v>
      </c>
      <c r="H1991" s="2">
        <v>0.24</v>
      </c>
      <c r="I1991" s="2" t="s">
        <v>1824</v>
      </c>
      <c r="J1991" s="2">
        <v>545.48239999999998</v>
      </c>
    </row>
    <row r="1992" spans="1:10">
      <c r="A1992" s="2" t="s">
        <v>3816</v>
      </c>
      <c r="B1992" s="25">
        <v>45456</v>
      </c>
      <c r="C1992" s="2" t="s">
        <v>773</v>
      </c>
      <c r="D1992" s="2" t="s">
        <v>1652</v>
      </c>
      <c r="E1992" s="2" t="s">
        <v>1766</v>
      </c>
      <c r="F1992" s="33">
        <v>4</v>
      </c>
      <c r="G1992" s="33">
        <v>212.75</v>
      </c>
      <c r="H1992" s="2">
        <v>0.11</v>
      </c>
      <c r="I1992" s="2" t="s">
        <v>1829</v>
      </c>
      <c r="J1992" s="2">
        <v>757.39</v>
      </c>
    </row>
    <row r="1993" spans="1:10">
      <c r="A1993" s="2" t="s">
        <v>3817</v>
      </c>
      <c r="B1993" s="25">
        <v>45450</v>
      </c>
      <c r="C1993" s="2" t="s">
        <v>1029</v>
      </c>
      <c r="D1993" s="2" t="s">
        <v>1638</v>
      </c>
      <c r="E1993" s="2" t="s">
        <v>1792</v>
      </c>
      <c r="F1993" s="34">
        <v>1</v>
      </c>
      <c r="G1993" s="34">
        <v>183.47</v>
      </c>
      <c r="H1993" s="2">
        <v>0.17</v>
      </c>
      <c r="I1993" s="2" t="s">
        <v>1826</v>
      </c>
      <c r="J1993" s="2">
        <v>152.2801</v>
      </c>
    </row>
    <row r="1994" spans="1:10">
      <c r="A1994" s="2" t="s">
        <v>3818</v>
      </c>
      <c r="B1994" s="25">
        <v>45493</v>
      </c>
      <c r="C1994" s="2" t="s">
        <v>251</v>
      </c>
      <c r="D1994" s="2" t="s">
        <v>1726</v>
      </c>
      <c r="E1994" s="2" t="s">
        <v>1801</v>
      </c>
      <c r="F1994" s="33">
        <v>4</v>
      </c>
      <c r="G1994" s="33">
        <v>569.98</v>
      </c>
      <c r="H1994" s="2">
        <v>0.23</v>
      </c>
      <c r="I1994" s="2" t="s">
        <v>1824</v>
      </c>
      <c r="J1994" s="2">
        <v>1755.5383999999999</v>
      </c>
    </row>
    <row r="1995" spans="1:10">
      <c r="A1995" s="2" t="s">
        <v>3819</v>
      </c>
      <c r="B1995" s="25">
        <v>45274</v>
      </c>
      <c r="C1995" s="2" t="s">
        <v>1455</v>
      </c>
      <c r="D1995" s="2" t="s">
        <v>1590</v>
      </c>
      <c r="E1995" s="2" t="s">
        <v>1794</v>
      </c>
      <c r="F1995" s="34">
        <v>3</v>
      </c>
      <c r="G1995" s="34">
        <v>984.12</v>
      </c>
      <c r="H1995" s="2">
        <v>0.27</v>
      </c>
      <c r="I1995" s="2" t="s">
        <v>1824</v>
      </c>
      <c r="J1995" s="2">
        <v>2155.2228</v>
      </c>
    </row>
    <row r="1996" spans="1:10">
      <c r="A1996" s="2" t="s">
        <v>3820</v>
      </c>
      <c r="B1996" s="25">
        <v>45844</v>
      </c>
      <c r="C1996" s="2" t="s">
        <v>1458</v>
      </c>
      <c r="D1996" s="2" t="s">
        <v>1716</v>
      </c>
      <c r="E1996" s="2" t="s">
        <v>1782</v>
      </c>
      <c r="F1996" s="33">
        <v>1</v>
      </c>
      <c r="G1996" s="33">
        <v>905.23</v>
      </c>
      <c r="H1996" s="2">
        <v>0</v>
      </c>
      <c r="I1996" s="2" t="s">
        <v>1824</v>
      </c>
      <c r="J1996" s="2">
        <v>905.23</v>
      </c>
    </row>
    <row r="1997" spans="1:10">
      <c r="A1997" s="2" t="s">
        <v>3821</v>
      </c>
      <c r="B1997" s="25">
        <v>45264</v>
      </c>
      <c r="C1997" s="2" t="s">
        <v>613</v>
      </c>
      <c r="D1997" s="2" t="s">
        <v>1746</v>
      </c>
      <c r="E1997" s="2" t="s">
        <v>1813</v>
      </c>
      <c r="F1997" s="34">
        <v>3</v>
      </c>
      <c r="G1997" s="34">
        <v>112.77</v>
      </c>
      <c r="H1997" s="2">
        <v>0.19</v>
      </c>
      <c r="I1997" s="2" t="s">
        <v>1824</v>
      </c>
      <c r="J1997" s="2">
        <v>274.03109999999998</v>
      </c>
    </row>
    <row r="1998" spans="1:10">
      <c r="A1998" s="2" t="s">
        <v>3822</v>
      </c>
      <c r="B1998" s="25">
        <v>45773</v>
      </c>
      <c r="C1998" s="2" t="s">
        <v>538</v>
      </c>
      <c r="D1998" s="2" t="s">
        <v>1618</v>
      </c>
      <c r="E1998" s="2" t="s">
        <v>1782</v>
      </c>
      <c r="F1998" s="33">
        <v>3</v>
      </c>
      <c r="G1998" s="33">
        <v>875.99</v>
      </c>
      <c r="H1998" s="2">
        <v>0.09</v>
      </c>
      <c r="I1998" s="2" t="s">
        <v>1826</v>
      </c>
      <c r="J1998" s="2">
        <v>2391.4526999999998</v>
      </c>
    </row>
    <row r="1999" spans="1:10">
      <c r="A1999" s="2" t="s">
        <v>3823</v>
      </c>
      <c r="B1999" s="25">
        <v>45460</v>
      </c>
      <c r="C1999" s="2" t="s">
        <v>441</v>
      </c>
      <c r="D1999" s="2" t="s">
        <v>1726</v>
      </c>
      <c r="E1999" s="2" t="s">
        <v>1789</v>
      </c>
      <c r="F1999" s="34">
        <v>2</v>
      </c>
      <c r="G1999" s="34">
        <v>685.31</v>
      </c>
      <c r="H1999" s="2">
        <v>0.26</v>
      </c>
      <c r="I1999" s="2" t="s">
        <v>1826</v>
      </c>
      <c r="J1999" s="2">
        <v>1014.2588</v>
      </c>
    </row>
    <row r="2000" spans="1:10">
      <c r="A2000" s="2" t="s">
        <v>3824</v>
      </c>
      <c r="B2000" s="25">
        <v>45607</v>
      </c>
      <c r="C2000" s="2" t="s">
        <v>198</v>
      </c>
      <c r="D2000" s="2" t="s">
        <v>1670</v>
      </c>
      <c r="E2000" s="2" t="s">
        <v>1792</v>
      </c>
      <c r="F2000" s="33">
        <v>3</v>
      </c>
      <c r="G2000" s="33">
        <v>945.37</v>
      </c>
      <c r="H2000" s="2">
        <v>0.05</v>
      </c>
      <c r="I2000" s="2" t="s">
        <v>1824</v>
      </c>
      <c r="J2000" s="2">
        <v>2694.3045000000002</v>
      </c>
    </row>
    <row r="2001" spans="1:10">
      <c r="A2001" s="2" t="s">
        <v>3825</v>
      </c>
      <c r="B2001" s="25">
        <v>45267</v>
      </c>
      <c r="C2001" s="2" t="s">
        <v>100</v>
      </c>
      <c r="D2001" s="2" t="s">
        <v>1700</v>
      </c>
      <c r="E2001" s="2" t="s">
        <v>1813</v>
      </c>
      <c r="F2001" s="35">
        <v>3</v>
      </c>
      <c r="G2001" s="35">
        <v>68.45</v>
      </c>
      <c r="H2001" s="2">
        <v>0.17</v>
      </c>
      <c r="I2001" s="2" t="s">
        <v>1826</v>
      </c>
      <c r="J2001" s="2">
        <v>170.44049999999999</v>
      </c>
    </row>
  </sheetData>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129C-A34F-4C97-B8C8-4AD346D6116C}">
  <dimension ref="A1:Q2001"/>
  <sheetViews>
    <sheetView topLeftCell="F1" workbookViewId="0">
      <selection activeCell="P13" sqref="P13"/>
    </sheetView>
  </sheetViews>
  <sheetFormatPr defaultRowHeight="14.4"/>
  <cols>
    <col min="2" max="2" width="10.6640625" bestFit="1" customWidth="1"/>
    <col min="3" max="3" width="11.88671875" bestFit="1" customWidth="1"/>
    <col min="4" max="4" width="10.44140625" bestFit="1" customWidth="1"/>
    <col min="5" max="6" width="8.33203125" bestFit="1" customWidth="1"/>
    <col min="7" max="7" width="9.6640625" bestFit="1" customWidth="1"/>
    <col min="8" max="8" width="8.33203125" bestFit="1" customWidth="1"/>
    <col min="9" max="9" width="13.77734375" bestFit="1" customWidth="1"/>
    <col min="10" max="10" width="13.21875" bestFit="1" customWidth="1"/>
    <col min="11" max="11" width="10.77734375" customWidth="1"/>
    <col min="15" max="15" width="15.77734375" customWidth="1"/>
    <col min="16" max="16" width="16.33203125" customWidth="1"/>
    <col min="17" max="17" width="10.44140625" customWidth="1"/>
  </cols>
  <sheetData>
    <row r="1" spans="1:17">
      <c r="A1" s="26" t="s">
        <v>1816</v>
      </c>
      <c r="B1" s="26" t="s">
        <v>1817</v>
      </c>
      <c r="C1" s="26" t="s">
        <v>0</v>
      </c>
      <c r="D1" s="26" t="s">
        <v>1536</v>
      </c>
      <c r="E1" s="26" t="s">
        <v>1748</v>
      </c>
      <c r="F1" s="26" t="s">
        <v>1818</v>
      </c>
      <c r="G1" s="26" t="s">
        <v>1819</v>
      </c>
      <c r="H1" s="26" t="s">
        <v>1820</v>
      </c>
      <c r="I1" s="26" t="s">
        <v>1821</v>
      </c>
      <c r="J1" s="26" t="s">
        <v>1822</v>
      </c>
    </row>
    <row r="2" spans="1:17">
      <c r="A2" s="27" t="s">
        <v>1823</v>
      </c>
      <c r="B2" s="30">
        <v>45480</v>
      </c>
      <c r="C2" s="33" t="s">
        <v>1272</v>
      </c>
      <c r="D2" s="33" t="s">
        <v>1742</v>
      </c>
      <c r="E2" s="33" t="s">
        <v>1766</v>
      </c>
      <c r="F2" s="33">
        <v>1</v>
      </c>
      <c r="G2" s="33">
        <v>218.04</v>
      </c>
      <c r="H2" s="33">
        <v>0.09</v>
      </c>
      <c r="I2" s="33" t="s">
        <v>1824</v>
      </c>
      <c r="J2" s="33">
        <v>198.41640000000001</v>
      </c>
      <c r="K2" s="58" t="str">
        <f>IF(J2 &gt; 1000, "Large Sale", "Small Sale")</f>
        <v>Small Sale</v>
      </c>
    </row>
    <row r="3" spans="1:17">
      <c r="A3" s="28" t="s">
        <v>1825</v>
      </c>
      <c r="B3" s="31">
        <v>45285</v>
      </c>
      <c r="C3" s="34" t="s">
        <v>1440</v>
      </c>
      <c r="D3" s="34" t="s">
        <v>1696</v>
      </c>
      <c r="E3" s="34" t="s">
        <v>1807</v>
      </c>
      <c r="F3" s="34">
        <v>3</v>
      </c>
      <c r="G3" s="34">
        <v>104.47</v>
      </c>
      <c r="H3" s="34">
        <v>0.27</v>
      </c>
      <c r="I3" s="34" t="s">
        <v>1826</v>
      </c>
      <c r="J3" s="34">
        <v>228.7893</v>
      </c>
      <c r="K3" s="58" t="str">
        <f t="shared" ref="K3:K66" si="0">IF(J3 &gt; 1000, "Large Sale", "Small Sale")</f>
        <v>Small Sale</v>
      </c>
    </row>
    <row r="4" spans="1:17">
      <c r="A4" s="27" t="s">
        <v>1827</v>
      </c>
      <c r="B4" s="30">
        <v>45446</v>
      </c>
      <c r="C4" s="33" t="s">
        <v>211</v>
      </c>
      <c r="D4" s="33" t="s">
        <v>1646</v>
      </c>
      <c r="E4" s="33" t="s">
        <v>1782</v>
      </c>
      <c r="F4" s="33">
        <v>4</v>
      </c>
      <c r="G4" s="33">
        <v>914.05</v>
      </c>
      <c r="H4" s="33">
        <v>0.25</v>
      </c>
      <c r="I4" s="33" t="s">
        <v>1824</v>
      </c>
      <c r="J4" s="33">
        <v>2742.15</v>
      </c>
      <c r="K4" s="58" t="str">
        <f t="shared" si="0"/>
        <v>Large Sale</v>
      </c>
    </row>
    <row r="5" spans="1:17">
      <c r="A5" s="28" t="s">
        <v>1828</v>
      </c>
      <c r="B5" s="31">
        <v>45259</v>
      </c>
      <c r="C5" s="34" t="s">
        <v>1086</v>
      </c>
      <c r="D5" s="34" t="s">
        <v>1700</v>
      </c>
      <c r="E5" s="34" t="s">
        <v>1782</v>
      </c>
      <c r="F5" s="34">
        <v>1</v>
      </c>
      <c r="G5" s="34">
        <v>921.51</v>
      </c>
      <c r="H5" s="34">
        <v>0.16</v>
      </c>
      <c r="I5" s="34" t="s">
        <v>1829</v>
      </c>
      <c r="J5" s="34">
        <v>774.0684</v>
      </c>
      <c r="K5" s="58" t="str">
        <f t="shared" si="0"/>
        <v>Small Sale</v>
      </c>
    </row>
    <row r="6" spans="1:17">
      <c r="A6" s="27" t="s">
        <v>1830</v>
      </c>
      <c r="B6" s="30">
        <v>45297</v>
      </c>
      <c r="C6" s="33" t="s">
        <v>1516</v>
      </c>
      <c r="D6" s="33" t="s">
        <v>1666</v>
      </c>
      <c r="E6" s="33" t="s">
        <v>1773</v>
      </c>
      <c r="F6" s="33">
        <v>3</v>
      </c>
      <c r="G6" s="33">
        <v>745.3</v>
      </c>
      <c r="H6" s="33">
        <v>0.18</v>
      </c>
      <c r="I6" s="33" t="s">
        <v>1824</v>
      </c>
      <c r="J6" s="33">
        <v>1833.4380000000001</v>
      </c>
      <c r="K6" s="58" t="str">
        <f t="shared" si="0"/>
        <v>Large Sale</v>
      </c>
    </row>
    <row r="7" spans="1:17">
      <c r="A7" s="28" t="s">
        <v>1831</v>
      </c>
      <c r="B7" s="31">
        <v>45499</v>
      </c>
      <c r="C7" s="34" t="s">
        <v>405</v>
      </c>
      <c r="D7" s="34" t="s">
        <v>1578</v>
      </c>
      <c r="E7" s="34" t="s">
        <v>1779</v>
      </c>
      <c r="F7" s="34">
        <v>3</v>
      </c>
      <c r="G7" s="34">
        <v>147.01</v>
      </c>
      <c r="H7" s="34">
        <v>0.19</v>
      </c>
      <c r="I7" s="34" t="s">
        <v>1829</v>
      </c>
      <c r="J7" s="34">
        <v>357.23430000000002</v>
      </c>
      <c r="K7" s="58" t="str">
        <f t="shared" si="0"/>
        <v>Small Sale</v>
      </c>
    </row>
    <row r="8" spans="1:17">
      <c r="A8" s="27" t="s">
        <v>1832</v>
      </c>
      <c r="B8" s="30">
        <v>45850</v>
      </c>
      <c r="C8" s="33" t="s">
        <v>75</v>
      </c>
      <c r="D8" s="33" t="s">
        <v>1660</v>
      </c>
      <c r="E8" s="33" t="s">
        <v>1769</v>
      </c>
      <c r="F8" s="33">
        <v>2</v>
      </c>
      <c r="G8" s="33">
        <v>785.31</v>
      </c>
      <c r="H8" s="33">
        <v>0.15</v>
      </c>
      <c r="I8" s="33" t="s">
        <v>1826</v>
      </c>
      <c r="J8" s="33">
        <v>1335.027</v>
      </c>
      <c r="K8" s="58" t="str">
        <f t="shared" si="0"/>
        <v>Large Sale</v>
      </c>
    </row>
    <row r="9" spans="1:17" ht="18">
      <c r="A9" s="28" t="s">
        <v>1833</v>
      </c>
      <c r="B9" s="31">
        <v>45248</v>
      </c>
      <c r="C9" s="34" t="s">
        <v>511</v>
      </c>
      <c r="D9" s="34" t="s">
        <v>1688</v>
      </c>
      <c r="E9" s="34" t="s">
        <v>1782</v>
      </c>
      <c r="F9" s="34">
        <v>4</v>
      </c>
      <c r="G9" s="34">
        <v>342.39</v>
      </c>
      <c r="H9" s="34">
        <v>0.23</v>
      </c>
      <c r="I9" s="34" t="s">
        <v>1826</v>
      </c>
      <c r="J9" s="34">
        <v>1054.5612000000001</v>
      </c>
      <c r="K9" s="58" t="str">
        <f t="shared" si="0"/>
        <v>Large Sale</v>
      </c>
      <c r="O9" s="64" t="s">
        <v>4024</v>
      </c>
    </row>
    <row r="10" spans="1:17">
      <c r="A10" s="27" t="s">
        <v>1834</v>
      </c>
      <c r="B10" s="30">
        <v>45781</v>
      </c>
      <c r="C10" s="33" t="s">
        <v>616</v>
      </c>
      <c r="D10" s="33" t="s">
        <v>1746</v>
      </c>
      <c r="E10" s="33" t="s">
        <v>1773</v>
      </c>
      <c r="F10" s="33"/>
      <c r="G10" s="33">
        <v>448.25</v>
      </c>
      <c r="H10" s="33">
        <v>7.0000000000000007E-2</v>
      </c>
      <c r="I10" s="33" t="s">
        <v>1826</v>
      </c>
      <c r="J10" s="33">
        <v>1250.6175000000001</v>
      </c>
      <c r="K10" s="58" t="str">
        <f t="shared" si="0"/>
        <v>Large Sale</v>
      </c>
    </row>
    <row r="11" spans="1:17">
      <c r="A11" s="28" t="s">
        <v>1835</v>
      </c>
      <c r="B11" s="31">
        <v>45869</v>
      </c>
      <c r="C11" s="34" t="s">
        <v>1431</v>
      </c>
      <c r="D11" s="34" t="s">
        <v>1614</v>
      </c>
      <c r="E11" s="34" t="s">
        <v>1752</v>
      </c>
      <c r="F11" s="34">
        <v>2</v>
      </c>
      <c r="G11" s="34">
        <v>873.17</v>
      </c>
      <c r="H11" s="34">
        <v>0.23</v>
      </c>
      <c r="I11" s="34" t="s">
        <v>1826</v>
      </c>
      <c r="J11" s="34">
        <v>1344.6818000000001</v>
      </c>
      <c r="K11" s="58" t="str">
        <f t="shared" si="0"/>
        <v>Large Sale</v>
      </c>
      <c r="M11" s="59" t="s">
        <v>3995</v>
      </c>
      <c r="N11" s="59"/>
      <c r="O11" s="59"/>
      <c r="P11" s="59">
        <f>SUMIFS(J2:J2001, B2:B2001, "&gt;=2024-01-01", B2:B2001, "&lt;=2024-12-31")</f>
        <v>1092784.4625999993</v>
      </c>
      <c r="Q11" s="60" t="s">
        <v>4020</v>
      </c>
    </row>
    <row r="12" spans="1:17">
      <c r="A12" s="27" t="s">
        <v>1836</v>
      </c>
      <c r="B12" s="30">
        <v>45335</v>
      </c>
      <c r="C12" s="33" t="s">
        <v>241</v>
      </c>
      <c r="D12" s="33" t="s">
        <v>1596</v>
      </c>
      <c r="E12" s="33" t="s">
        <v>1799</v>
      </c>
      <c r="F12" s="33">
        <v>1</v>
      </c>
      <c r="G12" s="33">
        <v>278.63</v>
      </c>
      <c r="H12" s="33">
        <v>7.0000000000000007E-2</v>
      </c>
      <c r="I12" s="33" t="s">
        <v>1824</v>
      </c>
      <c r="J12" s="33">
        <v>259.1259</v>
      </c>
      <c r="K12" s="58" t="str">
        <f t="shared" si="0"/>
        <v>Small Sale</v>
      </c>
      <c r="M12" s="59" t="s">
        <v>3996</v>
      </c>
      <c r="N12" s="59"/>
      <c r="O12" s="59"/>
      <c r="P12" s="59">
        <f>COUNTIF(I2:I2001, "PayPal")</f>
        <v>695</v>
      </c>
      <c r="Q12" s="60" t="s">
        <v>4016</v>
      </c>
    </row>
    <row r="13" spans="1:17">
      <c r="A13" s="28" t="s">
        <v>1837</v>
      </c>
      <c r="B13" s="31">
        <v>45801</v>
      </c>
      <c r="C13" s="34" t="s">
        <v>1008</v>
      </c>
      <c r="D13" s="34" t="s">
        <v>1626</v>
      </c>
      <c r="E13" s="34" t="s">
        <v>1757</v>
      </c>
      <c r="F13" s="34">
        <v>4</v>
      </c>
      <c r="G13" s="34">
        <v>286.92</v>
      </c>
      <c r="H13" s="34">
        <v>0.17</v>
      </c>
      <c r="I13" s="34" t="s">
        <v>1824</v>
      </c>
      <c r="J13" s="34">
        <v>952.57439999999997</v>
      </c>
      <c r="K13" s="58" t="str">
        <f t="shared" si="0"/>
        <v>Small Sale</v>
      </c>
      <c r="M13" s="59" t="s">
        <v>3997</v>
      </c>
      <c r="N13" s="59"/>
      <c r="O13" s="59"/>
      <c r="P13" s="59">
        <f>AVERAGE(J2:J2001)</f>
        <v>1087.6289866733468</v>
      </c>
      <c r="Q13" s="60" t="s">
        <v>4021</v>
      </c>
    </row>
    <row r="14" spans="1:17">
      <c r="A14" s="27" t="s">
        <v>1838</v>
      </c>
      <c r="B14" s="30">
        <v>45528</v>
      </c>
      <c r="C14" s="33" t="s">
        <v>761</v>
      </c>
      <c r="D14" s="33" t="s">
        <v>1724</v>
      </c>
      <c r="E14" s="33" t="s">
        <v>1769</v>
      </c>
      <c r="F14" s="33">
        <v>4</v>
      </c>
      <c r="G14" s="33">
        <v>644.58000000000004</v>
      </c>
      <c r="H14" s="33">
        <v>0.01</v>
      </c>
      <c r="I14" s="33" t="s">
        <v>1824</v>
      </c>
      <c r="J14" s="33">
        <v>2552.5367999999999</v>
      </c>
      <c r="K14" s="58" t="str">
        <f t="shared" si="0"/>
        <v>Large Sale</v>
      </c>
      <c r="M14" s="59" t="s">
        <v>3998</v>
      </c>
      <c r="N14" s="59"/>
      <c r="O14" s="59"/>
      <c r="P14" s="59">
        <f>SUMIF(E2:E2001, "STORE7", J2:J2001)</f>
        <v>108039.34940000001</v>
      </c>
      <c r="Q14" s="60" t="s">
        <v>4015</v>
      </c>
    </row>
    <row r="15" spans="1:17">
      <c r="A15" s="28" t="s">
        <v>1839</v>
      </c>
      <c r="B15" s="31">
        <v>45875</v>
      </c>
      <c r="C15" s="34" t="s">
        <v>1371</v>
      </c>
      <c r="D15" s="34" t="s">
        <v>1616</v>
      </c>
      <c r="E15" s="34" t="s">
        <v>1804</v>
      </c>
      <c r="F15" s="34">
        <v>2</v>
      </c>
      <c r="G15" s="34">
        <v>316.89999999999998</v>
      </c>
      <c r="H15" s="34">
        <v>0.3</v>
      </c>
      <c r="I15" s="34" t="s">
        <v>1826</v>
      </c>
      <c r="J15" s="34">
        <v>443.66</v>
      </c>
      <c r="K15" s="58" t="str">
        <f t="shared" si="0"/>
        <v>Small Sale</v>
      </c>
      <c r="M15" s="59" t="s">
        <v>3999</v>
      </c>
      <c r="N15" s="59"/>
      <c r="O15" s="59"/>
      <c r="P15" s="61" t="str">
        <f>IF(J2 &gt; 1000, "Large Sale", "Small Sale")</f>
        <v>Small Sale</v>
      </c>
      <c r="Q15" s="60" t="s">
        <v>4017</v>
      </c>
    </row>
    <row r="16" spans="1:17">
      <c r="A16" s="27" t="s">
        <v>1840</v>
      </c>
      <c r="B16" s="30">
        <v>45829</v>
      </c>
      <c r="C16" s="33" t="s">
        <v>1092</v>
      </c>
      <c r="D16" s="33" t="s">
        <v>1596</v>
      </c>
      <c r="E16" s="33" t="s">
        <v>1801</v>
      </c>
      <c r="F16" s="33">
        <v>4</v>
      </c>
      <c r="G16" s="33">
        <v>403.47</v>
      </c>
      <c r="H16" s="33">
        <v>0.28999999999999998</v>
      </c>
      <c r="I16" s="33" t="s">
        <v>1826</v>
      </c>
      <c r="J16" s="33">
        <v>1145.8548000000001</v>
      </c>
      <c r="K16" s="58" t="str">
        <f t="shared" si="0"/>
        <v>Large Sale</v>
      </c>
      <c r="M16" s="59" t="s">
        <v>4000</v>
      </c>
      <c r="N16" s="62"/>
      <c r="O16" s="62"/>
      <c r="P16" s="62">
        <f>SUM(J2:J2001)</f>
        <v>2170907.4574000002</v>
      </c>
      <c r="Q16" s="60" t="s">
        <v>4014</v>
      </c>
    </row>
    <row r="17" spans="1:17">
      <c r="A17" s="28" t="s">
        <v>1841</v>
      </c>
      <c r="B17" s="31">
        <v>45636</v>
      </c>
      <c r="C17" s="34" t="s">
        <v>1349</v>
      </c>
      <c r="D17" s="34" t="s">
        <v>1620</v>
      </c>
      <c r="E17" s="34" t="s">
        <v>1786</v>
      </c>
      <c r="F17" s="34"/>
      <c r="G17" s="34">
        <v>871.34</v>
      </c>
      <c r="H17" s="34">
        <v>0.04</v>
      </c>
      <c r="I17" s="34" t="s">
        <v>1829</v>
      </c>
      <c r="J17" s="34">
        <v>2509.4591999999998</v>
      </c>
      <c r="K17" s="58" t="str">
        <f t="shared" si="0"/>
        <v>Large Sale</v>
      </c>
      <c r="M17" s="59" t="s">
        <v>4001</v>
      </c>
      <c r="N17" s="62"/>
      <c r="O17" s="62"/>
      <c r="P17" s="62">
        <f>MAX(J2:J2001)</f>
        <v>3908.2428</v>
      </c>
      <c r="Q17" s="60" t="s">
        <v>4011</v>
      </c>
    </row>
    <row r="18" spans="1:17">
      <c r="A18" s="27" t="s">
        <v>1842</v>
      </c>
      <c r="B18" s="30">
        <v>45913</v>
      </c>
      <c r="C18" s="33" t="s">
        <v>878</v>
      </c>
      <c r="D18" s="33" t="s">
        <v>1678</v>
      </c>
      <c r="E18" s="33" t="s">
        <v>1813</v>
      </c>
      <c r="F18" s="33">
        <v>2</v>
      </c>
      <c r="G18" s="33">
        <v>451.98</v>
      </c>
      <c r="H18" s="33">
        <v>0.25</v>
      </c>
      <c r="I18" s="33" t="s">
        <v>1824</v>
      </c>
      <c r="J18" s="33">
        <v>677.97</v>
      </c>
      <c r="K18" s="58" t="str">
        <f t="shared" si="0"/>
        <v>Small Sale</v>
      </c>
      <c r="M18" s="59" t="s">
        <v>4002</v>
      </c>
      <c r="N18" s="62"/>
      <c r="O18" s="62"/>
      <c r="P18" s="62">
        <f>MIN(J2:J2001)</f>
        <v>18.459</v>
      </c>
      <c r="Q18" s="60" t="s">
        <v>4012</v>
      </c>
    </row>
    <row r="19" spans="1:17">
      <c r="A19" s="28" t="s">
        <v>1843</v>
      </c>
      <c r="B19" s="31">
        <v>45637</v>
      </c>
      <c r="C19" s="34" t="s">
        <v>288</v>
      </c>
      <c r="D19" s="34" t="s">
        <v>1602</v>
      </c>
      <c r="E19" s="34" t="s">
        <v>1769</v>
      </c>
      <c r="F19" s="34">
        <v>2</v>
      </c>
      <c r="G19" s="34">
        <v>502.69</v>
      </c>
      <c r="H19" s="34">
        <v>0.23</v>
      </c>
      <c r="I19" s="34" t="s">
        <v>1824</v>
      </c>
      <c r="J19" s="34">
        <v>774.14260000000002</v>
      </c>
      <c r="K19" s="58" t="str">
        <f t="shared" si="0"/>
        <v>Small Sale</v>
      </c>
      <c r="M19" s="59" t="s">
        <v>4003</v>
      </c>
      <c r="N19" s="62"/>
      <c r="O19" s="62"/>
      <c r="P19" s="62">
        <f>COUNTA(A2:A2001)</f>
        <v>2000</v>
      </c>
      <c r="Q19" s="60" t="s">
        <v>4013</v>
      </c>
    </row>
    <row r="20" spans="1:17">
      <c r="A20" s="27" t="s">
        <v>1844</v>
      </c>
      <c r="B20" s="30">
        <v>45517</v>
      </c>
      <c r="C20" s="33" t="s">
        <v>338</v>
      </c>
      <c r="D20" s="33" t="s">
        <v>1626</v>
      </c>
      <c r="E20" s="33" t="s">
        <v>1769</v>
      </c>
      <c r="F20" s="33">
        <v>2</v>
      </c>
      <c r="G20" s="33">
        <v>559.23</v>
      </c>
      <c r="H20" s="33">
        <v>0.25</v>
      </c>
      <c r="I20" s="33" t="s">
        <v>1829</v>
      </c>
      <c r="J20" s="33">
        <v>838.84500000000003</v>
      </c>
      <c r="K20" s="58" t="str">
        <f t="shared" si="0"/>
        <v>Small Sale</v>
      </c>
      <c r="M20" s="59" t="s">
        <v>4004</v>
      </c>
      <c r="N20" s="62"/>
      <c r="O20" s="62"/>
      <c r="P20" s="62">
        <f>SUM(F2:F2001)</f>
        <v>4948</v>
      </c>
      <c r="Q20" s="60" t="s">
        <v>4014</v>
      </c>
    </row>
    <row r="21" spans="1:17">
      <c r="A21" s="28" t="s">
        <v>1845</v>
      </c>
      <c r="B21" s="31">
        <v>45369</v>
      </c>
      <c r="C21" s="34" t="s">
        <v>767</v>
      </c>
      <c r="D21" s="34" t="s">
        <v>1668</v>
      </c>
      <c r="E21" s="34" t="s">
        <v>1797</v>
      </c>
      <c r="F21" s="34">
        <v>4</v>
      </c>
      <c r="G21" s="34"/>
      <c r="H21" s="34">
        <v>0.04</v>
      </c>
      <c r="I21" s="34" t="s">
        <v>1829</v>
      </c>
      <c r="J21" s="34">
        <v>1782.4512</v>
      </c>
      <c r="K21" s="58" t="str">
        <f t="shared" si="0"/>
        <v>Large Sale</v>
      </c>
      <c r="M21" s="59" t="s">
        <v>4005</v>
      </c>
      <c r="N21" s="62"/>
      <c r="O21" s="62"/>
      <c r="P21" s="62">
        <f>SUMIF(I2:I2001,"PayPal",J2:J2001)</f>
        <v>755627.23879999993</v>
      </c>
      <c r="Q21" s="60" t="s">
        <v>4015</v>
      </c>
    </row>
    <row r="22" spans="1:17">
      <c r="A22" s="27" t="s">
        <v>1846</v>
      </c>
      <c r="B22" s="30">
        <v>45843</v>
      </c>
      <c r="C22" s="33" t="s">
        <v>487</v>
      </c>
      <c r="D22" s="33" t="s">
        <v>1692</v>
      </c>
      <c r="E22" s="33" t="s">
        <v>1807</v>
      </c>
      <c r="F22" s="33">
        <v>3</v>
      </c>
      <c r="G22" s="33">
        <v>986.04</v>
      </c>
      <c r="H22" s="33">
        <v>0.27</v>
      </c>
      <c r="I22" s="33" t="s">
        <v>1829</v>
      </c>
      <c r="J22" s="33">
        <v>2159.4276</v>
      </c>
      <c r="K22" s="58" t="str">
        <f t="shared" si="0"/>
        <v>Large Sale</v>
      </c>
      <c r="M22" s="59" t="s">
        <v>4006</v>
      </c>
      <c r="N22" s="62"/>
      <c r="O22" s="62"/>
      <c r="P22" s="62">
        <f>COUNTIF(I2:I2001, "credit card" )</f>
        <v>645</v>
      </c>
      <c r="Q22" s="60" t="s">
        <v>4016</v>
      </c>
    </row>
    <row r="23" spans="1:17">
      <c r="A23" s="28" t="s">
        <v>1847</v>
      </c>
      <c r="B23" s="31">
        <v>45447</v>
      </c>
      <c r="C23" s="34" t="s">
        <v>1235</v>
      </c>
      <c r="D23" s="34" t="s">
        <v>1634</v>
      </c>
      <c r="E23" s="34" t="s">
        <v>1810</v>
      </c>
      <c r="F23" s="34">
        <v>1</v>
      </c>
      <c r="G23" s="34">
        <v>589.55999999999995</v>
      </c>
      <c r="H23" s="34">
        <v>0.22</v>
      </c>
      <c r="I23" s="34" t="s">
        <v>1824</v>
      </c>
      <c r="J23" s="34">
        <v>459.85680000000002</v>
      </c>
      <c r="K23" s="58" t="str">
        <f t="shared" si="0"/>
        <v>Small Sale</v>
      </c>
      <c r="M23" s="59" t="s">
        <v>4007</v>
      </c>
      <c r="N23" s="62"/>
      <c r="O23" s="62"/>
      <c r="P23" s="62" t="str">
        <f>IF(H2&gt;=0.2,"High Discount","Low Discount")</f>
        <v>Low Discount</v>
      </c>
      <c r="Q23" s="60" t="s">
        <v>4017</v>
      </c>
    </row>
    <row r="24" spans="1:17">
      <c r="A24" s="27" t="s">
        <v>1848</v>
      </c>
      <c r="B24" s="30">
        <v>45394</v>
      </c>
      <c r="C24" s="33" t="s">
        <v>1466</v>
      </c>
      <c r="D24" s="33" t="s">
        <v>1686</v>
      </c>
      <c r="E24" s="33" t="s">
        <v>1789</v>
      </c>
      <c r="F24" s="33">
        <v>3</v>
      </c>
      <c r="G24" s="33">
        <v>979.42</v>
      </c>
      <c r="H24" s="33">
        <v>0.03</v>
      </c>
      <c r="I24" s="33" t="s">
        <v>1826</v>
      </c>
      <c r="J24" s="33">
        <v>2850.1122</v>
      </c>
      <c r="K24" s="58" t="str">
        <f t="shared" si="0"/>
        <v>Large Sale</v>
      </c>
      <c r="M24" s="59" t="s">
        <v>4008</v>
      </c>
      <c r="N24" s="62"/>
      <c r="O24" s="62"/>
      <c r="P24" s="62" t="str">
        <f>IF(AND(F2&gt;=3,J2&gt;=1500),"Bulk High Sale","Normal Sale")</f>
        <v>Normal Sale</v>
      </c>
      <c r="Q24" s="60" t="s">
        <v>4017</v>
      </c>
    </row>
    <row r="25" spans="1:17">
      <c r="A25" s="28" t="s">
        <v>1849</v>
      </c>
      <c r="B25" s="31">
        <v>45466</v>
      </c>
      <c r="C25" s="34" t="s">
        <v>1151</v>
      </c>
      <c r="D25" s="34" t="s">
        <v>1572</v>
      </c>
      <c r="E25" s="34" t="s">
        <v>1782</v>
      </c>
      <c r="F25" s="34">
        <v>1</v>
      </c>
      <c r="G25" s="34">
        <v>719.28</v>
      </c>
      <c r="H25" s="34">
        <v>0.08</v>
      </c>
      <c r="I25" s="34" t="s">
        <v>1824</v>
      </c>
      <c r="J25" s="34">
        <v>661.73760000000004</v>
      </c>
      <c r="K25" s="58" t="str">
        <f t="shared" si="0"/>
        <v>Small Sale</v>
      </c>
      <c r="M25" s="62" t="s">
        <v>4009</v>
      </c>
      <c r="N25" s="62"/>
      <c r="O25" s="62"/>
      <c r="P25" s="62" t="str">
        <f>RIGHT(E5,1)</f>
        <v>8</v>
      </c>
      <c r="Q25" s="60" t="s">
        <v>4018</v>
      </c>
    </row>
    <row r="26" spans="1:17">
      <c r="A26" s="27" t="s">
        <v>1850</v>
      </c>
      <c r="B26" s="30">
        <v>45908</v>
      </c>
      <c r="C26" s="33" t="s">
        <v>613</v>
      </c>
      <c r="D26" s="33" t="s">
        <v>1682</v>
      </c>
      <c r="E26" s="33" t="s">
        <v>1776</v>
      </c>
      <c r="F26" s="33">
        <v>3</v>
      </c>
      <c r="G26" s="33">
        <v>77.599999999999994</v>
      </c>
      <c r="H26" s="33">
        <v>7.0000000000000007E-2</v>
      </c>
      <c r="I26" s="33" t="s">
        <v>1824</v>
      </c>
      <c r="J26" s="33">
        <v>216.50399999999999</v>
      </c>
      <c r="K26" s="58" t="str">
        <f t="shared" si="0"/>
        <v>Small Sale</v>
      </c>
      <c r="M26" s="62" t="s">
        <v>4010</v>
      </c>
      <c r="N26" s="62"/>
      <c r="O26" s="62"/>
      <c r="P26" s="62" t="str">
        <f>_xlfn.CONCAT(A10,"-",C10)</f>
        <v>SALE8-CUST1187</v>
      </c>
      <c r="Q26" s="60" t="s">
        <v>4019</v>
      </c>
    </row>
    <row r="27" spans="1:17">
      <c r="A27" s="28" t="s">
        <v>1851</v>
      </c>
      <c r="B27" s="31">
        <v>45552</v>
      </c>
      <c r="C27" s="34" t="s">
        <v>1190</v>
      </c>
      <c r="D27" s="34" t="s">
        <v>1555</v>
      </c>
      <c r="E27" s="34" t="s">
        <v>1766</v>
      </c>
      <c r="F27" s="34">
        <v>4</v>
      </c>
      <c r="G27" s="34">
        <v>852.71</v>
      </c>
      <c r="H27" s="34">
        <v>0.14000000000000001</v>
      </c>
      <c r="I27" s="34" t="s">
        <v>1826</v>
      </c>
      <c r="J27" s="34">
        <v>2933.3224</v>
      </c>
      <c r="K27" s="58" t="str">
        <f t="shared" si="0"/>
        <v>Large Sale</v>
      </c>
      <c r="M27" s="59" t="s">
        <v>4023</v>
      </c>
      <c r="N27" s="62"/>
      <c r="O27" s="62"/>
      <c r="P27" s="62" t="str">
        <f>UPPER(I2)</f>
        <v>CREDIT CARD</v>
      </c>
      <c r="Q27" s="60" t="s">
        <v>4022</v>
      </c>
    </row>
    <row r="28" spans="1:17">
      <c r="A28" s="27" t="s">
        <v>1852</v>
      </c>
      <c r="B28" s="30">
        <v>45294</v>
      </c>
      <c r="C28" s="33" t="s">
        <v>693</v>
      </c>
      <c r="D28" s="33" t="s">
        <v>1744</v>
      </c>
      <c r="E28" s="33" t="s">
        <v>1782</v>
      </c>
      <c r="F28" s="33">
        <v>4</v>
      </c>
      <c r="G28" s="33">
        <v>156.16</v>
      </c>
      <c r="H28" s="33">
        <v>0</v>
      </c>
      <c r="I28" s="33" t="s">
        <v>1824</v>
      </c>
      <c r="J28" s="33">
        <v>599.65440000000001</v>
      </c>
      <c r="K28" s="58" t="str">
        <f t="shared" si="0"/>
        <v>Small Sale</v>
      </c>
      <c r="M28" s="63"/>
      <c r="N28" s="63"/>
      <c r="O28" s="63"/>
      <c r="P28" s="63"/>
      <c r="Q28" s="63"/>
    </row>
    <row r="29" spans="1:17">
      <c r="A29" s="28" t="s">
        <v>1853</v>
      </c>
      <c r="B29" s="31">
        <v>45710</v>
      </c>
      <c r="C29" s="34" t="s">
        <v>654</v>
      </c>
      <c r="D29" s="34" t="s">
        <v>1702</v>
      </c>
      <c r="E29" s="34" t="s">
        <v>1782</v>
      </c>
      <c r="F29" s="34">
        <v>3</v>
      </c>
      <c r="G29" s="34">
        <v>815.49</v>
      </c>
      <c r="H29" s="34">
        <v>0.17</v>
      </c>
      <c r="I29" s="34" t="s">
        <v>1824</v>
      </c>
      <c r="J29" s="34">
        <v>2030.5700999999999</v>
      </c>
      <c r="K29" s="58" t="str">
        <f t="shared" si="0"/>
        <v>Large Sale</v>
      </c>
    </row>
    <row r="30" spans="1:17">
      <c r="A30" s="27" t="s">
        <v>1854</v>
      </c>
      <c r="B30" s="30">
        <v>45923</v>
      </c>
      <c r="C30" s="33" t="s">
        <v>499</v>
      </c>
      <c r="D30" s="33" t="s">
        <v>1574</v>
      </c>
      <c r="E30" s="33" t="s">
        <v>1761</v>
      </c>
      <c r="F30" s="33">
        <v>2</v>
      </c>
      <c r="G30" s="33">
        <v>74.209999999999994</v>
      </c>
      <c r="H30" s="33">
        <v>0.11</v>
      </c>
      <c r="I30" s="33" t="s">
        <v>1826</v>
      </c>
      <c r="J30" s="33">
        <v>132.09379999999999</v>
      </c>
      <c r="K30" s="58" t="str">
        <f t="shared" si="0"/>
        <v>Small Sale</v>
      </c>
    </row>
    <row r="31" spans="1:17">
      <c r="A31" s="28" t="s">
        <v>1855</v>
      </c>
      <c r="B31" s="31">
        <v>45302</v>
      </c>
      <c r="C31" s="34" t="s">
        <v>1092</v>
      </c>
      <c r="D31" s="34" t="s">
        <v>1746</v>
      </c>
      <c r="E31" s="34" t="s">
        <v>1766</v>
      </c>
      <c r="F31" s="34"/>
      <c r="G31" s="34">
        <v>451.67</v>
      </c>
      <c r="H31" s="34">
        <v>0.15</v>
      </c>
      <c r="I31" s="34" t="s">
        <v>1824</v>
      </c>
      <c r="J31" s="34">
        <v>1535.6780000000001</v>
      </c>
      <c r="K31" s="58" t="str">
        <f t="shared" si="0"/>
        <v>Large Sale</v>
      </c>
    </row>
    <row r="32" spans="1:17">
      <c r="A32" s="27" t="s">
        <v>1856</v>
      </c>
      <c r="B32" s="30">
        <v>45217</v>
      </c>
      <c r="C32" s="33" t="s">
        <v>118</v>
      </c>
      <c r="D32" s="33" t="s">
        <v>1555</v>
      </c>
      <c r="E32" s="33" t="s">
        <v>1813</v>
      </c>
      <c r="F32" s="33">
        <v>1</v>
      </c>
      <c r="G32" s="33">
        <v>429.38</v>
      </c>
      <c r="H32" s="33">
        <v>0.13</v>
      </c>
      <c r="I32" s="33" t="s">
        <v>1826</v>
      </c>
      <c r="J32" s="33">
        <v>373.56060000000002</v>
      </c>
      <c r="K32" s="58" t="str">
        <f t="shared" si="0"/>
        <v>Small Sale</v>
      </c>
    </row>
    <row r="33" spans="1:11">
      <c r="A33" s="28" t="s">
        <v>1857</v>
      </c>
      <c r="B33" s="31">
        <v>45593</v>
      </c>
      <c r="C33" s="34" t="s">
        <v>1281</v>
      </c>
      <c r="D33" s="34" t="s">
        <v>1654</v>
      </c>
      <c r="E33" s="34" t="s">
        <v>1794</v>
      </c>
      <c r="F33" s="34">
        <v>2</v>
      </c>
      <c r="G33" s="34">
        <v>148.96</v>
      </c>
      <c r="H33" s="34">
        <v>0.03</v>
      </c>
      <c r="I33" s="34" t="s">
        <v>1829</v>
      </c>
      <c r="J33" s="34">
        <v>288.98239999999998</v>
      </c>
      <c r="K33" s="58" t="str">
        <f t="shared" si="0"/>
        <v>Small Sale</v>
      </c>
    </row>
    <row r="34" spans="1:11">
      <c r="A34" s="27" t="s">
        <v>1858</v>
      </c>
      <c r="B34" s="30">
        <v>45597</v>
      </c>
      <c r="C34" s="33" t="s">
        <v>1240</v>
      </c>
      <c r="D34" s="33" t="s">
        <v>1698</v>
      </c>
      <c r="E34" s="33" t="s">
        <v>1782</v>
      </c>
      <c r="F34" s="33">
        <v>4</v>
      </c>
      <c r="G34" s="33">
        <v>313.83</v>
      </c>
      <c r="H34" s="33">
        <v>0.08</v>
      </c>
      <c r="I34" s="33" t="s">
        <v>1824</v>
      </c>
      <c r="J34" s="33">
        <v>1154.8943999999999</v>
      </c>
      <c r="K34" s="58" t="str">
        <f t="shared" si="0"/>
        <v>Large Sale</v>
      </c>
    </row>
    <row r="35" spans="1:11">
      <c r="A35" s="28" t="s">
        <v>1859</v>
      </c>
      <c r="B35" s="31">
        <v>45620</v>
      </c>
      <c r="C35" s="34" t="s">
        <v>1400</v>
      </c>
      <c r="D35" s="34" t="s">
        <v>1572</v>
      </c>
      <c r="E35" s="34" t="s">
        <v>1776</v>
      </c>
      <c r="F35" s="34">
        <v>2</v>
      </c>
      <c r="G35" s="34">
        <v>717.31</v>
      </c>
      <c r="H35" s="34">
        <v>0.15</v>
      </c>
      <c r="I35" s="34" t="s">
        <v>1824</v>
      </c>
      <c r="J35" s="34">
        <v>1219.4269999999999</v>
      </c>
      <c r="K35" s="58" t="str">
        <f t="shared" si="0"/>
        <v>Large Sale</v>
      </c>
    </row>
    <row r="36" spans="1:11">
      <c r="A36" s="27" t="s">
        <v>1860</v>
      </c>
      <c r="B36" s="30">
        <v>45215</v>
      </c>
      <c r="C36" s="33" t="s">
        <v>1080</v>
      </c>
      <c r="D36" s="33" t="s">
        <v>1706</v>
      </c>
      <c r="E36" s="33" t="s">
        <v>1757</v>
      </c>
      <c r="F36" s="33"/>
      <c r="G36" s="33">
        <v>873.22</v>
      </c>
      <c r="H36" s="33">
        <v>0.18</v>
      </c>
      <c r="I36" s="33" t="s">
        <v>1824</v>
      </c>
      <c r="J36" s="33">
        <v>2148.1212</v>
      </c>
      <c r="K36" s="58" t="str">
        <f t="shared" si="0"/>
        <v>Large Sale</v>
      </c>
    </row>
    <row r="37" spans="1:11">
      <c r="A37" s="28" t="s">
        <v>1861</v>
      </c>
      <c r="B37" s="31">
        <v>45878</v>
      </c>
      <c r="C37" s="34" t="s">
        <v>708</v>
      </c>
      <c r="D37" s="34" t="s">
        <v>1580</v>
      </c>
      <c r="E37" s="34" t="s">
        <v>1766</v>
      </c>
      <c r="F37" s="34">
        <v>4</v>
      </c>
      <c r="G37" s="34">
        <v>109.36</v>
      </c>
      <c r="H37" s="34">
        <v>0.19</v>
      </c>
      <c r="I37" s="34" t="s">
        <v>1829</v>
      </c>
      <c r="J37" s="34">
        <v>354.32639999999998</v>
      </c>
      <c r="K37" s="58" t="str">
        <f t="shared" si="0"/>
        <v>Small Sale</v>
      </c>
    </row>
    <row r="38" spans="1:11">
      <c r="A38" s="27" t="s">
        <v>1862</v>
      </c>
      <c r="B38" s="30">
        <v>45635</v>
      </c>
      <c r="C38" s="33" t="s">
        <v>310</v>
      </c>
      <c r="D38" s="33" t="s">
        <v>1555</v>
      </c>
      <c r="E38" s="33" t="s">
        <v>1779</v>
      </c>
      <c r="F38" s="33">
        <v>3</v>
      </c>
      <c r="G38" s="33">
        <v>559.52</v>
      </c>
      <c r="H38" s="33">
        <v>0.16</v>
      </c>
      <c r="I38" s="33" t="s">
        <v>1826</v>
      </c>
      <c r="J38" s="33">
        <v>1409.9903999999999</v>
      </c>
      <c r="K38" s="58" t="str">
        <f t="shared" si="0"/>
        <v>Large Sale</v>
      </c>
    </row>
    <row r="39" spans="1:11">
      <c r="A39" s="28" t="s">
        <v>1863</v>
      </c>
      <c r="B39" s="31">
        <v>45329</v>
      </c>
      <c r="C39" s="34" t="s">
        <v>1513</v>
      </c>
      <c r="D39" s="34" t="s">
        <v>1568</v>
      </c>
      <c r="E39" s="34" t="s">
        <v>1807</v>
      </c>
      <c r="F39" s="34">
        <v>3</v>
      </c>
      <c r="G39" s="34">
        <v>121.76</v>
      </c>
      <c r="H39" s="34">
        <v>0.27</v>
      </c>
      <c r="I39" s="34" t="s">
        <v>1826</v>
      </c>
      <c r="J39" s="34">
        <v>266.65440000000001</v>
      </c>
      <c r="K39" s="58" t="str">
        <f t="shared" si="0"/>
        <v>Small Sale</v>
      </c>
    </row>
    <row r="40" spans="1:11">
      <c r="A40" s="27" t="s">
        <v>1864</v>
      </c>
      <c r="B40" s="30">
        <v>45378</v>
      </c>
      <c r="C40" s="33" t="s">
        <v>622</v>
      </c>
      <c r="D40" s="33" t="s">
        <v>1614</v>
      </c>
      <c r="E40" s="33" t="s">
        <v>1797</v>
      </c>
      <c r="F40" s="33">
        <v>4</v>
      </c>
      <c r="G40" s="33">
        <v>735.32</v>
      </c>
      <c r="H40" s="33">
        <v>0.06</v>
      </c>
      <c r="I40" s="33" t="s">
        <v>1829</v>
      </c>
      <c r="J40" s="33">
        <v>2764.8031999999998</v>
      </c>
      <c r="K40" s="58" t="str">
        <f t="shared" si="0"/>
        <v>Large Sale</v>
      </c>
    </row>
    <row r="41" spans="1:11">
      <c r="A41" s="28" t="s">
        <v>1865</v>
      </c>
      <c r="B41" s="31">
        <v>45264</v>
      </c>
      <c r="C41" s="34" t="s">
        <v>1337</v>
      </c>
      <c r="D41" s="34" t="s">
        <v>1736</v>
      </c>
      <c r="E41" s="34" t="s">
        <v>1766</v>
      </c>
      <c r="F41" s="34">
        <v>2</v>
      </c>
      <c r="G41" s="34">
        <v>600.73</v>
      </c>
      <c r="H41" s="34">
        <v>0.08</v>
      </c>
      <c r="I41" s="34" t="s">
        <v>1824</v>
      </c>
      <c r="J41" s="34">
        <v>1105.3432</v>
      </c>
      <c r="K41" s="58" t="str">
        <f t="shared" si="0"/>
        <v>Large Sale</v>
      </c>
    </row>
    <row r="42" spans="1:11">
      <c r="A42" s="27" t="s">
        <v>1866</v>
      </c>
      <c r="B42" s="30">
        <v>45486</v>
      </c>
      <c r="C42" s="33" t="s">
        <v>264</v>
      </c>
      <c r="D42" s="33" t="s">
        <v>1600</v>
      </c>
      <c r="E42" s="33" t="s">
        <v>1813</v>
      </c>
      <c r="F42" s="33">
        <v>2</v>
      </c>
      <c r="G42" s="33">
        <v>873.86</v>
      </c>
      <c r="H42" s="33">
        <v>7.0000000000000007E-2</v>
      </c>
      <c r="I42" s="33" t="s">
        <v>1829</v>
      </c>
      <c r="J42" s="33">
        <v>1625.3796</v>
      </c>
      <c r="K42" s="58" t="str">
        <f t="shared" si="0"/>
        <v>Large Sale</v>
      </c>
    </row>
    <row r="43" spans="1:11">
      <c r="A43" s="28" t="s">
        <v>1867</v>
      </c>
      <c r="B43" s="31">
        <v>45241</v>
      </c>
      <c r="C43" s="34" t="s">
        <v>954</v>
      </c>
      <c r="D43" s="34" t="s">
        <v>1594</v>
      </c>
      <c r="E43" s="34" t="s">
        <v>1782</v>
      </c>
      <c r="F43" s="34">
        <v>3</v>
      </c>
      <c r="G43" s="34">
        <v>342.47</v>
      </c>
      <c r="H43" s="34">
        <v>0.08</v>
      </c>
      <c r="I43" s="34" t="s">
        <v>1826</v>
      </c>
      <c r="J43" s="34">
        <v>945.21720000000016</v>
      </c>
      <c r="K43" s="58" t="str">
        <f t="shared" si="0"/>
        <v>Small Sale</v>
      </c>
    </row>
    <row r="44" spans="1:11">
      <c r="A44" s="27" t="s">
        <v>1868</v>
      </c>
      <c r="B44" s="30">
        <v>45649</v>
      </c>
      <c r="C44" s="33" t="s">
        <v>1053</v>
      </c>
      <c r="D44" s="33" t="s">
        <v>1606</v>
      </c>
      <c r="E44" s="33" t="s">
        <v>1786</v>
      </c>
      <c r="F44" s="33">
        <v>2</v>
      </c>
      <c r="G44" s="33">
        <v>915.15</v>
      </c>
      <c r="H44" s="33">
        <v>0.16</v>
      </c>
      <c r="I44" s="33" t="s">
        <v>1826</v>
      </c>
      <c r="J44" s="33">
        <v>1537.452</v>
      </c>
      <c r="K44" s="58" t="str">
        <f t="shared" si="0"/>
        <v>Large Sale</v>
      </c>
    </row>
    <row r="45" spans="1:11">
      <c r="A45" s="28" t="s">
        <v>1869</v>
      </c>
      <c r="B45" s="31">
        <v>45677</v>
      </c>
      <c r="C45" s="34" t="s">
        <v>304</v>
      </c>
      <c r="D45" s="34" t="s">
        <v>1614</v>
      </c>
      <c r="E45" s="34" t="s">
        <v>1807</v>
      </c>
      <c r="F45" s="34"/>
      <c r="G45" s="34">
        <v>863.11</v>
      </c>
      <c r="H45" s="34">
        <v>0.28000000000000003</v>
      </c>
      <c r="I45" s="34" t="s">
        <v>1826</v>
      </c>
      <c r="J45" s="34">
        <v>1864.3176000000001</v>
      </c>
      <c r="K45" s="58" t="str">
        <f t="shared" si="0"/>
        <v>Large Sale</v>
      </c>
    </row>
    <row r="46" spans="1:11">
      <c r="A46" s="27" t="s">
        <v>1870</v>
      </c>
      <c r="B46" s="30">
        <v>45538</v>
      </c>
      <c r="C46" s="33" t="s">
        <v>663</v>
      </c>
      <c r="D46" s="33" t="s">
        <v>1634</v>
      </c>
      <c r="E46" s="33" t="s">
        <v>1794</v>
      </c>
      <c r="F46" s="33">
        <v>2</v>
      </c>
      <c r="G46" s="33">
        <v>209.32</v>
      </c>
      <c r="H46" s="33">
        <v>0.23</v>
      </c>
      <c r="I46" s="33" t="s">
        <v>1829</v>
      </c>
      <c r="J46" s="33">
        <v>322.3528</v>
      </c>
      <c r="K46" s="58" t="str">
        <f t="shared" si="0"/>
        <v>Small Sale</v>
      </c>
    </row>
    <row r="47" spans="1:11">
      <c r="A47" s="28" t="s">
        <v>1871</v>
      </c>
      <c r="B47" s="31">
        <v>45606</v>
      </c>
      <c r="C47" s="34" t="s">
        <v>1449</v>
      </c>
      <c r="D47" s="34" t="s">
        <v>1666</v>
      </c>
      <c r="E47" s="34" t="s">
        <v>1782</v>
      </c>
      <c r="F47" s="34">
        <v>4</v>
      </c>
      <c r="G47" s="34">
        <v>288.60000000000002</v>
      </c>
      <c r="H47" s="34">
        <v>0.09</v>
      </c>
      <c r="I47" s="34" t="s">
        <v>1826</v>
      </c>
      <c r="J47" s="34">
        <v>1050.5039999999999</v>
      </c>
      <c r="K47" s="58" t="str">
        <f t="shared" si="0"/>
        <v>Large Sale</v>
      </c>
    </row>
    <row r="48" spans="1:11">
      <c r="A48" s="27" t="s">
        <v>1872</v>
      </c>
      <c r="B48" s="30">
        <v>45570</v>
      </c>
      <c r="C48" s="33" t="s">
        <v>258</v>
      </c>
      <c r="D48" s="33" t="s">
        <v>1704</v>
      </c>
      <c r="E48" s="33" t="s">
        <v>1804</v>
      </c>
      <c r="F48" s="33">
        <v>1</v>
      </c>
      <c r="G48" s="33">
        <v>418.69</v>
      </c>
      <c r="H48" s="33">
        <v>0.06</v>
      </c>
      <c r="I48" s="33" t="s">
        <v>1826</v>
      </c>
      <c r="J48" s="33">
        <v>393.5686</v>
      </c>
      <c r="K48" s="58" t="str">
        <f t="shared" si="0"/>
        <v>Small Sale</v>
      </c>
    </row>
    <row r="49" spans="1:11">
      <c r="A49" s="28" t="s">
        <v>1873</v>
      </c>
      <c r="B49" s="31">
        <v>45466</v>
      </c>
      <c r="C49" s="34" t="s">
        <v>44</v>
      </c>
      <c r="D49" s="34" t="s">
        <v>1608</v>
      </c>
      <c r="E49" s="34" t="s">
        <v>1792</v>
      </c>
      <c r="F49" s="34">
        <v>1</v>
      </c>
      <c r="G49" s="34">
        <v>135.78</v>
      </c>
      <c r="H49" s="34">
        <v>0.14000000000000001</v>
      </c>
      <c r="I49" s="34" t="s">
        <v>1826</v>
      </c>
      <c r="J49" s="34">
        <v>116.77079999999999</v>
      </c>
      <c r="K49" s="58" t="str">
        <f t="shared" si="0"/>
        <v>Small Sale</v>
      </c>
    </row>
    <row r="50" spans="1:11">
      <c r="A50" s="27" t="s">
        <v>1874</v>
      </c>
      <c r="B50" s="30">
        <v>45218</v>
      </c>
      <c r="C50" s="33" t="s">
        <v>663</v>
      </c>
      <c r="D50" s="33" t="s">
        <v>1636</v>
      </c>
      <c r="E50" s="33" t="s">
        <v>1807</v>
      </c>
      <c r="F50" s="33">
        <v>1</v>
      </c>
      <c r="G50" s="33">
        <v>517.13</v>
      </c>
      <c r="H50" s="33">
        <v>0.28000000000000003</v>
      </c>
      <c r="I50" s="33" t="s">
        <v>1824</v>
      </c>
      <c r="J50" s="33">
        <v>372.33359999999999</v>
      </c>
      <c r="K50" s="58" t="str">
        <f t="shared" si="0"/>
        <v>Small Sale</v>
      </c>
    </row>
    <row r="51" spans="1:11">
      <c r="A51" s="28" t="s">
        <v>1875</v>
      </c>
      <c r="B51" s="31">
        <v>45607</v>
      </c>
      <c r="C51" s="34" t="s">
        <v>1304</v>
      </c>
      <c r="D51" s="34" t="s">
        <v>1590</v>
      </c>
      <c r="E51" s="34" t="s">
        <v>1804</v>
      </c>
      <c r="F51" s="34">
        <v>2</v>
      </c>
      <c r="G51" s="34">
        <v>384.66</v>
      </c>
      <c r="H51" s="34">
        <v>0.08</v>
      </c>
      <c r="I51" s="34" t="s">
        <v>1829</v>
      </c>
      <c r="J51" s="34">
        <v>707.77440000000013</v>
      </c>
      <c r="K51" s="58" t="str">
        <f t="shared" si="0"/>
        <v>Small Sale</v>
      </c>
    </row>
    <row r="52" spans="1:11">
      <c r="A52" s="27" t="s">
        <v>1876</v>
      </c>
      <c r="B52" s="30">
        <v>45291</v>
      </c>
      <c r="C52" s="33" t="s">
        <v>258</v>
      </c>
      <c r="D52" s="33" t="s">
        <v>1652</v>
      </c>
      <c r="E52" s="33" t="s">
        <v>1786</v>
      </c>
      <c r="F52" s="33">
        <v>3</v>
      </c>
      <c r="G52" s="33">
        <v>83.7</v>
      </c>
      <c r="H52" s="33">
        <v>0.24</v>
      </c>
      <c r="I52" s="33" t="s">
        <v>1826</v>
      </c>
      <c r="J52" s="33">
        <v>190.83600000000001</v>
      </c>
      <c r="K52" s="58" t="str">
        <f t="shared" si="0"/>
        <v>Small Sale</v>
      </c>
    </row>
    <row r="53" spans="1:11">
      <c r="A53" s="28" t="s">
        <v>1877</v>
      </c>
      <c r="B53" s="31">
        <v>45689</v>
      </c>
      <c r="C53" s="34" t="s">
        <v>481</v>
      </c>
      <c r="D53" s="34" t="s">
        <v>1686</v>
      </c>
      <c r="E53" s="34" t="s">
        <v>1779</v>
      </c>
      <c r="F53" s="34">
        <v>3</v>
      </c>
      <c r="G53" s="34">
        <v>76.569999999999993</v>
      </c>
      <c r="H53" s="34">
        <v>0.26</v>
      </c>
      <c r="I53" s="34" t="s">
        <v>1824</v>
      </c>
      <c r="J53" s="34">
        <v>169.9854</v>
      </c>
      <c r="K53" s="58" t="str">
        <f t="shared" si="0"/>
        <v>Small Sale</v>
      </c>
    </row>
    <row r="54" spans="1:11">
      <c r="A54" s="27" t="s">
        <v>1878</v>
      </c>
      <c r="B54" s="30">
        <v>45894</v>
      </c>
      <c r="C54" s="33" t="s">
        <v>499</v>
      </c>
      <c r="D54" s="33" t="s">
        <v>1726</v>
      </c>
      <c r="E54" s="33" t="s">
        <v>1776</v>
      </c>
      <c r="F54" s="33">
        <v>3</v>
      </c>
      <c r="G54" s="33"/>
      <c r="H54" s="33">
        <v>0</v>
      </c>
      <c r="I54" s="33" t="s">
        <v>1824</v>
      </c>
      <c r="J54" s="33">
        <v>486.06330000000003</v>
      </c>
      <c r="K54" s="58" t="str">
        <f t="shared" si="0"/>
        <v>Small Sale</v>
      </c>
    </row>
    <row r="55" spans="1:11">
      <c r="A55" s="28" t="s">
        <v>1879</v>
      </c>
      <c r="B55" s="31">
        <v>45677</v>
      </c>
      <c r="C55" s="34" t="s">
        <v>1020</v>
      </c>
      <c r="D55" s="34" t="s">
        <v>1588</v>
      </c>
      <c r="E55" s="34" t="s">
        <v>1782</v>
      </c>
      <c r="F55" s="34">
        <v>1</v>
      </c>
      <c r="G55" s="34">
        <v>900.35</v>
      </c>
      <c r="H55" s="34">
        <v>0.13</v>
      </c>
      <c r="I55" s="34" t="s">
        <v>1829</v>
      </c>
      <c r="J55" s="34">
        <v>783.30449999999996</v>
      </c>
      <c r="K55" s="58" t="str">
        <f t="shared" si="0"/>
        <v>Small Sale</v>
      </c>
    </row>
    <row r="56" spans="1:11">
      <c r="A56" s="27" t="s">
        <v>1880</v>
      </c>
      <c r="B56" s="30">
        <v>45706</v>
      </c>
      <c r="C56" s="33" t="s">
        <v>341</v>
      </c>
      <c r="D56" s="33" t="s">
        <v>1628</v>
      </c>
      <c r="E56" s="33" t="s">
        <v>1789</v>
      </c>
      <c r="F56" s="33">
        <v>4</v>
      </c>
      <c r="G56" s="33">
        <v>428.09</v>
      </c>
      <c r="H56" s="33">
        <v>7.0000000000000007E-2</v>
      </c>
      <c r="I56" s="33" t="s">
        <v>1824</v>
      </c>
      <c r="J56" s="33">
        <v>1592.4947999999999</v>
      </c>
      <c r="K56" s="58" t="str">
        <f t="shared" si="0"/>
        <v>Large Sale</v>
      </c>
    </row>
    <row r="57" spans="1:11">
      <c r="A57" s="28" t="s">
        <v>1881</v>
      </c>
      <c r="B57" s="31">
        <v>45589</v>
      </c>
      <c r="C57" s="34" t="s">
        <v>1292</v>
      </c>
      <c r="D57" s="34" t="s">
        <v>1646</v>
      </c>
      <c r="E57" s="34" t="s">
        <v>1792</v>
      </c>
      <c r="F57" s="34">
        <v>2</v>
      </c>
      <c r="G57" s="34">
        <v>559.71</v>
      </c>
      <c r="H57" s="34">
        <v>0.3</v>
      </c>
      <c r="I57" s="34" t="s">
        <v>1829</v>
      </c>
      <c r="J57" s="34">
        <v>783.59400000000005</v>
      </c>
      <c r="K57" s="58" t="str">
        <f t="shared" si="0"/>
        <v>Small Sale</v>
      </c>
    </row>
    <row r="58" spans="1:11">
      <c r="A58" s="27" t="s">
        <v>1882</v>
      </c>
      <c r="B58" s="30">
        <v>45282</v>
      </c>
      <c r="C58" s="33" t="s">
        <v>292</v>
      </c>
      <c r="D58" s="33" t="s">
        <v>1616</v>
      </c>
      <c r="E58" s="33" t="s">
        <v>1776</v>
      </c>
      <c r="F58" s="33">
        <v>2</v>
      </c>
      <c r="G58" s="33">
        <v>833.7</v>
      </c>
      <c r="H58" s="33">
        <v>0.06</v>
      </c>
      <c r="I58" s="33" t="s">
        <v>1826</v>
      </c>
      <c r="J58" s="33">
        <v>1567.356</v>
      </c>
      <c r="K58" s="58" t="str">
        <f t="shared" si="0"/>
        <v>Large Sale</v>
      </c>
    </row>
    <row r="59" spans="1:11">
      <c r="A59" s="28" t="s">
        <v>1883</v>
      </c>
      <c r="B59" s="31">
        <v>45462</v>
      </c>
      <c r="C59" s="34" t="s">
        <v>1440</v>
      </c>
      <c r="D59" s="34" t="s">
        <v>1642</v>
      </c>
      <c r="E59" s="34" t="s">
        <v>1799</v>
      </c>
      <c r="F59" s="34">
        <v>2</v>
      </c>
      <c r="G59" s="34">
        <v>680.16</v>
      </c>
      <c r="H59" s="34">
        <v>0.28000000000000003</v>
      </c>
      <c r="I59" s="34" t="s">
        <v>1824</v>
      </c>
      <c r="J59" s="34">
        <v>979.43039999999996</v>
      </c>
      <c r="K59" s="58" t="str">
        <f t="shared" si="0"/>
        <v>Small Sale</v>
      </c>
    </row>
    <row r="60" spans="1:11">
      <c r="A60" s="27" t="s">
        <v>1884</v>
      </c>
      <c r="B60" s="30">
        <v>45633</v>
      </c>
      <c r="C60" s="33" t="s">
        <v>1257</v>
      </c>
      <c r="D60" s="33" t="s">
        <v>1578</v>
      </c>
      <c r="E60" s="33" t="s">
        <v>1779</v>
      </c>
      <c r="F60" s="33">
        <v>4</v>
      </c>
      <c r="G60" s="33">
        <v>733.42</v>
      </c>
      <c r="H60" s="33">
        <v>0</v>
      </c>
      <c r="I60" s="33" t="s">
        <v>1826</v>
      </c>
      <c r="J60" s="33">
        <v>2552.3015999999998</v>
      </c>
      <c r="K60" s="58" t="str">
        <f t="shared" si="0"/>
        <v>Large Sale</v>
      </c>
    </row>
    <row r="61" spans="1:11">
      <c r="A61" s="28" t="s">
        <v>1885</v>
      </c>
      <c r="B61" s="31">
        <v>45257</v>
      </c>
      <c r="C61" s="34" t="s">
        <v>1148</v>
      </c>
      <c r="D61" s="34" t="s">
        <v>1726</v>
      </c>
      <c r="E61" s="34" t="s">
        <v>1792</v>
      </c>
      <c r="F61" s="34">
        <v>1</v>
      </c>
      <c r="G61" s="34">
        <v>996.33</v>
      </c>
      <c r="H61" s="34">
        <v>0.23</v>
      </c>
      <c r="I61" s="34" t="s">
        <v>1826</v>
      </c>
      <c r="J61" s="34">
        <v>767.17410000000007</v>
      </c>
      <c r="K61" s="58" t="str">
        <f t="shared" si="0"/>
        <v>Small Sale</v>
      </c>
    </row>
    <row r="62" spans="1:11">
      <c r="A62" s="27" t="s">
        <v>1886</v>
      </c>
      <c r="B62" s="30">
        <v>45854</v>
      </c>
      <c r="C62" s="33" t="s">
        <v>1269</v>
      </c>
      <c r="D62" s="33" t="s">
        <v>1610</v>
      </c>
      <c r="E62" s="33" t="s">
        <v>1789</v>
      </c>
      <c r="F62" s="33">
        <v>1</v>
      </c>
      <c r="G62" s="33">
        <v>198.83</v>
      </c>
      <c r="H62" s="33">
        <v>0.09</v>
      </c>
      <c r="I62" s="33" t="s">
        <v>1829</v>
      </c>
      <c r="J62" s="33">
        <v>180.93530000000001</v>
      </c>
      <c r="K62" s="58" t="str">
        <f t="shared" si="0"/>
        <v>Small Sale</v>
      </c>
    </row>
    <row r="63" spans="1:11">
      <c r="A63" s="28" t="s">
        <v>1887</v>
      </c>
      <c r="B63" s="31">
        <v>45716</v>
      </c>
      <c r="C63" s="34" t="s">
        <v>767</v>
      </c>
      <c r="D63" s="34" t="s">
        <v>1586</v>
      </c>
      <c r="E63" s="34" t="s">
        <v>1779</v>
      </c>
      <c r="F63" s="34">
        <v>1</v>
      </c>
      <c r="G63" s="34">
        <v>374.92</v>
      </c>
      <c r="H63" s="34">
        <v>0.18</v>
      </c>
      <c r="I63" s="34" t="s">
        <v>1826</v>
      </c>
      <c r="J63" s="34">
        <v>307.43439999999998</v>
      </c>
      <c r="K63" s="58" t="str">
        <f t="shared" si="0"/>
        <v>Small Sale</v>
      </c>
    </row>
    <row r="64" spans="1:11">
      <c r="A64" s="27" t="s">
        <v>1888</v>
      </c>
      <c r="B64" s="30">
        <v>45515</v>
      </c>
      <c r="C64" s="33" t="s">
        <v>1431</v>
      </c>
      <c r="D64" s="33" t="s">
        <v>1734</v>
      </c>
      <c r="E64" s="33" t="s">
        <v>1804</v>
      </c>
      <c r="F64" s="33">
        <v>1</v>
      </c>
      <c r="G64" s="33">
        <v>468.94</v>
      </c>
      <c r="H64" s="33">
        <v>0.12</v>
      </c>
      <c r="I64" s="33" t="s">
        <v>1824</v>
      </c>
      <c r="J64" s="33">
        <v>412.66719999999998</v>
      </c>
      <c r="K64" s="58" t="str">
        <f t="shared" si="0"/>
        <v>Small Sale</v>
      </c>
    </row>
    <row r="65" spans="1:11">
      <c r="A65" s="28" t="s">
        <v>1889</v>
      </c>
      <c r="B65" s="31">
        <v>45927</v>
      </c>
      <c r="C65" s="34" t="s">
        <v>435</v>
      </c>
      <c r="D65" s="34" t="s">
        <v>1726</v>
      </c>
      <c r="E65" s="34" t="s">
        <v>1794</v>
      </c>
      <c r="F65" s="34">
        <v>2</v>
      </c>
      <c r="G65" s="34">
        <v>121.37</v>
      </c>
      <c r="H65" s="34">
        <v>0.05</v>
      </c>
      <c r="I65" s="34" t="s">
        <v>1824</v>
      </c>
      <c r="J65" s="34">
        <v>230.60300000000001</v>
      </c>
      <c r="K65" s="58" t="str">
        <f t="shared" si="0"/>
        <v>Small Sale</v>
      </c>
    </row>
    <row r="66" spans="1:11">
      <c r="A66" s="27" t="s">
        <v>1890</v>
      </c>
      <c r="B66" s="30">
        <v>45914</v>
      </c>
      <c r="C66" s="33" t="s">
        <v>815</v>
      </c>
      <c r="D66" s="33" t="s">
        <v>1654</v>
      </c>
      <c r="E66" s="33" t="s">
        <v>1789</v>
      </c>
      <c r="F66" s="33">
        <v>3</v>
      </c>
      <c r="G66" s="33">
        <v>480.06</v>
      </c>
      <c r="H66" s="33">
        <v>0.01</v>
      </c>
      <c r="I66" s="33" t="s">
        <v>1824</v>
      </c>
      <c r="J66" s="33"/>
      <c r="K66" s="58" t="str">
        <f t="shared" si="0"/>
        <v>Small Sale</v>
      </c>
    </row>
    <row r="67" spans="1:11">
      <c r="A67" s="28" t="s">
        <v>1891</v>
      </c>
      <c r="B67" s="31">
        <v>45290</v>
      </c>
      <c r="C67" s="34" t="s">
        <v>541</v>
      </c>
      <c r="D67" s="34" t="s">
        <v>1746</v>
      </c>
      <c r="E67" s="34" t="s">
        <v>1807</v>
      </c>
      <c r="F67" s="34">
        <v>2</v>
      </c>
      <c r="G67" s="34">
        <v>856.57</v>
      </c>
      <c r="H67" s="34">
        <v>0.24</v>
      </c>
      <c r="I67" s="34" t="s">
        <v>1824</v>
      </c>
      <c r="J67" s="34">
        <v>1301.9864</v>
      </c>
      <c r="K67" s="58" t="str">
        <f t="shared" ref="K67:K130" si="1">IF(J67 &gt; 1000, "Large Sale", "Small Sale")</f>
        <v>Large Sale</v>
      </c>
    </row>
    <row r="68" spans="1:11">
      <c r="A68" s="27" t="s">
        <v>1892</v>
      </c>
      <c r="B68" s="30">
        <v>45213</v>
      </c>
      <c r="C68" s="33" t="s">
        <v>857</v>
      </c>
      <c r="D68" s="33" t="s">
        <v>1702</v>
      </c>
      <c r="E68" s="33" t="s">
        <v>1761</v>
      </c>
      <c r="F68" s="33">
        <v>4</v>
      </c>
      <c r="G68" s="33">
        <v>814.25</v>
      </c>
      <c r="H68" s="33">
        <v>0.18</v>
      </c>
      <c r="I68" s="33" t="s">
        <v>1824</v>
      </c>
      <c r="J68" s="33">
        <v>2670.74</v>
      </c>
      <c r="K68" s="58" t="str">
        <f t="shared" si="1"/>
        <v>Large Sale</v>
      </c>
    </row>
    <row r="69" spans="1:11">
      <c r="A69" s="28" t="s">
        <v>1893</v>
      </c>
      <c r="B69" s="31">
        <v>45255</v>
      </c>
      <c r="C69" s="34" t="s">
        <v>1487</v>
      </c>
      <c r="D69" s="34" t="s">
        <v>1572</v>
      </c>
      <c r="E69" s="34" t="s">
        <v>1761</v>
      </c>
      <c r="F69" s="34">
        <v>1</v>
      </c>
      <c r="G69" s="34">
        <v>989.17</v>
      </c>
      <c r="H69" s="34">
        <v>0.2</v>
      </c>
      <c r="I69" s="34" t="s">
        <v>1826</v>
      </c>
      <c r="J69" s="34">
        <v>791.33600000000001</v>
      </c>
      <c r="K69" s="58" t="str">
        <f t="shared" si="1"/>
        <v>Small Sale</v>
      </c>
    </row>
    <row r="70" spans="1:11">
      <c r="A70" s="27" t="s">
        <v>1894</v>
      </c>
      <c r="B70" s="30">
        <v>45270</v>
      </c>
      <c r="C70" s="33" t="s">
        <v>1163</v>
      </c>
      <c r="D70" s="33" t="s">
        <v>1692</v>
      </c>
      <c r="E70" s="33" t="s">
        <v>1789</v>
      </c>
      <c r="F70" s="33">
        <v>4</v>
      </c>
      <c r="G70" s="33">
        <v>62.48</v>
      </c>
      <c r="H70" s="33">
        <v>0.18</v>
      </c>
      <c r="I70" s="33" t="s">
        <v>1824</v>
      </c>
      <c r="J70" s="33">
        <v>204.93440000000001</v>
      </c>
      <c r="K70" s="58" t="str">
        <f t="shared" si="1"/>
        <v>Small Sale</v>
      </c>
    </row>
    <row r="71" spans="1:11">
      <c r="A71" s="28" t="s">
        <v>1895</v>
      </c>
      <c r="B71" s="31">
        <v>45897</v>
      </c>
      <c r="C71" s="34" t="s">
        <v>1313</v>
      </c>
      <c r="D71" s="34" t="s">
        <v>1574</v>
      </c>
      <c r="E71" s="34" t="s">
        <v>1804</v>
      </c>
      <c r="F71" s="34">
        <v>4</v>
      </c>
      <c r="G71" s="34">
        <v>561.24</v>
      </c>
      <c r="H71" s="34">
        <v>0.24</v>
      </c>
      <c r="I71" s="34" t="s">
        <v>1824</v>
      </c>
      <c r="J71" s="34">
        <v>1706.1695999999999</v>
      </c>
      <c r="K71" s="58" t="str">
        <f t="shared" si="1"/>
        <v>Large Sale</v>
      </c>
    </row>
    <row r="72" spans="1:11">
      <c r="A72" s="27" t="s">
        <v>1896</v>
      </c>
      <c r="B72" s="30">
        <v>45849</v>
      </c>
      <c r="C72" s="33" t="s">
        <v>218</v>
      </c>
      <c r="D72" s="33" t="s">
        <v>1668</v>
      </c>
      <c r="E72" s="33" t="s">
        <v>1773</v>
      </c>
      <c r="F72" s="33">
        <v>3</v>
      </c>
      <c r="G72" s="33">
        <v>92.24</v>
      </c>
      <c r="H72" s="33">
        <v>0.28000000000000003</v>
      </c>
      <c r="I72" s="33" t="s">
        <v>1829</v>
      </c>
      <c r="J72" s="33"/>
      <c r="K72" s="58" t="str">
        <f t="shared" si="1"/>
        <v>Small Sale</v>
      </c>
    </row>
    <row r="73" spans="1:11">
      <c r="A73" s="28" t="s">
        <v>1897</v>
      </c>
      <c r="B73" s="31">
        <v>45889</v>
      </c>
      <c r="C73" s="34" t="s">
        <v>559</v>
      </c>
      <c r="D73" s="34" t="s">
        <v>1692</v>
      </c>
      <c r="E73" s="34" t="s">
        <v>1757</v>
      </c>
      <c r="F73" s="34">
        <v>2</v>
      </c>
      <c r="G73" s="34">
        <v>668.3</v>
      </c>
      <c r="H73" s="34">
        <v>7.0000000000000007E-2</v>
      </c>
      <c r="I73" s="34" t="s">
        <v>1824</v>
      </c>
      <c r="J73" s="34">
        <v>1243.038</v>
      </c>
      <c r="K73" s="58" t="str">
        <f t="shared" si="1"/>
        <v>Large Sale</v>
      </c>
    </row>
    <row r="74" spans="1:11">
      <c r="A74" s="27" t="s">
        <v>1898</v>
      </c>
      <c r="B74" s="30">
        <v>45533</v>
      </c>
      <c r="C74" s="33" t="s">
        <v>1272</v>
      </c>
      <c r="D74" s="33" t="s">
        <v>1624</v>
      </c>
      <c r="E74" s="33" t="s">
        <v>1773</v>
      </c>
      <c r="F74" s="33">
        <v>1</v>
      </c>
      <c r="G74" s="33">
        <v>553.82000000000005</v>
      </c>
      <c r="H74" s="33">
        <v>0.09</v>
      </c>
      <c r="I74" s="33" t="s">
        <v>1824</v>
      </c>
      <c r="J74" s="33">
        <v>503.97620000000012</v>
      </c>
      <c r="K74" s="58" t="str">
        <f t="shared" si="1"/>
        <v>Small Sale</v>
      </c>
    </row>
    <row r="75" spans="1:11">
      <c r="A75" s="28" t="s">
        <v>1899</v>
      </c>
      <c r="B75" s="31">
        <v>45626</v>
      </c>
      <c r="C75" s="34" t="s">
        <v>147</v>
      </c>
      <c r="D75" s="34" t="s">
        <v>1638</v>
      </c>
      <c r="E75" s="34" t="s">
        <v>1792</v>
      </c>
      <c r="F75" s="34">
        <v>2</v>
      </c>
      <c r="G75" s="34">
        <v>556.42999999999995</v>
      </c>
      <c r="H75" s="34">
        <v>0.13</v>
      </c>
      <c r="I75" s="34" t="s">
        <v>1824</v>
      </c>
      <c r="J75" s="34">
        <v>968.18819999999994</v>
      </c>
      <c r="K75" s="58" t="str">
        <f t="shared" si="1"/>
        <v>Small Sale</v>
      </c>
    </row>
    <row r="76" spans="1:11">
      <c r="A76" s="27" t="s">
        <v>1900</v>
      </c>
      <c r="B76" s="30">
        <v>45942</v>
      </c>
      <c r="C76" s="33" t="s">
        <v>869</v>
      </c>
      <c r="D76" s="33" t="s">
        <v>1588</v>
      </c>
      <c r="E76" s="33" t="s">
        <v>1782</v>
      </c>
      <c r="F76" s="33">
        <v>1</v>
      </c>
      <c r="G76" s="33">
        <v>184.98</v>
      </c>
      <c r="H76" s="33">
        <v>0.1</v>
      </c>
      <c r="I76" s="33" t="s">
        <v>1829</v>
      </c>
      <c r="J76" s="33">
        <v>166.482</v>
      </c>
      <c r="K76" s="58" t="str">
        <f t="shared" si="1"/>
        <v>Small Sale</v>
      </c>
    </row>
    <row r="77" spans="1:11">
      <c r="A77" s="28" t="s">
        <v>1901</v>
      </c>
      <c r="B77" s="31">
        <v>45500</v>
      </c>
      <c r="C77" s="34" t="s">
        <v>141</v>
      </c>
      <c r="D77" s="34" t="s">
        <v>1742</v>
      </c>
      <c r="E77" s="34" t="s">
        <v>1794</v>
      </c>
      <c r="F77" s="34">
        <v>4</v>
      </c>
      <c r="G77" s="34">
        <v>700.18</v>
      </c>
      <c r="H77" s="34">
        <v>0.23</v>
      </c>
      <c r="I77" s="34" t="s">
        <v>1824</v>
      </c>
      <c r="J77" s="34">
        <v>2156.5544</v>
      </c>
      <c r="K77" s="58" t="str">
        <f t="shared" si="1"/>
        <v>Large Sale</v>
      </c>
    </row>
    <row r="78" spans="1:11">
      <c r="A78" s="27" t="s">
        <v>1902</v>
      </c>
      <c r="B78" s="30">
        <v>45285</v>
      </c>
      <c r="C78" s="33" t="s">
        <v>85</v>
      </c>
      <c r="D78" s="33" t="s">
        <v>1700</v>
      </c>
      <c r="E78" s="33" t="s">
        <v>1789</v>
      </c>
      <c r="F78" s="33">
        <v>2</v>
      </c>
      <c r="G78" s="33">
        <v>686.31</v>
      </c>
      <c r="H78" s="33">
        <v>0.25</v>
      </c>
      <c r="I78" s="33" t="s">
        <v>1824</v>
      </c>
      <c r="J78" s="33">
        <v>1029.4649999999999</v>
      </c>
      <c r="K78" s="58" t="str">
        <f t="shared" si="1"/>
        <v>Large Sale</v>
      </c>
    </row>
    <row r="79" spans="1:11">
      <c r="A79" s="28" t="s">
        <v>1903</v>
      </c>
      <c r="B79" s="31">
        <v>45800</v>
      </c>
      <c r="C79" s="34" t="s">
        <v>40</v>
      </c>
      <c r="D79" s="34" t="s">
        <v>1682</v>
      </c>
      <c r="E79" s="34" t="s">
        <v>1801</v>
      </c>
      <c r="F79" s="34">
        <v>1</v>
      </c>
      <c r="G79" s="34">
        <v>687.82</v>
      </c>
      <c r="H79" s="34">
        <v>0.27</v>
      </c>
      <c r="I79" s="34" t="s">
        <v>1829</v>
      </c>
      <c r="J79" s="34">
        <v>502.10860000000002</v>
      </c>
      <c r="K79" s="58" t="str">
        <f t="shared" si="1"/>
        <v>Small Sale</v>
      </c>
    </row>
    <row r="80" spans="1:11">
      <c r="A80" s="27" t="s">
        <v>1904</v>
      </c>
      <c r="B80" s="30">
        <v>45609</v>
      </c>
      <c r="C80" s="33" t="s">
        <v>716</v>
      </c>
      <c r="D80" s="33" t="s">
        <v>1714</v>
      </c>
      <c r="E80" s="33" t="s">
        <v>1782</v>
      </c>
      <c r="F80" s="33">
        <v>2</v>
      </c>
      <c r="G80" s="33">
        <v>900.55</v>
      </c>
      <c r="H80" s="33">
        <v>0.16</v>
      </c>
      <c r="I80" s="33" t="s">
        <v>1824</v>
      </c>
      <c r="J80" s="33">
        <v>1512.924</v>
      </c>
      <c r="K80" s="58" t="str">
        <f t="shared" si="1"/>
        <v>Large Sale</v>
      </c>
    </row>
    <row r="81" spans="1:11">
      <c r="A81" s="28" t="s">
        <v>1905</v>
      </c>
      <c r="B81" s="31">
        <v>45268</v>
      </c>
      <c r="C81" s="34" t="s">
        <v>402</v>
      </c>
      <c r="D81" s="34" t="s">
        <v>1590</v>
      </c>
      <c r="E81" s="34" t="s">
        <v>1761</v>
      </c>
      <c r="F81" s="34">
        <v>1</v>
      </c>
      <c r="G81" s="34">
        <v>341.17</v>
      </c>
      <c r="H81" s="34">
        <v>0.15</v>
      </c>
      <c r="I81" s="34" t="s">
        <v>1824</v>
      </c>
      <c r="J81" s="34">
        <v>289.99450000000002</v>
      </c>
      <c r="K81" s="58" t="str">
        <f t="shared" si="1"/>
        <v>Small Sale</v>
      </c>
    </row>
    <row r="82" spans="1:11">
      <c r="A82" s="27" t="s">
        <v>1906</v>
      </c>
      <c r="B82" s="30">
        <v>45885</v>
      </c>
      <c r="C82" s="33" t="s">
        <v>582</v>
      </c>
      <c r="D82" s="33" t="s">
        <v>1652</v>
      </c>
      <c r="E82" s="33" t="s">
        <v>1782</v>
      </c>
      <c r="F82" s="33">
        <v>1</v>
      </c>
      <c r="G82" s="33">
        <v>442.27</v>
      </c>
      <c r="H82" s="33">
        <v>0.06</v>
      </c>
      <c r="I82" s="33" t="s">
        <v>1829</v>
      </c>
      <c r="J82" s="33">
        <v>415.73379999999997</v>
      </c>
      <c r="K82" s="58" t="str">
        <f t="shared" si="1"/>
        <v>Small Sale</v>
      </c>
    </row>
    <row r="83" spans="1:11">
      <c r="A83" s="28" t="s">
        <v>1907</v>
      </c>
      <c r="B83" s="31">
        <v>45616</v>
      </c>
      <c r="C83" s="34" t="s">
        <v>809</v>
      </c>
      <c r="D83" s="34" t="s">
        <v>1690</v>
      </c>
      <c r="E83" s="34" t="s">
        <v>1786</v>
      </c>
      <c r="F83" s="34">
        <v>1</v>
      </c>
      <c r="G83" s="34">
        <v>363.73</v>
      </c>
      <c r="H83" s="34">
        <v>0.25</v>
      </c>
      <c r="I83" s="34" t="s">
        <v>1826</v>
      </c>
      <c r="J83" s="34">
        <v>272.79750000000001</v>
      </c>
      <c r="K83" s="58" t="str">
        <f t="shared" si="1"/>
        <v>Small Sale</v>
      </c>
    </row>
    <row r="84" spans="1:11">
      <c r="A84" s="27" t="s">
        <v>1908</v>
      </c>
      <c r="B84" s="30">
        <v>45518</v>
      </c>
      <c r="C84" s="33" t="s">
        <v>1181</v>
      </c>
      <c r="D84" s="33" t="s">
        <v>1730</v>
      </c>
      <c r="E84" s="33" t="s">
        <v>1807</v>
      </c>
      <c r="F84" s="33">
        <v>2</v>
      </c>
      <c r="G84" s="33">
        <v>601.33000000000004</v>
      </c>
      <c r="H84" s="33">
        <v>0.16</v>
      </c>
      <c r="I84" s="33" t="s">
        <v>1826</v>
      </c>
      <c r="J84" s="33">
        <v>1010.2344000000001</v>
      </c>
      <c r="K84" s="58" t="str">
        <f t="shared" si="1"/>
        <v>Large Sale</v>
      </c>
    </row>
    <row r="85" spans="1:11">
      <c r="A85" s="28" t="s">
        <v>1909</v>
      </c>
      <c r="B85" s="31">
        <v>45427</v>
      </c>
      <c r="C85" s="34" t="s">
        <v>1254</v>
      </c>
      <c r="D85" s="34" t="s">
        <v>1582</v>
      </c>
      <c r="E85" s="34" t="s">
        <v>1810</v>
      </c>
      <c r="F85" s="34">
        <v>4</v>
      </c>
      <c r="G85" s="34">
        <v>34.39</v>
      </c>
      <c r="H85" s="34">
        <v>0.03</v>
      </c>
      <c r="I85" s="34" t="s">
        <v>1826</v>
      </c>
      <c r="J85" s="34">
        <v>133.4332</v>
      </c>
      <c r="K85" s="58" t="str">
        <f t="shared" si="1"/>
        <v>Small Sale</v>
      </c>
    </row>
    <row r="86" spans="1:11">
      <c r="A86" s="27" t="s">
        <v>1910</v>
      </c>
      <c r="B86" s="30">
        <v>45268</v>
      </c>
      <c r="C86" s="33" t="s">
        <v>1313</v>
      </c>
      <c r="D86" s="33" t="s">
        <v>1640</v>
      </c>
      <c r="E86" s="33" t="s">
        <v>1807</v>
      </c>
      <c r="F86" s="33">
        <v>1</v>
      </c>
      <c r="G86" s="33">
        <v>773.57</v>
      </c>
      <c r="H86" s="33">
        <v>0.05</v>
      </c>
      <c r="I86" s="33" t="s">
        <v>1829</v>
      </c>
      <c r="J86" s="33"/>
      <c r="K86" s="58" t="str">
        <f t="shared" si="1"/>
        <v>Small Sale</v>
      </c>
    </row>
    <row r="87" spans="1:11">
      <c r="A87" s="28" t="s">
        <v>1911</v>
      </c>
      <c r="B87" s="31">
        <v>45282</v>
      </c>
      <c r="C87" s="34" t="s">
        <v>205</v>
      </c>
      <c r="D87" s="34" t="s">
        <v>1724</v>
      </c>
      <c r="E87" s="34" t="s">
        <v>1779</v>
      </c>
      <c r="F87" s="34">
        <v>4</v>
      </c>
      <c r="G87" s="34">
        <v>127.1</v>
      </c>
      <c r="H87" s="34">
        <v>0.24</v>
      </c>
      <c r="I87" s="34" t="s">
        <v>1829</v>
      </c>
      <c r="J87" s="34">
        <v>386.38400000000001</v>
      </c>
      <c r="K87" s="58" t="str">
        <f t="shared" si="1"/>
        <v>Small Sale</v>
      </c>
    </row>
    <row r="88" spans="1:11">
      <c r="A88" s="27" t="s">
        <v>1912</v>
      </c>
      <c r="B88" s="30">
        <v>45545</v>
      </c>
      <c r="C88" s="33" t="s">
        <v>957</v>
      </c>
      <c r="D88" s="33" t="s">
        <v>1588</v>
      </c>
      <c r="E88" s="33" t="s">
        <v>1766</v>
      </c>
      <c r="F88" s="33">
        <v>3</v>
      </c>
      <c r="G88" s="33">
        <v>899.58</v>
      </c>
      <c r="H88" s="33">
        <v>0.28000000000000003</v>
      </c>
      <c r="I88" s="33" t="s">
        <v>1826</v>
      </c>
      <c r="J88" s="33">
        <v>1943.0927999999999</v>
      </c>
      <c r="K88" s="58" t="str">
        <f t="shared" si="1"/>
        <v>Large Sale</v>
      </c>
    </row>
    <row r="89" spans="1:11">
      <c r="A89" s="28" t="s">
        <v>1913</v>
      </c>
      <c r="B89" s="31">
        <v>45755</v>
      </c>
      <c r="C89" s="34" t="s">
        <v>1029</v>
      </c>
      <c r="D89" s="34" t="s">
        <v>1546</v>
      </c>
      <c r="E89" s="34" t="s">
        <v>1789</v>
      </c>
      <c r="F89" s="34">
        <v>3</v>
      </c>
      <c r="G89" s="34">
        <v>964.39</v>
      </c>
      <c r="H89" s="34">
        <v>0.04</v>
      </c>
      <c r="I89" s="34" t="s">
        <v>1824</v>
      </c>
      <c r="J89" s="34">
        <v>2777.4432000000002</v>
      </c>
      <c r="K89" s="58" t="str">
        <f t="shared" si="1"/>
        <v>Large Sale</v>
      </c>
    </row>
    <row r="90" spans="1:11">
      <c r="A90" s="27" t="s">
        <v>1914</v>
      </c>
      <c r="B90" s="30">
        <v>45588</v>
      </c>
      <c r="C90" s="33" t="s">
        <v>604</v>
      </c>
      <c r="D90" s="33" t="s">
        <v>1624</v>
      </c>
      <c r="E90" s="33" t="s">
        <v>1752</v>
      </c>
      <c r="F90" s="33">
        <v>2</v>
      </c>
      <c r="G90" s="33">
        <v>217.83</v>
      </c>
      <c r="H90" s="33">
        <v>0.14000000000000001</v>
      </c>
      <c r="I90" s="33" t="s">
        <v>1826</v>
      </c>
      <c r="J90" s="33">
        <v>374.66759999999999</v>
      </c>
      <c r="K90" s="58" t="str">
        <f t="shared" si="1"/>
        <v>Small Sale</v>
      </c>
    </row>
    <row r="91" spans="1:11">
      <c r="A91" s="28" t="s">
        <v>1915</v>
      </c>
      <c r="B91" s="31">
        <v>45848</v>
      </c>
      <c r="C91" s="34" t="s">
        <v>484</v>
      </c>
      <c r="D91" s="34" t="s">
        <v>1582</v>
      </c>
      <c r="E91" s="34" t="s">
        <v>1757</v>
      </c>
      <c r="F91" s="34">
        <v>4</v>
      </c>
      <c r="G91" s="34">
        <v>187.71</v>
      </c>
      <c r="H91" s="34">
        <v>0.06</v>
      </c>
      <c r="I91" s="34" t="s">
        <v>1829</v>
      </c>
      <c r="J91" s="34">
        <v>705.78959999999995</v>
      </c>
      <c r="K91" s="58" t="str">
        <f t="shared" si="1"/>
        <v>Small Sale</v>
      </c>
    </row>
    <row r="92" spans="1:11">
      <c r="A92" s="27" t="s">
        <v>1916</v>
      </c>
      <c r="B92" s="30">
        <v>45577</v>
      </c>
      <c r="C92" s="33" t="s">
        <v>52</v>
      </c>
      <c r="D92" s="33" t="s">
        <v>1614</v>
      </c>
      <c r="E92" s="33" t="s">
        <v>1810</v>
      </c>
      <c r="F92" s="33">
        <v>2</v>
      </c>
      <c r="G92" s="33">
        <v>350.12</v>
      </c>
      <c r="H92" s="33">
        <v>0.12</v>
      </c>
      <c r="I92" s="33" t="s">
        <v>1829</v>
      </c>
      <c r="J92" s="33">
        <v>616.21119999999996</v>
      </c>
      <c r="K92" s="58" t="str">
        <f t="shared" si="1"/>
        <v>Small Sale</v>
      </c>
    </row>
    <row r="93" spans="1:11">
      <c r="A93" s="28" t="s">
        <v>1917</v>
      </c>
      <c r="B93" s="31">
        <v>45312</v>
      </c>
      <c r="C93" s="34" t="s">
        <v>1263</v>
      </c>
      <c r="D93" s="34" t="s">
        <v>1580</v>
      </c>
      <c r="E93" s="34" t="s">
        <v>1757</v>
      </c>
      <c r="F93" s="34">
        <v>4</v>
      </c>
      <c r="G93" s="34">
        <v>102.19</v>
      </c>
      <c r="H93" s="34">
        <v>0.17</v>
      </c>
      <c r="I93" s="34" t="s">
        <v>1826</v>
      </c>
      <c r="J93" s="34">
        <v>339.27080000000001</v>
      </c>
      <c r="K93" s="58" t="str">
        <f t="shared" si="1"/>
        <v>Small Sale</v>
      </c>
    </row>
    <row r="94" spans="1:11">
      <c r="A94" s="27" t="s">
        <v>1918</v>
      </c>
      <c r="B94" s="30">
        <v>45350</v>
      </c>
      <c r="C94" s="33" t="s">
        <v>40</v>
      </c>
      <c r="D94" s="33" t="s">
        <v>1720</v>
      </c>
      <c r="E94" s="33" t="s">
        <v>1769</v>
      </c>
      <c r="F94" s="33">
        <v>1</v>
      </c>
      <c r="G94" s="33">
        <v>696.53</v>
      </c>
      <c r="H94" s="33">
        <v>0.17</v>
      </c>
      <c r="I94" s="33" t="s">
        <v>1824</v>
      </c>
      <c r="J94" s="33">
        <v>578.11989999999992</v>
      </c>
      <c r="K94" s="58" t="str">
        <f t="shared" si="1"/>
        <v>Small Sale</v>
      </c>
    </row>
    <row r="95" spans="1:11">
      <c r="A95" s="28" t="s">
        <v>1919</v>
      </c>
      <c r="B95" s="31">
        <v>45657</v>
      </c>
      <c r="C95" s="34" t="s">
        <v>241</v>
      </c>
      <c r="D95" s="34" t="s">
        <v>1586</v>
      </c>
      <c r="E95" s="34" t="s">
        <v>1769</v>
      </c>
      <c r="F95" s="34">
        <v>2</v>
      </c>
      <c r="G95" s="34">
        <v>327.52</v>
      </c>
      <c r="H95" s="34">
        <v>0.15</v>
      </c>
      <c r="I95" s="34" t="s">
        <v>1826</v>
      </c>
      <c r="J95" s="34">
        <v>556.78399999999999</v>
      </c>
      <c r="K95" s="58" t="str">
        <f t="shared" si="1"/>
        <v>Small Sale</v>
      </c>
    </row>
    <row r="96" spans="1:11">
      <c r="A96" s="27" t="s">
        <v>1920</v>
      </c>
      <c r="B96" s="30">
        <v>45530</v>
      </c>
      <c r="C96" s="33" t="s">
        <v>942</v>
      </c>
      <c r="D96" s="33" t="s">
        <v>1742</v>
      </c>
      <c r="E96" s="33" t="s">
        <v>1813</v>
      </c>
      <c r="F96" s="33">
        <v>2</v>
      </c>
      <c r="G96" s="33">
        <v>569.36</v>
      </c>
      <c r="H96" s="33">
        <v>0.01</v>
      </c>
      <c r="I96" s="33" t="s">
        <v>1826</v>
      </c>
      <c r="J96" s="33"/>
      <c r="K96" s="58" t="str">
        <f t="shared" si="1"/>
        <v>Small Sale</v>
      </c>
    </row>
    <row r="97" spans="1:11">
      <c r="A97" s="28" t="s">
        <v>1921</v>
      </c>
      <c r="B97" s="31">
        <v>45556</v>
      </c>
      <c r="C97" s="34" t="s">
        <v>1011</v>
      </c>
      <c r="D97" s="34" t="s">
        <v>1746</v>
      </c>
      <c r="E97" s="34" t="s">
        <v>1776</v>
      </c>
      <c r="F97" s="34">
        <v>2</v>
      </c>
      <c r="G97" s="34">
        <v>68.290000000000006</v>
      </c>
      <c r="H97" s="34">
        <v>0.14000000000000001</v>
      </c>
      <c r="I97" s="34" t="s">
        <v>1829</v>
      </c>
      <c r="J97" s="34">
        <v>117.4588</v>
      </c>
      <c r="K97" s="58" t="str">
        <f t="shared" si="1"/>
        <v>Small Sale</v>
      </c>
    </row>
    <row r="98" spans="1:11">
      <c r="A98" s="27" t="s">
        <v>1922</v>
      </c>
      <c r="B98" s="30">
        <v>45523</v>
      </c>
      <c r="C98" s="33" t="s">
        <v>782</v>
      </c>
      <c r="D98" s="33" t="s">
        <v>1648</v>
      </c>
      <c r="E98" s="33" t="s">
        <v>1789</v>
      </c>
      <c r="F98" s="33">
        <v>1</v>
      </c>
      <c r="G98" s="33">
        <v>842.9</v>
      </c>
      <c r="H98" s="33">
        <v>0.06</v>
      </c>
      <c r="I98" s="33" t="s">
        <v>1829</v>
      </c>
      <c r="J98" s="33">
        <v>792.32599999999991</v>
      </c>
      <c r="K98" s="58" t="str">
        <f t="shared" si="1"/>
        <v>Small Sale</v>
      </c>
    </row>
    <row r="99" spans="1:11">
      <c r="A99" s="28" t="s">
        <v>1923</v>
      </c>
      <c r="B99" s="31">
        <v>45587</v>
      </c>
      <c r="C99" s="34" t="s">
        <v>911</v>
      </c>
      <c r="D99" s="34" t="s">
        <v>1551</v>
      </c>
      <c r="E99" s="34" t="s">
        <v>1766</v>
      </c>
      <c r="F99" s="34">
        <v>3</v>
      </c>
      <c r="G99" s="34">
        <v>751.94</v>
      </c>
      <c r="H99" s="34">
        <v>0.26</v>
      </c>
      <c r="I99" s="34" t="s">
        <v>1826</v>
      </c>
      <c r="J99" s="34">
        <v>1669.3068000000001</v>
      </c>
      <c r="K99" s="58" t="str">
        <f t="shared" si="1"/>
        <v>Large Sale</v>
      </c>
    </row>
    <row r="100" spans="1:11">
      <c r="A100" s="27" t="s">
        <v>1924</v>
      </c>
      <c r="B100" s="30">
        <v>45580</v>
      </c>
      <c r="C100" s="33" t="s">
        <v>449</v>
      </c>
      <c r="D100" s="33" t="s">
        <v>1660</v>
      </c>
      <c r="E100" s="33" t="s">
        <v>1779</v>
      </c>
      <c r="F100" s="33">
        <v>4</v>
      </c>
      <c r="G100" s="33">
        <v>476.28</v>
      </c>
      <c r="H100" s="33">
        <v>0.17</v>
      </c>
      <c r="I100" s="33" t="s">
        <v>1824</v>
      </c>
      <c r="J100" s="33">
        <v>1581.2496000000001</v>
      </c>
      <c r="K100" s="58" t="str">
        <f t="shared" si="1"/>
        <v>Large Sale</v>
      </c>
    </row>
    <row r="101" spans="1:11">
      <c r="A101" s="28" t="s">
        <v>1925</v>
      </c>
      <c r="B101" s="31">
        <v>45479</v>
      </c>
      <c r="C101" s="34" t="s">
        <v>1023</v>
      </c>
      <c r="D101" s="34" t="s">
        <v>1656</v>
      </c>
      <c r="E101" s="34" t="s">
        <v>1766</v>
      </c>
      <c r="F101" s="34">
        <v>3</v>
      </c>
      <c r="G101" s="34">
        <v>541.99</v>
      </c>
      <c r="H101" s="34">
        <v>0.24</v>
      </c>
      <c r="I101" s="34" t="s">
        <v>1829</v>
      </c>
      <c r="J101" s="34">
        <v>1235.7372</v>
      </c>
      <c r="K101" s="58" t="str">
        <f t="shared" si="1"/>
        <v>Large Sale</v>
      </c>
    </row>
    <row r="102" spans="1:11">
      <c r="A102" s="27" t="s">
        <v>1926</v>
      </c>
      <c r="B102" s="30">
        <v>45677</v>
      </c>
      <c r="C102" s="33" t="s">
        <v>1154</v>
      </c>
      <c r="D102" s="33" t="s">
        <v>1614</v>
      </c>
      <c r="E102" s="33" t="s">
        <v>1773</v>
      </c>
      <c r="F102" s="33">
        <v>2</v>
      </c>
      <c r="G102" s="33">
        <v>401.5</v>
      </c>
      <c r="H102" s="33">
        <v>0.18</v>
      </c>
      <c r="I102" s="33" t="s">
        <v>1824</v>
      </c>
      <c r="J102" s="33">
        <v>658.46</v>
      </c>
      <c r="K102" s="58" t="str">
        <f t="shared" si="1"/>
        <v>Small Sale</v>
      </c>
    </row>
    <row r="103" spans="1:11">
      <c r="A103" s="28" t="s">
        <v>1927</v>
      </c>
      <c r="B103" s="31">
        <v>45453</v>
      </c>
      <c r="C103" s="34" t="s">
        <v>304</v>
      </c>
      <c r="D103" s="34" t="s">
        <v>1598</v>
      </c>
      <c r="E103" s="34" t="s">
        <v>1797</v>
      </c>
      <c r="F103" s="34">
        <v>3</v>
      </c>
      <c r="G103" s="34">
        <v>359.56</v>
      </c>
      <c r="H103" s="34">
        <v>0.17</v>
      </c>
      <c r="I103" s="34" t="s">
        <v>1826</v>
      </c>
      <c r="J103" s="34">
        <v>895.30439999999999</v>
      </c>
      <c r="K103" s="58" t="str">
        <f t="shared" si="1"/>
        <v>Small Sale</v>
      </c>
    </row>
    <row r="104" spans="1:11">
      <c r="A104" s="27" t="s">
        <v>1928</v>
      </c>
      <c r="B104" s="30">
        <v>45552</v>
      </c>
      <c r="C104" s="33" t="s">
        <v>347</v>
      </c>
      <c r="D104" s="33" t="s">
        <v>1708</v>
      </c>
      <c r="E104" s="33" t="s">
        <v>1794</v>
      </c>
      <c r="F104" s="33">
        <v>2</v>
      </c>
      <c r="G104" s="33">
        <v>471.88</v>
      </c>
      <c r="H104" s="33">
        <v>0.24</v>
      </c>
      <c r="I104" s="33" t="s">
        <v>1826</v>
      </c>
      <c r="J104" s="33">
        <v>717.25760000000002</v>
      </c>
      <c r="K104" s="58" t="str">
        <f t="shared" si="1"/>
        <v>Small Sale</v>
      </c>
    </row>
    <row r="105" spans="1:11">
      <c r="A105" s="28" t="s">
        <v>1929</v>
      </c>
      <c r="B105" s="31">
        <v>45907</v>
      </c>
      <c r="C105" s="34" t="s">
        <v>601</v>
      </c>
      <c r="D105" s="34" t="s">
        <v>1616</v>
      </c>
      <c r="E105" s="34" t="s">
        <v>1769</v>
      </c>
      <c r="F105" s="34">
        <v>4</v>
      </c>
      <c r="G105" s="34">
        <v>925.19</v>
      </c>
      <c r="H105" s="34">
        <v>0.19</v>
      </c>
      <c r="I105" s="34" t="s">
        <v>1826</v>
      </c>
      <c r="J105" s="34">
        <v>2997.615600000001</v>
      </c>
      <c r="K105" s="58" t="str">
        <f t="shared" si="1"/>
        <v>Large Sale</v>
      </c>
    </row>
    <row r="106" spans="1:11">
      <c r="A106" s="27" t="s">
        <v>1930</v>
      </c>
      <c r="B106" s="30">
        <v>45330</v>
      </c>
      <c r="C106" s="33" t="s">
        <v>121</v>
      </c>
      <c r="D106" s="33" t="s">
        <v>1720</v>
      </c>
      <c r="E106" s="33" t="s">
        <v>1792</v>
      </c>
      <c r="F106" s="33">
        <v>2</v>
      </c>
      <c r="G106" s="33">
        <v>879.63</v>
      </c>
      <c r="H106" s="33">
        <v>7.0000000000000007E-2</v>
      </c>
      <c r="I106" s="33" t="s">
        <v>1829</v>
      </c>
      <c r="J106" s="33">
        <v>1636.1117999999999</v>
      </c>
      <c r="K106" s="58" t="str">
        <f t="shared" si="1"/>
        <v>Large Sale</v>
      </c>
    </row>
    <row r="107" spans="1:11">
      <c r="A107" s="28" t="s">
        <v>1931</v>
      </c>
      <c r="B107" s="31">
        <v>45214</v>
      </c>
      <c r="C107" s="34" t="s">
        <v>20</v>
      </c>
      <c r="D107" s="34" t="s">
        <v>1706</v>
      </c>
      <c r="E107" s="34" t="s">
        <v>1807</v>
      </c>
      <c r="F107" s="34">
        <v>2</v>
      </c>
      <c r="G107" s="34">
        <v>418.23</v>
      </c>
      <c r="H107" s="34">
        <v>0.28000000000000003</v>
      </c>
      <c r="I107" s="34" t="s">
        <v>1824</v>
      </c>
      <c r="J107" s="34">
        <v>602.25120000000004</v>
      </c>
      <c r="K107" s="58" t="str">
        <f t="shared" si="1"/>
        <v>Small Sale</v>
      </c>
    </row>
    <row r="108" spans="1:11">
      <c r="A108" s="27" t="s">
        <v>1932</v>
      </c>
      <c r="B108" s="30">
        <v>45891</v>
      </c>
      <c r="C108" s="33" t="s">
        <v>857</v>
      </c>
      <c r="D108" s="33" t="s">
        <v>1586</v>
      </c>
      <c r="E108" s="33" t="s">
        <v>1810</v>
      </c>
      <c r="F108" s="33">
        <v>3</v>
      </c>
      <c r="G108" s="33">
        <v>551.72</v>
      </c>
      <c r="H108" s="33">
        <v>0.03</v>
      </c>
      <c r="I108" s="33" t="s">
        <v>1829</v>
      </c>
      <c r="J108" s="33">
        <v>1605.5052000000001</v>
      </c>
      <c r="K108" s="58" t="str">
        <f t="shared" si="1"/>
        <v>Large Sale</v>
      </c>
    </row>
    <row r="109" spans="1:11">
      <c r="A109" s="28" t="s">
        <v>1933</v>
      </c>
      <c r="B109" s="31">
        <v>45323</v>
      </c>
      <c r="C109" s="34" t="s">
        <v>1062</v>
      </c>
      <c r="D109" s="34" t="s">
        <v>1720</v>
      </c>
      <c r="E109" s="34" t="s">
        <v>1779</v>
      </c>
      <c r="F109" s="34">
        <v>4</v>
      </c>
      <c r="G109" s="34">
        <v>525.61</v>
      </c>
      <c r="H109" s="34">
        <v>0.02</v>
      </c>
      <c r="I109" s="34" t="s">
        <v>1826</v>
      </c>
      <c r="J109" s="34">
        <v>2060.3912</v>
      </c>
      <c r="K109" s="58" t="str">
        <f t="shared" si="1"/>
        <v>Large Sale</v>
      </c>
    </row>
    <row r="110" spans="1:11">
      <c r="A110" s="27" t="s">
        <v>1934</v>
      </c>
      <c r="B110" s="30">
        <v>45785</v>
      </c>
      <c r="C110" s="33" t="s">
        <v>160</v>
      </c>
      <c r="D110" s="33" t="s">
        <v>1592</v>
      </c>
      <c r="E110" s="33" t="s">
        <v>1797</v>
      </c>
      <c r="F110" s="33">
        <v>3</v>
      </c>
      <c r="G110" s="33">
        <v>815.3</v>
      </c>
      <c r="H110" s="33">
        <v>0.03</v>
      </c>
      <c r="I110" s="33" t="s">
        <v>1824</v>
      </c>
      <c r="J110" s="33">
        <v>2372.5230000000001</v>
      </c>
      <c r="K110" s="58" t="str">
        <f t="shared" si="1"/>
        <v>Large Sale</v>
      </c>
    </row>
    <row r="111" spans="1:11">
      <c r="A111" s="28" t="s">
        <v>1935</v>
      </c>
      <c r="B111" s="31">
        <v>45738</v>
      </c>
      <c r="C111" s="34" t="s">
        <v>696</v>
      </c>
      <c r="D111" s="34" t="s">
        <v>1730</v>
      </c>
      <c r="E111" s="34" t="s">
        <v>1752</v>
      </c>
      <c r="F111" s="34">
        <v>3</v>
      </c>
      <c r="G111" s="34">
        <v>376.46</v>
      </c>
      <c r="H111" s="34">
        <v>0.09</v>
      </c>
      <c r="I111" s="34" t="s">
        <v>1829</v>
      </c>
      <c r="J111" s="34">
        <v>1027.7357999999999</v>
      </c>
      <c r="K111" s="58" t="str">
        <f t="shared" si="1"/>
        <v>Large Sale</v>
      </c>
    </row>
    <row r="112" spans="1:11">
      <c r="A112" s="27" t="s">
        <v>1936</v>
      </c>
      <c r="B112" s="30">
        <v>45851</v>
      </c>
      <c r="C112" s="33" t="s">
        <v>40</v>
      </c>
      <c r="D112" s="33" t="s">
        <v>1632</v>
      </c>
      <c r="E112" s="33" t="s">
        <v>1782</v>
      </c>
      <c r="F112" s="33">
        <v>4</v>
      </c>
      <c r="G112" s="33">
        <v>239.83</v>
      </c>
      <c r="H112" s="33">
        <v>0.08</v>
      </c>
      <c r="I112" s="33" t="s">
        <v>1824</v>
      </c>
      <c r="J112" s="33">
        <v>882.57440000000008</v>
      </c>
      <c r="K112" s="58" t="str">
        <f t="shared" si="1"/>
        <v>Small Sale</v>
      </c>
    </row>
    <row r="113" spans="1:11">
      <c r="A113" s="28" t="s">
        <v>1937</v>
      </c>
      <c r="B113" s="31">
        <v>45798</v>
      </c>
      <c r="C113" s="34" t="s">
        <v>414</v>
      </c>
      <c r="D113" s="34" t="s">
        <v>1728</v>
      </c>
      <c r="E113" s="34" t="s">
        <v>1766</v>
      </c>
      <c r="F113" s="34">
        <v>2</v>
      </c>
      <c r="G113" s="34">
        <v>845.71</v>
      </c>
      <c r="H113" s="34">
        <v>0.01</v>
      </c>
      <c r="I113" s="34" t="s">
        <v>1826</v>
      </c>
      <c r="J113" s="34">
        <v>1674.5057999999999</v>
      </c>
      <c r="K113" s="58" t="str">
        <f t="shared" si="1"/>
        <v>Large Sale</v>
      </c>
    </row>
    <row r="114" spans="1:11">
      <c r="A114" s="27" t="s">
        <v>1938</v>
      </c>
      <c r="B114" s="30">
        <v>45705</v>
      </c>
      <c r="C114" s="33" t="s">
        <v>314</v>
      </c>
      <c r="D114" s="33" t="s">
        <v>1700</v>
      </c>
      <c r="E114" s="33" t="s">
        <v>1797</v>
      </c>
      <c r="F114" s="33">
        <v>3</v>
      </c>
      <c r="G114" s="33">
        <v>948.69</v>
      </c>
      <c r="H114" s="33">
        <v>0.28999999999999998</v>
      </c>
      <c r="I114" s="33" t="s">
        <v>1824</v>
      </c>
      <c r="J114" s="33">
        <v>2020.7097000000001</v>
      </c>
      <c r="K114" s="58" t="str">
        <f t="shared" si="1"/>
        <v>Large Sale</v>
      </c>
    </row>
    <row r="115" spans="1:11">
      <c r="A115" s="28" t="s">
        <v>1939</v>
      </c>
      <c r="B115" s="31">
        <v>45413</v>
      </c>
      <c r="C115" s="34" t="s">
        <v>1440</v>
      </c>
      <c r="D115" s="34" t="s">
        <v>1602</v>
      </c>
      <c r="E115" s="34" t="s">
        <v>1789</v>
      </c>
      <c r="F115" s="34">
        <v>1</v>
      </c>
      <c r="G115" s="34">
        <v>281.97000000000003</v>
      </c>
      <c r="H115" s="34">
        <v>0.2</v>
      </c>
      <c r="I115" s="34" t="s">
        <v>1826</v>
      </c>
      <c r="J115" s="34">
        <v>225.57599999999999</v>
      </c>
      <c r="K115" s="58" t="str">
        <f t="shared" si="1"/>
        <v>Small Sale</v>
      </c>
    </row>
    <row r="116" spans="1:11">
      <c r="A116" s="27" t="s">
        <v>1940</v>
      </c>
      <c r="B116" s="30">
        <v>45482</v>
      </c>
      <c r="C116" s="33" t="s">
        <v>511</v>
      </c>
      <c r="D116" s="33" t="s">
        <v>1730</v>
      </c>
      <c r="E116" s="33" t="s">
        <v>1769</v>
      </c>
      <c r="F116" s="33">
        <v>2</v>
      </c>
      <c r="G116" s="33">
        <v>731.01</v>
      </c>
      <c r="H116" s="33">
        <v>0.05</v>
      </c>
      <c r="I116" s="33" t="s">
        <v>1826</v>
      </c>
      <c r="J116" s="33">
        <v>1388.9190000000001</v>
      </c>
      <c r="K116" s="58" t="str">
        <f t="shared" si="1"/>
        <v>Large Sale</v>
      </c>
    </row>
    <row r="117" spans="1:11">
      <c r="A117" s="28" t="s">
        <v>1941</v>
      </c>
      <c r="B117" s="31">
        <v>45925</v>
      </c>
      <c r="C117" s="34" t="s">
        <v>821</v>
      </c>
      <c r="D117" s="34" t="s">
        <v>1718</v>
      </c>
      <c r="E117" s="34" t="s">
        <v>1779</v>
      </c>
      <c r="F117" s="34">
        <v>4</v>
      </c>
      <c r="G117" s="34">
        <v>930.85</v>
      </c>
      <c r="H117" s="34">
        <v>0.13</v>
      </c>
      <c r="I117" s="34" t="s">
        <v>1826</v>
      </c>
      <c r="J117" s="34">
        <v>3239.3580000000002</v>
      </c>
      <c r="K117" s="58" t="str">
        <f t="shared" si="1"/>
        <v>Large Sale</v>
      </c>
    </row>
    <row r="118" spans="1:11">
      <c r="A118" s="27" t="s">
        <v>1942</v>
      </c>
      <c r="B118" s="30">
        <v>45420</v>
      </c>
      <c r="C118" s="33" t="s">
        <v>1301</v>
      </c>
      <c r="D118" s="33" t="s">
        <v>1551</v>
      </c>
      <c r="E118" s="33" t="s">
        <v>1782</v>
      </c>
      <c r="F118" s="33">
        <v>4</v>
      </c>
      <c r="G118" s="33">
        <v>770.77</v>
      </c>
      <c r="H118" s="33">
        <v>0.22</v>
      </c>
      <c r="I118" s="33" t="s">
        <v>1824</v>
      </c>
      <c r="J118" s="33">
        <v>2404.8024</v>
      </c>
      <c r="K118" s="58" t="str">
        <f t="shared" si="1"/>
        <v>Large Sale</v>
      </c>
    </row>
    <row r="119" spans="1:11">
      <c r="A119" s="28" t="s">
        <v>1943</v>
      </c>
      <c r="B119" s="31">
        <v>45554</v>
      </c>
      <c r="C119" s="34" t="s">
        <v>247</v>
      </c>
      <c r="D119" s="34" t="s">
        <v>1640</v>
      </c>
      <c r="E119" s="34" t="s">
        <v>1769</v>
      </c>
      <c r="F119" s="34">
        <v>3</v>
      </c>
      <c r="G119" s="34">
        <v>479.63</v>
      </c>
      <c r="H119" s="34">
        <v>0.3</v>
      </c>
      <c r="I119" s="34" t="s">
        <v>1826</v>
      </c>
      <c r="J119" s="34">
        <v>1007.223</v>
      </c>
      <c r="K119" s="58" t="str">
        <f t="shared" si="1"/>
        <v>Large Sale</v>
      </c>
    </row>
    <row r="120" spans="1:11">
      <c r="A120" s="27" t="s">
        <v>1944</v>
      </c>
      <c r="B120" s="30">
        <v>45405</v>
      </c>
      <c r="C120" s="33" t="s">
        <v>372</v>
      </c>
      <c r="D120" s="33" t="s">
        <v>1626</v>
      </c>
      <c r="E120" s="33" t="s">
        <v>1792</v>
      </c>
      <c r="F120" s="33">
        <v>1</v>
      </c>
      <c r="G120" s="33">
        <v>165</v>
      </c>
      <c r="H120" s="33">
        <v>0.3</v>
      </c>
      <c r="I120" s="33" t="s">
        <v>1829</v>
      </c>
      <c r="J120" s="33">
        <v>115.5</v>
      </c>
      <c r="K120" s="58" t="str">
        <f t="shared" si="1"/>
        <v>Small Sale</v>
      </c>
    </row>
    <row r="121" spans="1:11">
      <c r="A121" s="28" t="s">
        <v>1945</v>
      </c>
      <c r="B121" s="31">
        <v>45503</v>
      </c>
      <c r="C121" s="34" t="s">
        <v>529</v>
      </c>
      <c r="D121" s="34" t="s">
        <v>1586</v>
      </c>
      <c r="E121" s="34" t="s">
        <v>1782</v>
      </c>
      <c r="F121" s="34">
        <v>2</v>
      </c>
      <c r="G121" s="34">
        <v>151.51</v>
      </c>
      <c r="H121" s="34">
        <v>0.28999999999999998</v>
      </c>
      <c r="I121" s="34" t="s">
        <v>1829</v>
      </c>
      <c r="J121" s="34">
        <v>215.14420000000001</v>
      </c>
      <c r="K121" s="58" t="str">
        <f t="shared" si="1"/>
        <v>Small Sale</v>
      </c>
    </row>
    <row r="122" spans="1:11">
      <c r="A122" s="27" t="s">
        <v>1946</v>
      </c>
      <c r="B122" s="30">
        <v>45274</v>
      </c>
      <c r="C122" s="33" t="s">
        <v>743</v>
      </c>
      <c r="D122" s="33" t="s">
        <v>1610</v>
      </c>
      <c r="E122" s="33" t="s">
        <v>1807</v>
      </c>
      <c r="F122" s="33">
        <v>2</v>
      </c>
      <c r="G122" s="33">
        <v>872.93</v>
      </c>
      <c r="H122" s="33">
        <v>0.28999999999999998</v>
      </c>
      <c r="I122" s="33" t="s">
        <v>1829</v>
      </c>
      <c r="J122" s="33">
        <v>1239.5606</v>
      </c>
      <c r="K122" s="58" t="str">
        <f t="shared" si="1"/>
        <v>Large Sale</v>
      </c>
    </row>
    <row r="123" spans="1:11">
      <c r="A123" s="28" t="s">
        <v>1947</v>
      </c>
      <c r="B123" s="31">
        <v>45558</v>
      </c>
      <c r="C123" s="34" t="s">
        <v>842</v>
      </c>
      <c r="D123" s="34" t="s">
        <v>1592</v>
      </c>
      <c r="E123" s="34" t="s">
        <v>1789</v>
      </c>
      <c r="F123" s="34">
        <v>3</v>
      </c>
      <c r="G123" s="34">
        <v>432.4</v>
      </c>
      <c r="H123" s="34">
        <v>0.04</v>
      </c>
      <c r="I123" s="34" t="s">
        <v>1824</v>
      </c>
      <c r="J123" s="34">
        <v>1245.3119999999999</v>
      </c>
      <c r="K123" s="58" t="str">
        <f t="shared" si="1"/>
        <v>Large Sale</v>
      </c>
    </row>
    <row r="124" spans="1:11">
      <c r="A124" s="27" t="s">
        <v>1948</v>
      </c>
      <c r="B124" s="30">
        <v>45886</v>
      </c>
      <c r="C124" s="33" t="s">
        <v>1062</v>
      </c>
      <c r="D124" s="33" t="s">
        <v>1648</v>
      </c>
      <c r="E124" s="33" t="s">
        <v>1779</v>
      </c>
      <c r="F124" s="33">
        <v>2</v>
      </c>
      <c r="G124" s="33">
        <v>197.76</v>
      </c>
      <c r="H124" s="33">
        <v>0.04</v>
      </c>
      <c r="I124" s="33" t="s">
        <v>1824</v>
      </c>
      <c r="J124" s="33">
        <v>379.69920000000002</v>
      </c>
      <c r="K124" s="58" t="str">
        <f t="shared" si="1"/>
        <v>Small Sale</v>
      </c>
    </row>
    <row r="125" spans="1:11">
      <c r="A125" s="28" t="s">
        <v>1949</v>
      </c>
      <c r="B125" s="31">
        <v>45674</v>
      </c>
      <c r="C125" s="34" t="s">
        <v>1466</v>
      </c>
      <c r="D125" s="34" t="s">
        <v>1628</v>
      </c>
      <c r="E125" s="34" t="s">
        <v>1761</v>
      </c>
      <c r="F125" s="34">
        <v>3</v>
      </c>
      <c r="G125" s="34">
        <v>334.6</v>
      </c>
      <c r="H125" s="34">
        <v>0.11</v>
      </c>
      <c r="I125" s="34" t="s">
        <v>1826</v>
      </c>
      <c r="J125" s="34">
        <v>893.38200000000006</v>
      </c>
      <c r="K125" s="58" t="str">
        <f t="shared" si="1"/>
        <v>Small Sale</v>
      </c>
    </row>
    <row r="126" spans="1:11">
      <c r="A126" s="27" t="s">
        <v>1950</v>
      </c>
      <c r="B126" s="30">
        <v>45777</v>
      </c>
      <c r="C126" s="33" t="s">
        <v>314</v>
      </c>
      <c r="D126" s="33" t="s">
        <v>1576</v>
      </c>
      <c r="E126" s="33" t="s">
        <v>1766</v>
      </c>
      <c r="F126" s="33">
        <v>2</v>
      </c>
      <c r="G126" s="33">
        <v>44.35</v>
      </c>
      <c r="H126" s="33">
        <v>0.2</v>
      </c>
      <c r="I126" s="33" t="s">
        <v>1829</v>
      </c>
      <c r="J126" s="33">
        <v>70.960000000000008</v>
      </c>
      <c r="K126" s="58" t="str">
        <f t="shared" si="1"/>
        <v>Small Sale</v>
      </c>
    </row>
    <row r="127" spans="1:11">
      <c r="A127" s="28" t="s">
        <v>1951</v>
      </c>
      <c r="B127" s="31">
        <v>45598</v>
      </c>
      <c r="C127" s="34" t="s">
        <v>1530</v>
      </c>
      <c r="D127" s="34" t="s">
        <v>1562</v>
      </c>
      <c r="E127" s="34" t="s">
        <v>1776</v>
      </c>
      <c r="F127" s="34">
        <v>1</v>
      </c>
      <c r="G127" s="34">
        <v>846.31</v>
      </c>
      <c r="H127" s="34">
        <v>0.05</v>
      </c>
      <c r="I127" s="34" t="s">
        <v>1826</v>
      </c>
      <c r="J127" s="34">
        <v>803.9944999999999</v>
      </c>
      <c r="K127" s="58" t="str">
        <f t="shared" si="1"/>
        <v>Small Sale</v>
      </c>
    </row>
    <row r="128" spans="1:11">
      <c r="A128" s="27" t="s">
        <v>1952</v>
      </c>
      <c r="B128" s="30">
        <v>45884</v>
      </c>
      <c r="C128" s="33" t="s">
        <v>449</v>
      </c>
      <c r="D128" s="33" t="s">
        <v>1618</v>
      </c>
      <c r="E128" s="33" t="s">
        <v>1794</v>
      </c>
      <c r="F128" s="33">
        <v>1</v>
      </c>
      <c r="G128" s="33">
        <v>996.48</v>
      </c>
      <c r="H128" s="33">
        <v>7.0000000000000007E-2</v>
      </c>
      <c r="I128" s="33" t="s">
        <v>1829</v>
      </c>
      <c r="J128" s="33">
        <v>926.7263999999999</v>
      </c>
      <c r="K128" s="58" t="str">
        <f t="shared" si="1"/>
        <v>Small Sale</v>
      </c>
    </row>
    <row r="129" spans="1:11">
      <c r="A129" s="28" t="s">
        <v>1953</v>
      </c>
      <c r="B129" s="31">
        <v>45916</v>
      </c>
      <c r="C129" s="34" t="s">
        <v>881</v>
      </c>
      <c r="D129" s="34" t="s">
        <v>1734</v>
      </c>
      <c r="E129" s="34" t="s">
        <v>1776</v>
      </c>
      <c r="F129" s="34">
        <v>3</v>
      </c>
      <c r="G129" s="34">
        <v>949.19</v>
      </c>
      <c r="H129" s="34">
        <v>0.03</v>
      </c>
      <c r="I129" s="34" t="s">
        <v>1829</v>
      </c>
      <c r="J129" s="34">
        <v>2762.1428999999998</v>
      </c>
      <c r="K129" s="58" t="str">
        <f t="shared" si="1"/>
        <v>Large Sale</v>
      </c>
    </row>
    <row r="130" spans="1:11">
      <c r="A130" s="27" t="s">
        <v>1954</v>
      </c>
      <c r="B130" s="30">
        <v>45347</v>
      </c>
      <c r="C130" s="33" t="s">
        <v>1238</v>
      </c>
      <c r="D130" s="33" t="s">
        <v>1736</v>
      </c>
      <c r="E130" s="33" t="s">
        <v>1786</v>
      </c>
      <c r="F130" s="33">
        <v>2</v>
      </c>
      <c r="G130" s="33">
        <v>724.97</v>
      </c>
      <c r="H130" s="33">
        <v>0.1</v>
      </c>
      <c r="I130" s="33" t="s">
        <v>1824</v>
      </c>
      <c r="J130" s="33">
        <v>1304.9459999999999</v>
      </c>
      <c r="K130" s="58" t="str">
        <f t="shared" si="1"/>
        <v>Large Sale</v>
      </c>
    </row>
    <row r="131" spans="1:11">
      <c r="A131" s="28" t="s">
        <v>1955</v>
      </c>
      <c r="B131" s="31">
        <v>45723</v>
      </c>
      <c r="C131" s="34" t="s">
        <v>993</v>
      </c>
      <c r="D131" s="34" t="s">
        <v>1546</v>
      </c>
      <c r="E131" s="34" t="s">
        <v>1804</v>
      </c>
      <c r="F131" s="34">
        <v>1</v>
      </c>
      <c r="G131" s="34">
        <v>783.25</v>
      </c>
      <c r="H131" s="34">
        <v>0.3</v>
      </c>
      <c r="I131" s="34" t="s">
        <v>1824</v>
      </c>
      <c r="J131" s="34">
        <v>548.27499999999998</v>
      </c>
      <c r="K131" s="58" t="str">
        <f t="shared" ref="K131:K194" si="2">IF(J131 &gt; 1000, "Large Sale", "Small Sale")</f>
        <v>Small Sale</v>
      </c>
    </row>
    <row r="132" spans="1:11">
      <c r="A132" s="27" t="s">
        <v>1956</v>
      </c>
      <c r="B132" s="30">
        <v>45495</v>
      </c>
      <c r="C132" s="33" t="s">
        <v>1077</v>
      </c>
      <c r="D132" s="33" t="s">
        <v>1582</v>
      </c>
      <c r="E132" s="33" t="s">
        <v>1766</v>
      </c>
      <c r="F132" s="33">
        <v>1</v>
      </c>
      <c r="G132" s="33">
        <v>942.38</v>
      </c>
      <c r="H132" s="33">
        <v>0.17</v>
      </c>
      <c r="I132" s="33" t="s">
        <v>1824</v>
      </c>
      <c r="J132" s="33">
        <v>782.17539999999997</v>
      </c>
      <c r="K132" s="58" t="str">
        <f t="shared" si="2"/>
        <v>Small Sale</v>
      </c>
    </row>
    <row r="133" spans="1:11">
      <c r="A133" s="28" t="s">
        <v>1957</v>
      </c>
      <c r="B133" s="31">
        <v>45444</v>
      </c>
      <c r="C133" s="34" t="s">
        <v>1524</v>
      </c>
      <c r="D133" s="34" t="s">
        <v>1650</v>
      </c>
      <c r="E133" s="34" t="s">
        <v>1792</v>
      </c>
      <c r="F133" s="34">
        <v>3</v>
      </c>
      <c r="G133" s="34">
        <v>298.35000000000002</v>
      </c>
      <c r="H133" s="34">
        <v>0.05</v>
      </c>
      <c r="I133" s="34" t="s">
        <v>1829</v>
      </c>
      <c r="J133" s="34">
        <v>850.29750000000001</v>
      </c>
      <c r="K133" s="58" t="str">
        <f t="shared" si="2"/>
        <v>Small Sale</v>
      </c>
    </row>
    <row r="134" spans="1:11">
      <c r="A134" s="27" t="s">
        <v>1958</v>
      </c>
      <c r="B134" s="30">
        <v>45662</v>
      </c>
      <c r="C134" s="33" t="s">
        <v>547</v>
      </c>
      <c r="D134" s="33" t="s">
        <v>1644</v>
      </c>
      <c r="E134" s="33" t="s">
        <v>1794</v>
      </c>
      <c r="F134" s="33">
        <v>4</v>
      </c>
      <c r="G134" s="33">
        <v>950.04</v>
      </c>
      <c r="H134" s="33">
        <v>0.13</v>
      </c>
      <c r="I134" s="33" t="s">
        <v>1826</v>
      </c>
      <c r="J134" s="33">
        <v>3306.1392000000001</v>
      </c>
      <c r="K134" s="58" t="str">
        <f t="shared" si="2"/>
        <v>Large Sale</v>
      </c>
    </row>
    <row r="135" spans="1:11">
      <c r="A135" s="28" t="s">
        <v>1959</v>
      </c>
      <c r="B135" s="31">
        <v>45910</v>
      </c>
      <c r="C135" s="34" t="s">
        <v>1035</v>
      </c>
      <c r="D135" s="34" t="s">
        <v>1662</v>
      </c>
      <c r="E135" s="34" t="s">
        <v>1769</v>
      </c>
      <c r="F135" s="34">
        <v>2</v>
      </c>
      <c r="G135" s="34">
        <v>267.19</v>
      </c>
      <c r="H135" s="34">
        <v>7.0000000000000007E-2</v>
      </c>
      <c r="I135" s="34" t="s">
        <v>1824</v>
      </c>
      <c r="J135" s="34">
        <v>496.97340000000003</v>
      </c>
      <c r="K135" s="58" t="str">
        <f t="shared" si="2"/>
        <v>Small Sale</v>
      </c>
    </row>
    <row r="136" spans="1:11">
      <c r="A136" s="27" t="s">
        <v>1960</v>
      </c>
      <c r="B136" s="30">
        <v>45827</v>
      </c>
      <c r="C136" s="33" t="s">
        <v>657</v>
      </c>
      <c r="D136" s="33" t="s">
        <v>1722</v>
      </c>
      <c r="E136" s="33" t="s">
        <v>1801</v>
      </c>
      <c r="F136" s="33">
        <v>4</v>
      </c>
      <c r="G136" s="33">
        <v>72.63</v>
      </c>
      <c r="H136" s="33">
        <v>0.06</v>
      </c>
      <c r="I136" s="33" t="s">
        <v>1826</v>
      </c>
      <c r="J136" s="33">
        <v>273.08879999999999</v>
      </c>
      <c r="K136" s="58" t="str">
        <f t="shared" si="2"/>
        <v>Small Sale</v>
      </c>
    </row>
    <row r="137" spans="1:11">
      <c r="A137" s="28" t="s">
        <v>1961</v>
      </c>
      <c r="B137" s="31">
        <v>45544</v>
      </c>
      <c r="C137" s="34" t="s">
        <v>1325</v>
      </c>
      <c r="D137" s="34" t="s">
        <v>1654</v>
      </c>
      <c r="E137" s="34" t="s">
        <v>1773</v>
      </c>
      <c r="F137" s="34">
        <v>3</v>
      </c>
      <c r="G137" s="34">
        <v>576.52</v>
      </c>
      <c r="H137" s="34">
        <v>0.22</v>
      </c>
      <c r="I137" s="34" t="s">
        <v>1829</v>
      </c>
      <c r="J137" s="34">
        <v>1349.0568000000001</v>
      </c>
      <c r="K137" s="58" t="str">
        <f t="shared" si="2"/>
        <v>Large Sale</v>
      </c>
    </row>
    <row r="138" spans="1:11">
      <c r="A138" s="27" t="s">
        <v>1962</v>
      </c>
      <c r="B138" s="30">
        <v>45751</v>
      </c>
      <c r="C138" s="33" t="s">
        <v>1095</v>
      </c>
      <c r="D138" s="33" t="s">
        <v>1690</v>
      </c>
      <c r="E138" s="33" t="s">
        <v>1786</v>
      </c>
      <c r="F138" s="33">
        <v>3</v>
      </c>
      <c r="G138" s="33">
        <v>849.36</v>
      </c>
      <c r="H138" s="33">
        <v>0.03</v>
      </c>
      <c r="I138" s="33" t="s">
        <v>1824</v>
      </c>
      <c r="J138" s="33">
        <v>2471.6376</v>
      </c>
      <c r="K138" s="58" t="str">
        <f t="shared" si="2"/>
        <v>Large Sale</v>
      </c>
    </row>
    <row r="139" spans="1:11">
      <c r="A139" s="28" t="s">
        <v>1963</v>
      </c>
      <c r="B139" s="31">
        <v>45392</v>
      </c>
      <c r="C139" s="34" t="s">
        <v>1458</v>
      </c>
      <c r="D139" s="34" t="s">
        <v>1648</v>
      </c>
      <c r="E139" s="34" t="s">
        <v>1776</v>
      </c>
      <c r="F139" s="34">
        <v>1</v>
      </c>
      <c r="G139" s="34">
        <v>245.85</v>
      </c>
      <c r="H139" s="34">
        <v>0.18</v>
      </c>
      <c r="I139" s="34" t="s">
        <v>1829</v>
      </c>
      <c r="J139" s="34">
        <v>201.59700000000001</v>
      </c>
      <c r="K139" s="58" t="str">
        <f t="shared" si="2"/>
        <v>Small Sale</v>
      </c>
    </row>
    <row r="140" spans="1:11">
      <c r="A140" s="27" t="s">
        <v>1964</v>
      </c>
      <c r="B140" s="30">
        <v>45589</v>
      </c>
      <c r="C140" s="33" t="s">
        <v>589</v>
      </c>
      <c r="D140" s="33" t="s">
        <v>1742</v>
      </c>
      <c r="E140" s="33" t="s">
        <v>1789</v>
      </c>
      <c r="F140" s="33">
        <v>3</v>
      </c>
      <c r="G140" s="33">
        <v>237.68</v>
      </c>
      <c r="H140" s="33">
        <v>0.1</v>
      </c>
      <c r="I140" s="33" t="s">
        <v>1829</v>
      </c>
      <c r="J140" s="33">
        <v>641.73599999999999</v>
      </c>
      <c r="K140" s="58" t="str">
        <f t="shared" si="2"/>
        <v>Small Sale</v>
      </c>
    </row>
    <row r="141" spans="1:11">
      <c r="A141" s="28" t="s">
        <v>1965</v>
      </c>
      <c r="B141" s="31">
        <v>45756</v>
      </c>
      <c r="C141" s="34" t="s">
        <v>1059</v>
      </c>
      <c r="D141" s="34" t="s">
        <v>1690</v>
      </c>
      <c r="E141" s="34" t="s">
        <v>1799</v>
      </c>
      <c r="F141" s="34">
        <v>4</v>
      </c>
      <c r="G141" s="34">
        <v>715.85</v>
      </c>
      <c r="H141" s="34">
        <v>0.25</v>
      </c>
      <c r="I141" s="34" t="s">
        <v>1826</v>
      </c>
      <c r="J141" s="34">
        <v>2147.5500000000002</v>
      </c>
      <c r="K141" s="58" t="str">
        <f t="shared" si="2"/>
        <v>Large Sale</v>
      </c>
    </row>
    <row r="142" spans="1:11">
      <c r="A142" s="27" t="s">
        <v>1966</v>
      </c>
      <c r="B142" s="30">
        <v>45255</v>
      </c>
      <c r="C142" s="33" t="s">
        <v>568</v>
      </c>
      <c r="D142" s="33" t="s">
        <v>1728</v>
      </c>
      <c r="E142" s="33" t="s">
        <v>1773</v>
      </c>
      <c r="F142" s="33">
        <v>2</v>
      </c>
      <c r="G142" s="33">
        <v>478.85</v>
      </c>
      <c r="H142" s="33">
        <v>0.01</v>
      </c>
      <c r="I142" s="33" t="s">
        <v>1829</v>
      </c>
      <c r="J142" s="33">
        <v>948.12300000000005</v>
      </c>
      <c r="K142" s="58" t="str">
        <f t="shared" si="2"/>
        <v>Small Sale</v>
      </c>
    </row>
    <row r="143" spans="1:11">
      <c r="A143" s="28" t="s">
        <v>1967</v>
      </c>
      <c r="B143" s="31">
        <v>45718</v>
      </c>
      <c r="C143" s="34" t="s">
        <v>396</v>
      </c>
      <c r="D143" s="34" t="s">
        <v>1642</v>
      </c>
      <c r="E143" s="34" t="s">
        <v>1752</v>
      </c>
      <c r="F143" s="34">
        <v>1</v>
      </c>
      <c r="G143" s="34">
        <v>503.95</v>
      </c>
      <c r="H143" s="34">
        <v>0.26</v>
      </c>
      <c r="I143" s="34" t="s">
        <v>1829</v>
      </c>
      <c r="J143" s="34">
        <v>372.923</v>
      </c>
      <c r="K143" s="58" t="str">
        <f t="shared" si="2"/>
        <v>Small Sale</v>
      </c>
    </row>
    <row r="144" spans="1:11">
      <c r="A144" s="27" t="s">
        <v>1968</v>
      </c>
      <c r="B144" s="30">
        <v>45573</v>
      </c>
      <c r="C144" s="33" t="s">
        <v>1243</v>
      </c>
      <c r="D144" s="33" t="s">
        <v>1680</v>
      </c>
      <c r="E144" s="33" t="s">
        <v>1794</v>
      </c>
      <c r="F144" s="33">
        <v>2</v>
      </c>
      <c r="G144" s="33">
        <v>975.48</v>
      </c>
      <c r="H144" s="33">
        <v>0.26</v>
      </c>
      <c r="I144" s="33" t="s">
        <v>1829</v>
      </c>
      <c r="J144" s="33">
        <v>1443.7103999999999</v>
      </c>
      <c r="K144" s="58" t="str">
        <f t="shared" si="2"/>
        <v>Large Sale</v>
      </c>
    </row>
    <row r="145" spans="1:11">
      <c r="A145" s="28" t="s">
        <v>1969</v>
      </c>
      <c r="B145" s="31">
        <v>45884</v>
      </c>
      <c r="C145" s="34" t="s">
        <v>1249</v>
      </c>
      <c r="D145" s="34" t="s">
        <v>1616</v>
      </c>
      <c r="E145" s="34" t="s">
        <v>1804</v>
      </c>
      <c r="F145" s="34">
        <v>4</v>
      </c>
      <c r="G145" s="34">
        <v>450.12</v>
      </c>
      <c r="H145" s="34">
        <v>0.28999999999999998</v>
      </c>
      <c r="I145" s="34" t="s">
        <v>1829</v>
      </c>
      <c r="J145" s="34">
        <v>1278.3407999999999</v>
      </c>
      <c r="K145" s="58" t="str">
        <f t="shared" si="2"/>
        <v>Large Sale</v>
      </c>
    </row>
    <row r="146" spans="1:11">
      <c r="A146" s="27" t="s">
        <v>1970</v>
      </c>
      <c r="B146" s="30">
        <v>45448</v>
      </c>
      <c r="C146" s="33" t="s">
        <v>1349</v>
      </c>
      <c r="D146" s="33" t="s">
        <v>1620</v>
      </c>
      <c r="E146" s="33" t="s">
        <v>1782</v>
      </c>
      <c r="F146" s="33">
        <v>3</v>
      </c>
      <c r="G146" s="33">
        <v>237.24</v>
      </c>
      <c r="H146" s="33">
        <v>0.24</v>
      </c>
      <c r="I146" s="33" t="s">
        <v>1826</v>
      </c>
      <c r="J146" s="33">
        <v>540.90719999999999</v>
      </c>
      <c r="K146" s="58" t="str">
        <f t="shared" si="2"/>
        <v>Small Sale</v>
      </c>
    </row>
    <row r="147" spans="1:11">
      <c r="A147" s="28" t="s">
        <v>1971</v>
      </c>
      <c r="B147" s="31">
        <v>45522</v>
      </c>
      <c r="C147" s="34" t="s">
        <v>1417</v>
      </c>
      <c r="D147" s="34" t="s">
        <v>1656</v>
      </c>
      <c r="E147" s="34" t="s">
        <v>1801</v>
      </c>
      <c r="F147" s="34">
        <v>2</v>
      </c>
      <c r="G147" s="34">
        <v>536.84</v>
      </c>
      <c r="H147" s="34">
        <v>0.09</v>
      </c>
      <c r="I147" s="34" t="s">
        <v>1829</v>
      </c>
      <c r="J147" s="34">
        <v>977.04880000000014</v>
      </c>
      <c r="K147" s="58" t="str">
        <f t="shared" si="2"/>
        <v>Small Sale</v>
      </c>
    </row>
    <row r="148" spans="1:11">
      <c r="A148" s="27" t="s">
        <v>1972</v>
      </c>
      <c r="B148" s="30">
        <v>45626</v>
      </c>
      <c r="C148" s="33" t="s">
        <v>1371</v>
      </c>
      <c r="D148" s="33" t="s">
        <v>1620</v>
      </c>
      <c r="E148" s="33" t="s">
        <v>1813</v>
      </c>
      <c r="F148" s="33">
        <v>3</v>
      </c>
      <c r="G148" s="33">
        <v>584.41</v>
      </c>
      <c r="H148" s="33">
        <v>0</v>
      </c>
      <c r="I148" s="33" t="s">
        <v>1829</v>
      </c>
      <c r="J148" s="33">
        <v>1753.23</v>
      </c>
      <c r="K148" s="58" t="str">
        <f t="shared" si="2"/>
        <v>Large Sale</v>
      </c>
    </row>
    <row r="149" spans="1:11">
      <c r="A149" s="28" t="s">
        <v>1973</v>
      </c>
      <c r="B149" s="31">
        <v>45617</v>
      </c>
      <c r="C149" s="34" t="s">
        <v>932</v>
      </c>
      <c r="D149" s="34" t="s">
        <v>1712</v>
      </c>
      <c r="E149" s="34" t="s">
        <v>1813</v>
      </c>
      <c r="F149" s="34">
        <v>1</v>
      </c>
      <c r="G149" s="34">
        <v>653.87</v>
      </c>
      <c r="H149" s="34">
        <v>0.14000000000000001</v>
      </c>
      <c r="I149" s="34" t="s">
        <v>1826</v>
      </c>
      <c r="J149" s="34">
        <v>562.32820000000004</v>
      </c>
      <c r="K149" s="58" t="str">
        <f t="shared" si="2"/>
        <v>Small Sale</v>
      </c>
    </row>
    <row r="150" spans="1:11">
      <c r="A150" s="27" t="s">
        <v>1974</v>
      </c>
      <c r="B150" s="30">
        <v>45878</v>
      </c>
      <c r="C150" s="33" t="s">
        <v>1516</v>
      </c>
      <c r="D150" s="33" t="s">
        <v>1722</v>
      </c>
      <c r="E150" s="33" t="s">
        <v>1752</v>
      </c>
      <c r="F150" s="33">
        <v>1</v>
      </c>
      <c r="G150" s="33">
        <v>652.03</v>
      </c>
      <c r="H150" s="33">
        <v>0.27</v>
      </c>
      <c r="I150" s="33" t="s">
        <v>1824</v>
      </c>
      <c r="J150" s="33">
        <v>475.9819</v>
      </c>
      <c r="K150" s="58" t="str">
        <f t="shared" si="2"/>
        <v>Small Sale</v>
      </c>
    </row>
    <row r="151" spans="1:11">
      <c r="A151" s="28" t="s">
        <v>1975</v>
      </c>
      <c r="B151" s="31">
        <v>45502</v>
      </c>
      <c r="C151" s="34" t="s">
        <v>335</v>
      </c>
      <c r="D151" s="34" t="s">
        <v>1555</v>
      </c>
      <c r="E151" s="34" t="s">
        <v>1794</v>
      </c>
      <c r="F151" s="34">
        <v>3</v>
      </c>
      <c r="G151" s="34">
        <v>513.36</v>
      </c>
      <c r="H151" s="34">
        <v>7.0000000000000007E-2</v>
      </c>
      <c r="I151" s="34" t="s">
        <v>1829</v>
      </c>
      <c r="J151" s="34">
        <v>1432.2744</v>
      </c>
      <c r="K151" s="58" t="str">
        <f t="shared" si="2"/>
        <v>Large Sale</v>
      </c>
    </row>
    <row r="152" spans="1:11">
      <c r="A152" s="27" t="s">
        <v>1976</v>
      </c>
      <c r="B152" s="30">
        <v>45433</v>
      </c>
      <c r="C152" s="33" t="s">
        <v>251</v>
      </c>
      <c r="D152" s="33" t="s">
        <v>1652</v>
      </c>
      <c r="E152" s="33" t="s">
        <v>1773</v>
      </c>
      <c r="F152" s="33">
        <v>4</v>
      </c>
      <c r="G152" s="33">
        <v>355.64</v>
      </c>
      <c r="H152" s="33">
        <v>0.16</v>
      </c>
      <c r="I152" s="33" t="s">
        <v>1829</v>
      </c>
      <c r="J152" s="33">
        <v>1194.9503999999999</v>
      </c>
      <c r="K152" s="58" t="str">
        <f t="shared" si="2"/>
        <v>Large Sale</v>
      </c>
    </row>
    <row r="153" spans="1:11">
      <c r="A153" s="28" t="s">
        <v>1977</v>
      </c>
      <c r="B153" s="31">
        <v>45594</v>
      </c>
      <c r="C153" s="34" t="s">
        <v>97</v>
      </c>
      <c r="D153" s="34" t="s">
        <v>1574</v>
      </c>
      <c r="E153" s="34" t="s">
        <v>1782</v>
      </c>
      <c r="F153" s="34">
        <v>4</v>
      </c>
      <c r="G153" s="34">
        <v>535.4</v>
      </c>
      <c r="H153" s="34">
        <v>0.26</v>
      </c>
      <c r="I153" s="34" t="s">
        <v>1826</v>
      </c>
      <c r="J153" s="34">
        <v>1584.7840000000001</v>
      </c>
      <c r="K153" s="58" t="str">
        <f t="shared" si="2"/>
        <v>Large Sale</v>
      </c>
    </row>
    <row r="154" spans="1:11">
      <c r="A154" s="27" t="s">
        <v>1978</v>
      </c>
      <c r="B154" s="30">
        <v>45798</v>
      </c>
      <c r="C154" s="33" t="s">
        <v>779</v>
      </c>
      <c r="D154" s="33" t="s">
        <v>1686</v>
      </c>
      <c r="E154" s="33" t="s">
        <v>1813</v>
      </c>
      <c r="F154" s="33">
        <v>2</v>
      </c>
      <c r="G154" s="33">
        <v>108.74</v>
      </c>
      <c r="H154" s="33">
        <v>0.11</v>
      </c>
      <c r="I154" s="33" t="s">
        <v>1826</v>
      </c>
      <c r="J154" s="33">
        <v>193.55719999999999</v>
      </c>
      <c r="K154" s="58" t="str">
        <f t="shared" si="2"/>
        <v>Small Sale</v>
      </c>
    </row>
    <row r="155" spans="1:11">
      <c r="A155" s="28" t="s">
        <v>1979</v>
      </c>
      <c r="B155" s="31">
        <v>45579</v>
      </c>
      <c r="C155" s="34" t="s">
        <v>990</v>
      </c>
      <c r="D155" s="34" t="s">
        <v>1570</v>
      </c>
      <c r="E155" s="34" t="s">
        <v>1813</v>
      </c>
      <c r="F155" s="34">
        <v>3</v>
      </c>
      <c r="G155" s="34">
        <v>591.98</v>
      </c>
      <c r="H155" s="34">
        <v>0.16</v>
      </c>
      <c r="I155" s="34" t="s">
        <v>1824</v>
      </c>
      <c r="J155" s="34">
        <v>1491.7896000000001</v>
      </c>
      <c r="K155" s="58" t="str">
        <f t="shared" si="2"/>
        <v>Large Sale</v>
      </c>
    </row>
    <row r="156" spans="1:11">
      <c r="A156" s="27" t="s">
        <v>1980</v>
      </c>
      <c r="B156" s="30">
        <v>45613</v>
      </c>
      <c r="C156" s="33" t="s">
        <v>1260</v>
      </c>
      <c r="D156" s="33" t="s">
        <v>1644</v>
      </c>
      <c r="E156" s="33" t="s">
        <v>1761</v>
      </c>
      <c r="F156" s="33">
        <v>1</v>
      </c>
      <c r="G156" s="33">
        <v>345.06</v>
      </c>
      <c r="H156" s="33">
        <v>0.13</v>
      </c>
      <c r="I156" s="33" t="s">
        <v>1829</v>
      </c>
      <c r="J156" s="33">
        <v>300.2022</v>
      </c>
      <c r="K156" s="58" t="str">
        <f t="shared" si="2"/>
        <v>Small Sale</v>
      </c>
    </row>
    <row r="157" spans="1:11">
      <c r="A157" s="28" t="s">
        <v>1981</v>
      </c>
      <c r="B157" s="31">
        <v>45745</v>
      </c>
      <c r="C157" s="34" t="s">
        <v>969</v>
      </c>
      <c r="D157" s="34" t="s">
        <v>1734</v>
      </c>
      <c r="E157" s="34" t="s">
        <v>1794</v>
      </c>
      <c r="F157" s="34">
        <v>4</v>
      </c>
      <c r="G157" s="34">
        <v>986.41</v>
      </c>
      <c r="H157" s="34">
        <v>0.22</v>
      </c>
      <c r="I157" s="34" t="s">
        <v>1824</v>
      </c>
      <c r="J157" s="34">
        <v>3077.5992000000001</v>
      </c>
      <c r="K157" s="58" t="str">
        <f t="shared" si="2"/>
        <v>Large Sale</v>
      </c>
    </row>
    <row r="158" spans="1:11">
      <c r="A158" s="27" t="s">
        <v>1982</v>
      </c>
      <c r="B158" s="30">
        <v>45494</v>
      </c>
      <c r="C158" s="33" t="s">
        <v>1005</v>
      </c>
      <c r="D158" s="33" t="s">
        <v>1646</v>
      </c>
      <c r="E158" s="33" t="s">
        <v>1752</v>
      </c>
      <c r="F158" s="33">
        <v>2</v>
      </c>
      <c r="G158" s="33">
        <v>921.52</v>
      </c>
      <c r="H158" s="33">
        <v>0</v>
      </c>
      <c r="I158" s="33" t="s">
        <v>1826</v>
      </c>
      <c r="J158" s="33">
        <v>1843.04</v>
      </c>
      <c r="K158" s="58" t="str">
        <f t="shared" si="2"/>
        <v>Large Sale</v>
      </c>
    </row>
    <row r="159" spans="1:11">
      <c r="A159" s="28" t="s">
        <v>1983</v>
      </c>
      <c r="B159" s="31">
        <v>45883</v>
      </c>
      <c r="C159" s="34" t="s">
        <v>347</v>
      </c>
      <c r="D159" s="34" t="s">
        <v>1658</v>
      </c>
      <c r="E159" s="34" t="s">
        <v>1773</v>
      </c>
      <c r="F159" s="34">
        <v>1</v>
      </c>
      <c r="G159" s="34">
        <v>83.1</v>
      </c>
      <c r="H159" s="34">
        <v>0.04</v>
      </c>
      <c r="I159" s="34" t="s">
        <v>1826</v>
      </c>
      <c r="J159" s="34">
        <v>79.775999999999996</v>
      </c>
      <c r="K159" s="58" t="str">
        <f t="shared" si="2"/>
        <v>Small Sale</v>
      </c>
    </row>
    <row r="160" spans="1:11">
      <c r="A160" s="27" t="s">
        <v>1984</v>
      </c>
      <c r="B160" s="30">
        <v>45601</v>
      </c>
      <c r="C160" s="33" t="s">
        <v>1154</v>
      </c>
      <c r="D160" s="33" t="s">
        <v>1604</v>
      </c>
      <c r="E160" s="33" t="s">
        <v>1792</v>
      </c>
      <c r="F160" s="33">
        <v>2</v>
      </c>
      <c r="G160" s="33">
        <v>60.98</v>
      </c>
      <c r="H160" s="33">
        <v>0.23</v>
      </c>
      <c r="I160" s="33" t="s">
        <v>1826</v>
      </c>
      <c r="J160" s="33">
        <v>93.909199999999998</v>
      </c>
      <c r="K160" s="58" t="str">
        <f t="shared" si="2"/>
        <v>Small Sale</v>
      </c>
    </row>
    <row r="161" spans="1:11">
      <c r="A161" s="28" t="s">
        <v>1985</v>
      </c>
      <c r="B161" s="31">
        <v>45454</v>
      </c>
      <c r="C161" s="34" t="s">
        <v>1229</v>
      </c>
      <c r="D161" s="34" t="s">
        <v>1726</v>
      </c>
      <c r="E161" s="34" t="s">
        <v>1804</v>
      </c>
      <c r="F161" s="34">
        <v>2</v>
      </c>
      <c r="G161" s="34">
        <v>122.23</v>
      </c>
      <c r="H161" s="34">
        <v>0.21</v>
      </c>
      <c r="I161" s="34" t="s">
        <v>1829</v>
      </c>
      <c r="J161" s="34">
        <v>193.1234</v>
      </c>
      <c r="K161" s="58" t="str">
        <f t="shared" si="2"/>
        <v>Small Sale</v>
      </c>
    </row>
    <row r="162" spans="1:11">
      <c r="A162" s="27" t="s">
        <v>1986</v>
      </c>
      <c r="B162" s="30">
        <v>45918</v>
      </c>
      <c r="C162" s="33" t="s">
        <v>89</v>
      </c>
      <c r="D162" s="33" t="s">
        <v>1688</v>
      </c>
      <c r="E162" s="33" t="s">
        <v>1810</v>
      </c>
      <c r="F162" s="33">
        <v>2</v>
      </c>
      <c r="G162" s="33">
        <v>623.38</v>
      </c>
      <c r="H162" s="33">
        <v>0.13</v>
      </c>
      <c r="I162" s="33" t="s">
        <v>1824</v>
      </c>
      <c r="J162" s="33">
        <v>1084.6812</v>
      </c>
      <c r="K162" s="58" t="str">
        <f t="shared" si="2"/>
        <v>Large Sale</v>
      </c>
    </row>
    <row r="163" spans="1:11">
      <c r="A163" s="28" t="s">
        <v>1987</v>
      </c>
      <c r="B163" s="31">
        <v>45729</v>
      </c>
      <c r="C163" s="34" t="s">
        <v>218</v>
      </c>
      <c r="D163" s="34" t="s">
        <v>1688</v>
      </c>
      <c r="E163" s="34" t="s">
        <v>1752</v>
      </c>
      <c r="F163" s="34">
        <v>1</v>
      </c>
      <c r="G163" s="34">
        <v>479.58</v>
      </c>
      <c r="H163" s="34">
        <v>0.05</v>
      </c>
      <c r="I163" s="34" t="s">
        <v>1826</v>
      </c>
      <c r="J163" s="34">
        <v>455.60099999999989</v>
      </c>
      <c r="K163" s="58" t="str">
        <f t="shared" si="2"/>
        <v>Small Sale</v>
      </c>
    </row>
    <row r="164" spans="1:11">
      <c r="A164" s="27" t="s">
        <v>1988</v>
      </c>
      <c r="B164" s="30">
        <v>45276</v>
      </c>
      <c r="C164" s="33" t="s">
        <v>942</v>
      </c>
      <c r="D164" s="33" t="s">
        <v>1694</v>
      </c>
      <c r="E164" s="33" t="s">
        <v>1776</v>
      </c>
      <c r="F164" s="33">
        <v>3</v>
      </c>
      <c r="G164" s="33">
        <v>369.32</v>
      </c>
      <c r="H164" s="33">
        <v>0.14000000000000001</v>
      </c>
      <c r="I164" s="33" t="s">
        <v>1826</v>
      </c>
      <c r="J164" s="33">
        <v>952.84559999999999</v>
      </c>
      <c r="K164" s="58" t="str">
        <f t="shared" si="2"/>
        <v>Small Sale</v>
      </c>
    </row>
    <row r="165" spans="1:11">
      <c r="A165" s="28" t="s">
        <v>1989</v>
      </c>
      <c r="B165" s="31">
        <v>45851</v>
      </c>
      <c r="C165" s="34" t="s">
        <v>278</v>
      </c>
      <c r="D165" s="34" t="s">
        <v>1612</v>
      </c>
      <c r="E165" s="34" t="s">
        <v>1757</v>
      </c>
      <c r="F165" s="34">
        <v>1</v>
      </c>
      <c r="G165" s="34">
        <v>488.31</v>
      </c>
      <c r="H165" s="34">
        <v>0.03</v>
      </c>
      <c r="I165" s="34" t="s">
        <v>1826</v>
      </c>
      <c r="J165" s="34">
        <v>473.66070000000002</v>
      </c>
      <c r="K165" s="58" t="str">
        <f t="shared" si="2"/>
        <v>Small Sale</v>
      </c>
    </row>
    <row r="166" spans="1:11">
      <c r="A166" s="27" t="s">
        <v>1990</v>
      </c>
      <c r="B166" s="30">
        <v>45418</v>
      </c>
      <c r="C166" s="33" t="s">
        <v>878</v>
      </c>
      <c r="D166" s="33" t="s">
        <v>1656</v>
      </c>
      <c r="E166" s="33" t="s">
        <v>1794</v>
      </c>
      <c r="F166" s="33">
        <v>4</v>
      </c>
      <c r="G166" s="33">
        <v>164.04</v>
      </c>
      <c r="H166" s="33">
        <v>0.26</v>
      </c>
      <c r="I166" s="33" t="s">
        <v>1824</v>
      </c>
      <c r="J166" s="33">
        <v>485.55839999999989</v>
      </c>
      <c r="K166" s="58" t="str">
        <f t="shared" si="2"/>
        <v>Small Sale</v>
      </c>
    </row>
    <row r="167" spans="1:11">
      <c r="A167" s="28" t="s">
        <v>1991</v>
      </c>
      <c r="B167" s="31">
        <v>45508</v>
      </c>
      <c r="C167" s="34" t="s">
        <v>268</v>
      </c>
      <c r="D167" s="34" t="s">
        <v>1568</v>
      </c>
      <c r="E167" s="34" t="s">
        <v>1807</v>
      </c>
      <c r="F167" s="34">
        <v>3</v>
      </c>
      <c r="G167" s="34">
        <v>707.95</v>
      </c>
      <c r="H167" s="34">
        <v>0.18</v>
      </c>
      <c r="I167" s="34" t="s">
        <v>1826</v>
      </c>
      <c r="J167" s="34">
        <v>1741.557</v>
      </c>
      <c r="K167" s="58" t="str">
        <f t="shared" si="2"/>
        <v>Large Sale</v>
      </c>
    </row>
    <row r="168" spans="1:11">
      <c r="A168" s="27" t="s">
        <v>1992</v>
      </c>
      <c r="B168" s="30">
        <v>45269</v>
      </c>
      <c r="C168" s="33" t="s">
        <v>934</v>
      </c>
      <c r="D168" s="33" t="s">
        <v>1686</v>
      </c>
      <c r="E168" s="33" t="s">
        <v>1782</v>
      </c>
      <c r="F168" s="33">
        <v>4</v>
      </c>
      <c r="G168" s="33">
        <v>714.47</v>
      </c>
      <c r="H168" s="33">
        <v>0.18</v>
      </c>
      <c r="I168" s="33" t="s">
        <v>1829</v>
      </c>
      <c r="J168" s="33">
        <v>2343.4616000000001</v>
      </c>
      <c r="K168" s="58" t="str">
        <f t="shared" si="2"/>
        <v>Large Sale</v>
      </c>
    </row>
    <row r="169" spans="1:11">
      <c r="A169" s="28" t="s">
        <v>1993</v>
      </c>
      <c r="B169" s="31">
        <v>45866</v>
      </c>
      <c r="C169" s="34" t="s">
        <v>1289</v>
      </c>
      <c r="D169" s="34" t="s">
        <v>1706</v>
      </c>
      <c r="E169" s="34" t="s">
        <v>1779</v>
      </c>
      <c r="F169" s="34">
        <v>4</v>
      </c>
      <c r="G169" s="34">
        <v>422.09</v>
      </c>
      <c r="H169" s="34">
        <v>0.04</v>
      </c>
      <c r="I169" s="34" t="s">
        <v>1824</v>
      </c>
      <c r="J169" s="34">
        <v>1620.8255999999999</v>
      </c>
      <c r="K169" s="58" t="str">
        <f t="shared" si="2"/>
        <v>Large Sale</v>
      </c>
    </row>
    <row r="170" spans="1:11">
      <c r="A170" s="27" t="s">
        <v>1994</v>
      </c>
      <c r="B170" s="30">
        <v>45462</v>
      </c>
      <c r="C170" s="33" t="s">
        <v>381</v>
      </c>
      <c r="D170" s="33" t="s">
        <v>1608</v>
      </c>
      <c r="E170" s="33" t="s">
        <v>1786</v>
      </c>
      <c r="F170" s="33">
        <v>1</v>
      </c>
      <c r="G170" s="33">
        <v>998.19</v>
      </c>
      <c r="H170" s="33">
        <v>0.2</v>
      </c>
      <c r="I170" s="33" t="s">
        <v>1824</v>
      </c>
      <c r="J170" s="33">
        <v>798.55200000000013</v>
      </c>
      <c r="K170" s="58" t="str">
        <f t="shared" si="2"/>
        <v>Small Sale</v>
      </c>
    </row>
    <row r="171" spans="1:11">
      <c r="A171" s="28" t="s">
        <v>1995</v>
      </c>
      <c r="B171" s="31">
        <v>45313</v>
      </c>
      <c r="C171" s="34" t="s">
        <v>1166</v>
      </c>
      <c r="D171" s="34" t="s">
        <v>1692</v>
      </c>
      <c r="E171" s="34" t="s">
        <v>1779</v>
      </c>
      <c r="F171" s="34">
        <v>2</v>
      </c>
      <c r="G171" s="34">
        <v>343.42</v>
      </c>
      <c r="H171" s="34">
        <v>0.12</v>
      </c>
      <c r="I171" s="34" t="s">
        <v>1829</v>
      </c>
      <c r="J171" s="34">
        <v>604.41920000000005</v>
      </c>
      <c r="K171" s="58" t="str">
        <f t="shared" si="2"/>
        <v>Small Sale</v>
      </c>
    </row>
    <row r="172" spans="1:11">
      <c r="A172" s="27" t="s">
        <v>1996</v>
      </c>
      <c r="B172" s="30">
        <v>45390</v>
      </c>
      <c r="C172" s="33" t="s">
        <v>818</v>
      </c>
      <c r="D172" s="33" t="s">
        <v>1616</v>
      </c>
      <c r="E172" s="33" t="s">
        <v>1776</v>
      </c>
      <c r="F172" s="33">
        <v>1</v>
      </c>
      <c r="G172" s="33">
        <v>152.16999999999999</v>
      </c>
      <c r="H172" s="33">
        <v>0.28000000000000003</v>
      </c>
      <c r="I172" s="33" t="s">
        <v>1829</v>
      </c>
      <c r="J172" s="33">
        <v>109.5624</v>
      </c>
      <c r="K172" s="58" t="str">
        <f t="shared" si="2"/>
        <v>Small Sale</v>
      </c>
    </row>
    <row r="173" spans="1:11">
      <c r="A173" s="28" t="s">
        <v>1997</v>
      </c>
      <c r="B173" s="31">
        <v>45795</v>
      </c>
      <c r="C173" s="34" t="s">
        <v>579</v>
      </c>
      <c r="D173" s="34" t="s">
        <v>1646</v>
      </c>
      <c r="E173" s="34" t="s">
        <v>1792</v>
      </c>
      <c r="F173" s="34">
        <v>1</v>
      </c>
      <c r="G173" s="34">
        <v>325.08</v>
      </c>
      <c r="H173" s="34">
        <v>0.26</v>
      </c>
      <c r="I173" s="34" t="s">
        <v>1826</v>
      </c>
      <c r="J173" s="34">
        <v>240.5592</v>
      </c>
      <c r="K173" s="58" t="str">
        <f t="shared" si="2"/>
        <v>Small Sale</v>
      </c>
    </row>
    <row r="174" spans="1:11">
      <c r="A174" s="27" t="s">
        <v>1998</v>
      </c>
      <c r="B174" s="30">
        <v>45267</v>
      </c>
      <c r="C174" s="33" t="s">
        <v>1080</v>
      </c>
      <c r="D174" s="33" t="s">
        <v>1726</v>
      </c>
      <c r="E174" s="33" t="s">
        <v>1789</v>
      </c>
      <c r="F174" s="33">
        <v>2</v>
      </c>
      <c r="G174" s="33">
        <v>827.92</v>
      </c>
      <c r="H174" s="33">
        <v>0.25</v>
      </c>
      <c r="I174" s="33" t="s">
        <v>1829</v>
      </c>
      <c r="J174" s="33">
        <v>1241.8800000000001</v>
      </c>
      <c r="K174" s="58" t="str">
        <f t="shared" si="2"/>
        <v>Large Sale</v>
      </c>
    </row>
    <row r="175" spans="1:11">
      <c r="A175" s="28" t="s">
        <v>1999</v>
      </c>
      <c r="B175" s="31">
        <v>45314</v>
      </c>
      <c r="C175" s="34" t="s">
        <v>1492</v>
      </c>
      <c r="D175" s="34" t="s">
        <v>1600</v>
      </c>
      <c r="E175" s="34" t="s">
        <v>1761</v>
      </c>
      <c r="F175" s="34">
        <v>2</v>
      </c>
      <c r="G175" s="34">
        <v>593.47</v>
      </c>
      <c r="H175" s="34">
        <v>0.1</v>
      </c>
      <c r="I175" s="34" t="s">
        <v>1829</v>
      </c>
      <c r="J175" s="34">
        <v>1068.2460000000001</v>
      </c>
      <c r="K175" s="58" t="str">
        <f t="shared" si="2"/>
        <v>Large Sale</v>
      </c>
    </row>
    <row r="176" spans="1:11">
      <c r="A176" s="27" t="s">
        <v>2000</v>
      </c>
      <c r="B176" s="30">
        <v>45267</v>
      </c>
      <c r="C176" s="33" t="s">
        <v>929</v>
      </c>
      <c r="D176" s="33" t="s">
        <v>1588</v>
      </c>
      <c r="E176" s="33" t="s">
        <v>1779</v>
      </c>
      <c r="F176" s="33">
        <v>4</v>
      </c>
      <c r="G176" s="33">
        <v>756.28</v>
      </c>
      <c r="H176" s="33">
        <v>0.05</v>
      </c>
      <c r="I176" s="33" t="s">
        <v>1829</v>
      </c>
      <c r="J176" s="33">
        <v>2873.864</v>
      </c>
      <c r="K176" s="58" t="str">
        <f t="shared" si="2"/>
        <v>Large Sale</v>
      </c>
    </row>
    <row r="177" spans="1:11">
      <c r="A177" s="28" t="s">
        <v>2001</v>
      </c>
      <c r="B177" s="31">
        <v>45641</v>
      </c>
      <c r="C177" s="34" t="s">
        <v>1178</v>
      </c>
      <c r="D177" s="34" t="s">
        <v>1732</v>
      </c>
      <c r="E177" s="34" t="s">
        <v>1757</v>
      </c>
      <c r="F177" s="34">
        <v>2</v>
      </c>
      <c r="G177" s="34">
        <v>707.65</v>
      </c>
      <c r="H177" s="34">
        <v>0.14000000000000001</v>
      </c>
      <c r="I177" s="34" t="s">
        <v>1824</v>
      </c>
      <c r="J177" s="34">
        <v>1217.1579999999999</v>
      </c>
      <c r="K177" s="58" t="str">
        <f t="shared" si="2"/>
        <v>Large Sale</v>
      </c>
    </row>
    <row r="178" spans="1:11">
      <c r="A178" s="27" t="s">
        <v>2002</v>
      </c>
      <c r="B178" s="30">
        <v>45371</v>
      </c>
      <c r="C178" s="33" t="s">
        <v>441</v>
      </c>
      <c r="D178" s="33" t="s">
        <v>1598</v>
      </c>
      <c r="E178" s="33" t="s">
        <v>1801</v>
      </c>
      <c r="F178" s="33">
        <v>1</v>
      </c>
      <c r="G178" s="33">
        <v>857.35</v>
      </c>
      <c r="H178" s="33">
        <v>0.28000000000000003</v>
      </c>
      <c r="I178" s="33" t="s">
        <v>1826</v>
      </c>
      <c r="J178" s="33">
        <v>617.29200000000003</v>
      </c>
      <c r="K178" s="58" t="str">
        <f t="shared" si="2"/>
        <v>Small Sale</v>
      </c>
    </row>
    <row r="179" spans="1:11">
      <c r="A179" s="28" t="s">
        <v>2003</v>
      </c>
      <c r="B179" s="31">
        <v>45670</v>
      </c>
      <c r="C179" s="34" t="s">
        <v>1533</v>
      </c>
      <c r="D179" s="34" t="s">
        <v>1658</v>
      </c>
      <c r="E179" s="34" t="s">
        <v>1782</v>
      </c>
      <c r="F179" s="34">
        <v>1</v>
      </c>
      <c r="G179" s="34">
        <v>79</v>
      </c>
      <c r="H179" s="34">
        <v>0.04</v>
      </c>
      <c r="I179" s="34" t="s">
        <v>1826</v>
      </c>
      <c r="J179" s="34">
        <v>75.84</v>
      </c>
      <c r="K179" s="58" t="str">
        <f t="shared" si="2"/>
        <v>Small Sale</v>
      </c>
    </row>
    <row r="180" spans="1:11">
      <c r="A180" s="27" t="s">
        <v>2004</v>
      </c>
      <c r="B180" s="30">
        <v>45885</v>
      </c>
      <c r="C180" s="33" t="s">
        <v>244</v>
      </c>
      <c r="D180" s="33" t="s">
        <v>1736</v>
      </c>
      <c r="E180" s="33" t="s">
        <v>1773</v>
      </c>
      <c r="F180" s="33">
        <v>4</v>
      </c>
      <c r="G180" s="33">
        <v>638.91</v>
      </c>
      <c r="H180" s="33">
        <v>0</v>
      </c>
      <c r="I180" s="33" t="s">
        <v>1829</v>
      </c>
      <c r="J180" s="33">
        <v>2555.64</v>
      </c>
      <c r="K180" s="58" t="str">
        <f t="shared" si="2"/>
        <v>Large Sale</v>
      </c>
    </row>
    <row r="181" spans="1:11">
      <c r="A181" s="28" t="s">
        <v>2005</v>
      </c>
      <c r="B181" s="31">
        <v>45812</v>
      </c>
      <c r="C181" s="34" t="s">
        <v>295</v>
      </c>
      <c r="D181" s="34" t="s">
        <v>1638</v>
      </c>
      <c r="E181" s="34" t="s">
        <v>1752</v>
      </c>
      <c r="F181" s="34">
        <v>2</v>
      </c>
      <c r="G181" s="34">
        <v>522.16999999999996</v>
      </c>
      <c r="H181" s="34">
        <v>0.27</v>
      </c>
      <c r="I181" s="34" t="s">
        <v>1824</v>
      </c>
      <c r="J181" s="34">
        <v>762.36819999999989</v>
      </c>
      <c r="K181" s="58" t="str">
        <f t="shared" si="2"/>
        <v>Small Sale</v>
      </c>
    </row>
    <row r="182" spans="1:11">
      <c r="A182" s="27" t="s">
        <v>2006</v>
      </c>
      <c r="B182" s="30">
        <v>45235</v>
      </c>
      <c r="C182" s="33" t="s">
        <v>1472</v>
      </c>
      <c r="D182" s="33" t="s">
        <v>1626</v>
      </c>
      <c r="E182" s="33" t="s">
        <v>1794</v>
      </c>
      <c r="F182" s="33">
        <v>3</v>
      </c>
      <c r="G182" s="33">
        <v>954.29</v>
      </c>
      <c r="H182" s="33">
        <v>0.27</v>
      </c>
      <c r="I182" s="33" t="s">
        <v>1824</v>
      </c>
      <c r="J182" s="33">
        <v>2089.8951000000002</v>
      </c>
      <c r="K182" s="58" t="str">
        <f t="shared" si="2"/>
        <v>Large Sale</v>
      </c>
    </row>
    <row r="183" spans="1:11">
      <c r="A183" s="28" t="s">
        <v>2007</v>
      </c>
      <c r="B183" s="31">
        <v>45710</v>
      </c>
      <c r="C183" s="34" t="s">
        <v>1425</v>
      </c>
      <c r="D183" s="34" t="s">
        <v>1614</v>
      </c>
      <c r="E183" s="34" t="s">
        <v>1797</v>
      </c>
      <c r="F183" s="34">
        <v>3</v>
      </c>
      <c r="G183" s="34">
        <v>53.92</v>
      </c>
      <c r="H183" s="34">
        <v>0.15</v>
      </c>
      <c r="I183" s="34" t="s">
        <v>1826</v>
      </c>
      <c r="J183" s="34">
        <v>137.49600000000001</v>
      </c>
      <c r="K183" s="58" t="str">
        <f t="shared" si="2"/>
        <v>Small Sale</v>
      </c>
    </row>
    <row r="184" spans="1:11">
      <c r="A184" s="27" t="s">
        <v>2008</v>
      </c>
      <c r="B184" s="30">
        <v>45753</v>
      </c>
      <c r="C184" s="33" t="s">
        <v>1235</v>
      </c>
      <c r="D184" s="33" t="s">
        <v>1616</v>
      </c>
      <c r="E184" s="33" t="s">
        <v>1752</v>
      </c>
      <c r="F184" s="33">
        <v>4</v>
      </c>
      <c r="G184" s="33">
        <v>741.88</v>
      </c>
      <c r="H184" s="33">
        <v>0.02</v>
      </c>
      <c r="I184" s="33" t="s">
        <v>1829</v>
      </c>
      <c r="J184" s="33">
        <v>2908.1696000000002</v>
      </c>
      <c r="K184" s="58" t="str">
        <f t="shared" si="2"/>
        <v>Large Sale</v>
      </c>
    </row>
    <row r="185" spans="1:11">
      <c r="A185" s="28" t="s">
        <v>2009</v>
      </c>
      <c r="B185" s="31">
        <v>45594</v>
      </c>
      <c r="C185" s="34" t="s">
        <v>134</v>
      </c>
      <c r="D185" s="34" t="s">
        <v>1640</v>
      </c>
      <c r="E185" s="34" t="s">
        <v>1766</v>
      </c>
      <c r="F185" s="34">
        <v>1</v>
      </c>
      <c r="G185" s="34">
        <v>547.09</v>
      </c>
      <c r="H185" s="34">
        <v>0.01</v>
      </c>
      <c r="I185" s="34" t="s">
        <v>1826</v>
      </c>
      <c r="J185" s="34">
        <v>541.6191</v>
      </c>
      <c r="K185" s="58" t="str">
        <f t="shared" si="2"/>
        <v>Small Sale</v>
      </c>
    </row>
    <row r="186" spans="1:11">
      <c r="A186" s="27" t="s">
        <v>2010</v>
      </c>
      <c r="B186" s="30">
        <v>45686</v>
      </c>
      <c r="C186" s="33" t="s">
        <v>1504</v>
      </c>
      <c r="D186" s="33" t="s">
        <v>1726</v>
      </c>
      <c r="E186" s="33" t="s">
        <v>1766</v>
      </c>
      <c r="F186" s="33">
        <v>1</v>
      </c>
      <c r="G186" s="33">
        <v>789.35</v>
      </c>
      <c r="H186" s="33">
        <v>0.14000000000000001</v>
      </c>
      <c r="I186" s="33" t="s">
        <v>1826</v>
      </c>
      <c r="J186" s="33">
        <v>678.84100000000001</v>
      </c>
      <c r="K186" s="58" t="str">
        <f t="shared" si="2"/>
        <v>Small Sale</v>
      </c>
    </row>
    <row r="187" spans="1:11">
      <c r="A187" s="28" t="s">
        <v>2011</v>
      </c>
      <c r="B187" s="31">
        <v>45354</v>
      </c>
      <c r="C187" s="34" t="s">
        <v>1328</v>
      </c>
      <c r="D187" s="34" t="s">
        <v>1674</v>
      </c>
      <c r="E187" s="34" t="s">
        <v>1766</v>
      </c>
      <c r="F187" s="34">
        <v>3</v>
      </c>
      <c r="G187" s="34">
        <v>476.78</v>
      </c>
      <c r="H187" s="34">
        <v>0.09</v>
      </c>
      <c r="I187" s="34" t="s">
        <v>1829</v>
      </c>
      <c r="J187" s="34">
        <v>1301.6094000000001</v>
      </c>
      <c r="K187" s="58" t="str">
        <f t="shared" si="2"/>
        <v>Large Sale</v>
      </c>
    </row>
    <row r="188" spans="1:11">
      <c r="A188" s="27" t="s">
        <v>2012</v>
      </c>
      <c r="B188" s="30">
        <v>45600</v>
      </c>
      <c r="C188" s="33" t="s">
        <v>1400</v>
      </c>
      <c r="D188" s="33" t="s">
        <v>1706</v>
      </c>
      <c r="E188" s="33" t="s">
        <v>1810</v>
      </c>
      <c r="F188" s="33">
        <v>2</v>
      </c>
      <c r="G188" s="33">
        <v>504.26</v>
      </c>
      <c r="H188" s="33">
        <v>0.04</v>
      </c>
      <c r="I188" s="33" t="s">
        <v>1826</v>
      </c>
      <c r="J188" s="33">
        <v>968.17919999999992</v>
      </c>
      <c r="K188" s="58" t="str">
        <f t="shared" si="2"/>
        <v>Small Sale</v>
      </c>
    </row>
    <row r="189" spans="1:11">
      <c r="A189" s="28" t="s">
        <v>2013</v>
      </c>
      <c r="B189" s="31">
        <v>45538</v>
      </c>
      <c r="C189" s="34" t="s">
        <v>866</v>
      </c>
      <c r="D189" s="34" t="s">
        <v>1710</v>
      </c>
      <c r="E189" s="34" t="s">
        <v>1776</v>
      </c>
      <c r="F189" s="34">
        <v>2</v>
      </c>
      <c r="G189" s="34">
        <v>549.33000000000004</v>
      </c>
      <c r="H189" s="34">
        <v>0.01</v>
      </c>
      <c r="I189" s="34" t="s">
        <v>1829</v>
      </c>
      <c r="J189" s="34">
        <v>1087.6733999999999</v>
      </c>
      <c r="K189" s="58" t="str">
        <f t="shared" si="2"/>
        <v>Large Sale</v>
      </c>
    </row>
    <row r="190" spans="1:11">
      <c r="A190" s="27" t="s">
        <v>2014</v>
      </c>
      <c r="B190" s="30">
        <v>45411</v>
      </c>
      <c r="C190" s="33" t="s">
        <v>1193</v>
      </c>
      <c r="D190" s="33" t="s">
        <v>1553</v>
      </c>
      <c r="E190" s="33" t="s">
        <v>1766</v>
      </c>
      <c r="F190" s="33">
        <v>3</v>
      </c>
      <c r="G190" s="33">
        <v>620.22</v>
      </c>
      <c r="H190" s="33">
        <v>0.04</v>
      </c>
      <c r="I190" s="33" t="s">
        <v>1824</v>
      </c>
      <c r="J190" s="33">
        <v>1786.2336</v>
      </c>
      <c r="K190" s="58" t="str">
        <f t="shared" si="2"/>
        <v>Large Sale</v>
      </c>
    </row>
    <row r="191" spans="1:11">
      <c r="A191" s="28" t="s">
        <v>2015</v>
      </c>
      <c r="B191" s="31">
        <v>45411</v>
      </c>
      <c r="C191" s="34" t="s">
        <v>329</v>
      </c>
      <c r="D191" s="34" t="s">
        <v>1640</v>
      </c>
      <c r="E191" s="34" t="s">
        <v>1766</v>
      </c>
      <c r="F191" s="34">
        <v>1</v>
      </c>
      <c r="G191" s="34">
        <v>580.76</v>
      </c>
      <c r="H191" s="34">
        <v>0.1</v>
      </c>
      <c r="I191" s="34" t="s">
        <v>1829</v>
      </c>
      <c r="J191" s="34">
        <v>522.68399999999997</v>
      </c>
      <c r="K191" s="58" t="str">
        <f t="shared" si="2"/>
        <v>Small Sale</v>
      </c>
    </row>
    <row r="192" spans="1:11">
      <c r="A192" s="27" t="s">
        <v>2016</v>
      </c>
      <c r="B192" s="30">
        <v>45775</v>
      </c>
      <c r="C192" s="33" t="s">
        <v>1050</v>
      </c>
      <c r="D192" s="33" t="s">
        <v>1690</v>
      </c>
      <c r="E192" s="33" t="s">
        <v>1786</v>
      </c>
      <c r="F192" s="33">
        <v>3</v>
      </c>
      <c r="G192" s="33">
        <v>444.55</v>
      </c>
      <c r="H192" s="33">
        <v>0.14000000000000001</v>
      </c>
      <c r="I192" s="33" t="s">
        <v>1826</v>
      </c>
      <c r="J192" s="33">
        <v>1146.9390000000001</v>
      </c>
      <c r="K192" s="58" t="str">
        <f t="shared" si="2"/>
        <v>Large Sale</v>
      </c>
    </row>
    <row r="193" spans="1:11">
      <c r="A193" s="28" t="s">
        <v>2017</v>
      </c>
      <c r="B193" s="31">
        <v>45459</v>
      </c>
      <c r="C193" s="34" t="s">
        <v>470</v>
      </c>
      <c r="D193" s="34" t="s">
        <v>1640</v>
      </c>
      <c r="E193" s="34" t="s">
        <v>1810</v>
      </c>
      <c r="F193" s="34">
        <v>1</v>
      </c>
      <c r="G193" s="34">
        <v>804.9</v>
      </c>
      <c r="H193" s="34">
        <v>0.03</v>
      </c>
      <c r="I193" s="34" t="s">
        <v>1826</v>
      </c>
      <c r="J193" s="34">
        <v>780.75299999999993</v>
      </c>
      <c r="K193" s="58" t="str">
        <f t="shared" si="2"/>
        <v>Small Sale</v>
      </c>
    </row>
    <row r="194" spans="1:11">
      <c r="A194" s="27" t="s">
        <v>2018</v>
      </c>
      <c r="B194" s="30">
        <v>45617</v>
      </c>
      <c r="C194" s="33" t="s">
        <v>1316</v>
      </c>
      <c r="D194" s="33" t="s">
        <v>1732</v>
      </c>
      <c r="E194" s="33" t="s">
        <v>1799</v>
      </c>
      <c r="F194" s="33">
        <v>3</v>
      </c>
      <c r="G194" s="33">
        <v>361.65</v>
      </c>
      <c r="H194" s="33">
        <v>0.15</v>
      </c>
      <c r="I194" s="33" t="s">
        <v>1829</v>
      </c>
      <c r="J194" s="33">
        <v>922.20749999999987</v>
      </c>
      <c r="K194" s="58" t="str">
        <f t="shared" si="2"/>
        <v>Small Sale</v>
      </c>
    </row>
    <row r="195" spans="1:11">
      <c r="A195" s="28" t="s">
        <v>2019</v>
      </c>
      <c r="B195" s="31">
        <v>45763</v>
      </c>
      <c r="C195" s="34" t="s">
        <v>541</v>
      </c>
      <c r="D195" s="34" t="s">
        <v>1560</v>
      </c>
      <c r="E195" s="34" t="s">
        <v>1769</v>
      </c>
      <c r="F195" s="34">
        <v>1</v>
      </c>
      <c r="G195" s="34">
        <v>271.76</v>
      </c>
      <c r="H195" s="34">
        <v>0.03</v>
      </c>
      <c r="I195" s="34" t="s">
        <v>1824</v>
      </c>
      <c r="J195" s="34">
        <v>263.60719999999998</v>
      </c>
      <c r="K195" s="58" t="str">
        <f t="shared" ref="K195:K258" si="3">IF(J195 &gt; 1000, "Large Sale", "Small Sale")</f>
        <v>Small Sale</v>
      </c>
    </row>
    <row r="196" spans="1:11">
      <c r="A196" s="27" t="s">
        <v>2020</v>
      </c>
      <c r="B196" s="30">
        <v>45618</v>
      </c>
      <c r="C196" s="33" t="s">
        <v>1017</v>
      </c>
      <c r="D196" s="33" t="s">
        <v>1646</v>
      </c>
      <c r="E196" s="33" t="s">
        <v>1789</v>
      </c>
      <c r="F196" s="33">
        <v>3</v>
      </c>
      <c r="G196" s="33">
        <v>958.15</v>
      </c>
      <c r="H196" s="33">
        <v>0.24</v>
      </c>
      <c r="I196" s="33" t="s">
        <v>1829</v>
      </c>
      <c r="J196" s="33">
        <v>2184.5819999999999</v>
      </c>
      <c r="K196" s="58" t="str">
        <f t="shared" si="3"/>
        <v>Large Sale</v>
      </c>
    </row>
    <row r="197" spans="1:11">
      <c r="A197" s="28" t="s">
        <v>2021</v>
      </c>
      <c r="B197" s="31">
        <v>45290</v>
      </c>
      <c r="C197" s="34" t="s">
        <v>1325</v>
      </c>
      <c r="D197" s="34" t="s">
        <v>1668</v>
      </c>
      <c r="E197" s="34" t="s">
        <v>1807</v>
      </c>
      <c r="F197" s="34">
        <v>1</v>
      </c>
      <c r="G197" s="34">
        <v>889.19</v>
      </c>
      <c r="H197" s="34">
        <v>0.03</v>
      </c>
      <c r="I197" s="34" t="s">
        <v>1824</v>
      </c>
      <c r="J197" s="34">
        <v>862.51430000000005</v>
      </c>
      <c r="K197" s="58" t="str">
        <f t="shared" si="3"/>
        <v>Small Sale</v>
      </c>
    </row>
    <row r="198" spans="1:11">
      <c r="A198" s="27" t="s">
        <v>2022</v>
      </c>
      <c r="B198" s="30">
        <v>45904</v>
      </c>
      <c r="C198" s="33" t="s">
        <v>1431</v>
      </c>
      <c r="D198" s="33" t="s">
        <v>1662</v>
      </c>
      <c r="E198" s="33" t="s">
        <v>1804</v>
      </c>
      <c r="F198" s="33">
        <v>4</v>
      </c>
      <c r="G198" s="33">
        <v>689.67</v>
      </c>
      <c r="H198" s="33">
        <v>0.05</v>
      </c>
      <c r="I198" s="33" t="s">
        <v>1829</v>
      </c>
      <c r="J198" s="33">
        <v>2620.7460000000001</v>
      </c>
      <c r="K198" s="58" t="str">
        <f t="shared" si="3"/>
        <v>Large Sale</v>
      </c>
    </row>
    <row r="199" spans="1:11">
      <c r="A199" s="28" t="s">
        <v>2023</v>
      </c>
      <c r="B199" s="31">
        <v>45227</v>
      </c>
      <c r="C199" s="34" t="s">
        <v>461</v>
      </c>
      <c r="D199" s="34" t="s">
        <v>1636</v>
      </c>
      <c r="E199" s="34" t="s">
        <v>1792</v>
      </c>
      <c r="F199" s="34">
        <v>1</v>
      </c>
      <c r="G199" s="34">
        <v>541.24</v>
      </c>
      <c r="H199" s="34">
        <v>0.03</v>
      </c>
      <c r="I199" s="34" t="s">
        <v>1826</v>
      </c>
      <c r="J199" s="34">
        <v>525.00279999999998</v>
      </c>
      <c r="K199" s="58" t="str">
        <f t="shared" si="3"/>
        <v>Small Sale</v>
      </c>
    </row>
    <row r="200" spans="1:11">
      <c r="A200" s="27" t="s">
        <v>2024</v>
      </c>
      <c r="B200" s="30">
        <v>45600</v>
      </c>
      <c r="C200" s="33" t="s">
        <v>1386</v>
      </c>
      <c r="D200" s="33" t="s">
        <v>1710</v>
      </c>
      <c r="E200" s="33" t="s">
        <v>1776</v>
      </c>
      <c r="F200" s="33">
        <v>1</v>
      </c>
      <c r="G200" s="33">
        <v>454.71</v>
      </c>
      <c r="H200" s="33">
        <v>0.16</v>
      </c>
      <c r="I200" s="33" t="s">
        <v>1826</v>
      </c>
      <c r="J200" s="33">
        <v>381.95639999999997</v>
      </c>
      <c r="K200" s="58" t="str">
        <f t="shared" si="3"/>
        <v>Small Sale</v>
      </c>
    </row>
    <row r="201" spans="1:11">
      <c r="A201" s="28" t="s">
        <v>2025</v>
      </c>
      <c r="B201" s="31">
        <v>45646</v>
      </c>
      <c r="C201" s="34" t="s">
        <v>150</v>
      </c>
      <c r="D201" s="34" t="s">
        <v>1680</v>
      </c>
      <c r="E201" s="34" t="s">
        <v>1773</v>
      </c>
      <c r="F201" s="34">
        <v>2</v>
      </c>
      <c r="G201" s="34">
        <v>397.63</v>
      </c>
      <c r="H201" s="34">
        <v>0.26</v>
      </c>
      <c r="I201" s="34" t="s">
        <v>1824</v>
      </c>
      <c r="J201" s="34">
        <v>588.49239999999998</v>
      </c>
      <c r="K201" s="58" t="str">
        <f t="shared" si="3"/>
        <v>Small Sale</v>
      </c>
    </row>
    <row r="202" spans="1:11">
      <c r="A202" s="27" t="s">
        <v>2026</v>
      </c>
      <c r="B202" s="30">
        <v>45725</v>
      </c>
      <c r="C202" s="33" t="s">
        <v>565</v>
      </c>
      <c r="D202" s="33" t="s">
        <v>1714</v>
      </c>
      <c r="E202" s="33" t="s">
        <v>1776</v>
      </c>
      <c r="F202" s="33">
        <v>3</v>
      </c>
      <c r="G202" s="33">
        <v>748.56</v>
      </c>
      <c r="H202" s="33">
        <v>0.26</v>
      </c>
      <c r="I202" s="33" t="s">
        <v>1826</v>
      </c>
      <c r="J202" s="33">
        <v>1661.8032000000001</v>
      </c>
      <c r="K202" s="58" t="str">
        <f t="shared" si="3"/>
        <v>Large Sale</v>
      </c>
    </row>
    <row r="203" spans="1:11">
      <c r="A203" s="28" t="s">
        <v>2027</v>
      </c>
      <c r="B203" s="31">
        <v>45742</v>
      </c>
      <c r="C203" s="34" t="s">
        <v>487</v>
      </c>
      <c r="D203" s="34" t="s">
        <v>1614</v>
      </c>
      <c r="E203" s="34" t="s">
        <v>1769</v>
      </c>
      <c r="F203" s="34">
        <v>1</v>
      </c>
      <c r="G203" s="34">
        <v>885.72</v>
      </c>
      <c r="H203" s="34">
        <v>0.15</v>
      </c>
      <c r="I203" s="34" t="s">
        <v>1824</v>
      </c>
      <c r="J203" s="34">
        <v>752.86199999999997</v>
      </c>
      <c r="K203" s="58" t="str">
        <f t="shared" si="3"/>
        <v>Small Sale</v>
      </c>
    </row>
    <row r="204" spans="1:11">
      <c r="A204" s="27" t="s">
        <v>2028</v>
      </c>
      <c r="B204" s="30">
        <v>45750</v>
      </c>
      <c r="C204" s="33" t="s">
        <v>381</v>
      </c>
      <c r="D204" s="33" t="s">
        <v>1672</v>
      </c>
      <c r="E204" s="33" t="s">
        <v>1757</v>
      </c>
      <c r="F204" s="33">
        <v>4</v>
      </c>
      <c r="G204" s="33">
        <v>408.07</v>
      </c>
      <c r="H204" s="33">
        <v>0.28000000000000003</v>
      </c>
      <c r="I204" s="33" t="s">
        <v>1829</v>
      </c>
      <c r="J204" s="33">
        <v>1175.2416000000001</v>
      </c>
      <c r="K204" s="58" t="str">
        <f t="shared" si="3"/>
        <v>Large Sale</v>
      </c>
    </row>
    <row r="205" spans="1:11">
      <c r="A205" s="28" t="s">
        <v>2029</v>
      </c>
      <c r="B205" s="31">
        <v>45327</v>
      </c>
      <c r="C205" s="34" t="s">
        <v>1455</v>
      </c>
      <c r="D205" s="34" t="s">
        <v>1616</v>
      </c>
      <c r="E205" s="34" t="s">
        <v>1786</v>
      </c>
      <c r="F205" s="34">
        <v>2</v>
      </c>
      <c r="G205" s="34">
        <v>597.07000000000005</v>
      </c>
      <c r="H205" s="34">
        <v>0.28000000000000003</v>
      </c>
      <c r="I205" s="34" t="s">
        <v>1826</v>
      </c>
      <c r="J205" s="34">
        <v>859.7808</v>
      </c>
      <c r="K205" s="58" t="str">
        <f t="shared" si="3"/>
        <v>Small Sale</v>
      </c>
    </row>
    <row r="206" spans="1:11">
      <c r="A206" s="27" t="s">
        <v>2030</v>
      </c>
      <c r="B206" s="30">
        <v>45465</v>
      </c>
      <c r="C206" s="33" t="s">
        <v>97</v>
      </c>
      <c r="D206" s="33" t="s">
        <v>1682</v>
      </c>
      <c r="E206" s="33" t="s">
        <v>1786</v>
      </c>
      <c r="F206" s="33">
        <v>3</v>
      </c>
      <c r="G206" s="33">
        <v>723.47</v>
      </c>
      <c r="H206" s="33">
        <v>0.12</v>
      </c>
      <c r="I206" s="33" t="s">
        <v>1829</v>
      </c>
      <c r="J206" s="33">
        <v>1909.9608000000001</v>
      </c>
      <c r="K206" s="58" t="str">
        <f t="shared" si="3"/>
        <v>Large Sale</v>
      </c>
    </row>
    <row r="207" spans="1:11">
      <c r="A207" s="28" t="s">
        <v>2031</v>
      </c>
      <c r="B207" s="31">
        <v>45883</v>
      </c>
      <c r="C207" s="34" t="s">
        <v>1355</v>
      </c>
      <c r="D207" s="34" t="s">
        <v>1724</v>
      </c>
      <c r="E207" s="34" t="s">
        <v>1773</v>
      </c>
      <c r="F207" s="34">
        <v>1</v>
      </c>
      <c r="G207" s="34">
        <v>479.93</v>
      </c>
      <c r="H207" s="34">
        <v>0.22</v>
      </c>
      <c r="I207" s="34" t="s">
        <v>1824</v>
      </c>
      <c r="J207" s="34">
        <v>374.34539999999998</v>
      </c>
      <c r="K207" s="58" t="str">
        <f t="shared" si="3"/>
        <v>Small Sale</v>
      </c>
    </row>
    <row r="208" spans="1:11">
      <c r="A208" s="27" t="s">
        <v>2032</v>
      </c>
      <c r="B208" s="30">
        <v>45445</v>
      </c>
      <c r="C208" s="33" t="s">
        <v>779</v>
      </c>
      <c r="D208" s="33" t="s">
        <v>1616</v>
      </c>
      <c r="E208" s="33" t="s">
        <v>1804</v>
      </c>
      <c r="F208" s="33">
        <v>4</v>
      </c>
      <c r="G208" s="33">
        <v>362.81</v>
      </c>
      <c r="H208" s="33">
        <v>0.21</v>
      </c>
      <c r="I208" s="33" t="s">
        <v>1829</v>
      </c>
      <c r="J208" s="33">
        <v>1146.4795999999999</v>
      </c>
      <c r="K208" s="58" t="str">
        <f t="shared" si="3"/>
        <v>Large Sale</v>
      </c>
    </row>
    <row r="209" spans="1:11">
      <c r="A209" s="28" t="s">
        <v>2033</v>
      </c>
      <c r="B209" s="31">
        <v>45640</v>
      </c>
      <c r="C209" s="34" t="s">
        <v>610</v>
      </c>
      <c r="D209" s="34" t="s">
        <v>1706</v>
      </c>
      <c r="E209" s="34" t="s">
        <v>1766</v>
      </c>
      <c r="F209" s="34">
        <v>1</v>
      </c>
      <c r="G209" s="34">
        <v>127.11</v>
      </c>
      <c r="H209" s="34">
        <v>0.01</v>
      </c>
      <c r="I209" s="34" t="s">
        <v>1826</v>
      </c>
      <c r="J209" s="34">
        <v>125.8389</v>
      </c>
      <c r="K209" s="58" t="str">
        <f t="shared" si="3"/>
        <v>Small Sale</v>
      </c>
    </row>
    <row r="210" spans="1:11">
      <c r="A210" s="27" t="s">
        <v>2034</v>
      </c>
      <c r="B210" s="30">
        <v>45411</v>
      </c>
      <c r="C210" s="33" t="s">
        <v>607</v>
      </c>
      <c r="D210" s="33" t="s">
        <v>1616</v>
      </c>
      <c r="E210" s="33" t="s">
        <v>1807</v>
      </c>
      <c r="F210" s="33">
        <v>4</v>
      </c>
      <c r="G210" s="33">
        <v>931.26</v>
      </c>
      <c r="H210" s="33">
        <v>0.04</v>
      </c>
      <c r="I210" s="33" t="s">
        <v>1824</v>
      </c>
      <c r="J210" s="33">
        <v>3576.0383999999999</v>
      </c>
      <c r="K210" s="58" t="str">
        <f t="shared" si="3"/>
        <v>Large Sale</v>
      </c>
    </row>
    <row r="211" spans="1:11">
      <c r="A211" s="28" t="s">
        <v>2035</v>
      </c>
      <c r="B211" s="31">
        <v>45224</v>
      </c>
      <c r="C211" s="34" t="s">
        <v>1160</v>
      </c>
      <c r="D211" s="34" t="s">
        <v>1682</v>
      </c>
      <c r="E211" s="34" t="s">
        <v>1782</v>
      </c>
      <c r="F211" s="34">
        <v>1</v>
      </c>
      <c r="G211" s="34">
        <v>620.80999999999995</v>
      </c>
      <c r="H211" s="34">
        <v>0.04</v>
      </c>
      <c r="I211" s="34" t="s">
        <v>1826</v>
      </c>
      <c r="J211" s="34">
        <v>595.97759999999994</v>
      </c>
      <c r="K211" s="58" t="str">
        <f t="shared" si="3"/>
        <v>Small Sale</v>
      </c>
    </row>
    <row r="212" spans="1:11">
      <c r="A212" s="27" t="s">
        <v>2036</v>
      </c>
      <c r="B212" s="30">
        <v>45497</v>
      </c>
      <c r="C212" s="33" t="s">
        <v>338</v>
      </c>
      <c r="D212" s="33" t="s">
        <v>1648</v>
      </c>
      <c r="E212" s="33" t="s">
        <v>1761</v>
      </c>
      <c r="F212" s="33">
        <v>1</v>
      </c>
      <c r="G212" s="33">
        <v>823.26</v>
      </c>
      <c r="H212" s="33">
        <v>0.27</v>
      </c>
      <c r="I212" s="33" t="s">
        <v>1829</v>
      </c>
      <c r="J212" s="33">
        <v>600.97979999999995</v>
      </c>
      <c r="K212" s="58" t="str">
        <f t="shared" si="3"/>
        <v>Small Sale</v>
      </c>
    </row>
    <row r="213" spans="1:11">
      <c r="A213" s="28" t="s">
        <v>2037</v>
      </c>
      <c r="B213" s="31">
        <v>45807</v>
      </c>
      <c r="C213" s="34" t="s">
        <v>59</v>
      </c>
      <c r="D213" s="34" t="s">
        <v>1602</v>
      </c>
      <c r="E213" s="34" t="s">
        <v>1782</v>
      </c>
      <c r="F213" s="34">
        <v>3</v>
      </c>
      <c r="G213" s="34">
        <v>681.01</v>
      </c>
      <c r="H213" s="34">
        <v>0.27</v>
      </c>
      <c r="I213" s="34" t="s">
        <v>1829</v>
      </c>
      <c r="J213" s="34">
        <v>1491.4119000000001</v>
      </c>
      <c r="K213" s="58" t="str">
        <f t="shared" si="3"/>
        <v>Large Sale</v>
      </c>
    </row>
    <row r="214" spans="1:11">
      <c r="A214" s="27" t="s">
        <v>2038</v>
      </c>
      <c r="B214" s="30">
        <v>45942</v>
      </c>
      <c r="C214" s="33" t="s">
        <v>1368</v>
      </c>
      <c r="D214" s="33" t="s">
        <v>1660</v>
      </c>
      <c r="E214" s="33" t="s">
        <v>1813</v>
      </c>
      <c r="F214" s="33">
        <v>4</v>
      </c>
      <c r="G214" s="33">
        <v>119.83</v>
      </c>
      <c r="H214" s="33">
        <v>0.13</v>
      </c>
      <c r="I214" s="33" t="s">
        <v>1824</v>
      </c>
      <c r="J214" s="33">
        <v>417.00839999999999</v>
      </c>
      <c r="K214" s="58" t="str">
        <f t="shared" si="3"/>
        <v>Small Sale</v>
      </c>
    </row>
    <row r="215" spans="1:11">
      <c r="A215" s="28" t="s">
        <v>2039</v>
      </c>
      <c r="B215" s="31">
        <v>45314</v>
      </c>
      <c r="C215" s="34" t="s">
        <v>969</v>
      </c>
      <c r="D215" s="34" t="s">
        <v>1704</v>
      </c>
      <c r="E215" s="34" t="s">
        <v>1761</v>
      </c>
      <c r="F215" s="34">
        <v>1</v>
      </c>
      <c r="G215" s="34">
        <v>575.66</v>
      </c>
      <c r="H215" s="34">
        <v>0.03</v>
      </c>
      <c r="I215" s="34" t="s">
        <v>1826</v>
      </c>
      <c r="J215" s="34">
        <v>558.39019999999994</v>
      </c>
      <c r="K215" s="58" t="str">
        <f t="shared" si="3"/>
        <v>Small Sale</v>
      </c>
    </row>
    <row r="216" spans="1:11">
      <c r="A216" s="27" t="s">
        <v>2040</v>
      </c>
      <c r="B216" s="30">
        <v>45943</v>
      </c>
      <c r="C216" s="33" t="s">
        <v>651</v>
      </c>
      <c r="D216" s="33" t="s">
        <v>1644</v>
      </c>
      <c r="E216" s="33" t="s">
        <v>1804</v>
      </c>
      <c r="F216" s="33">
        <v>1</v>
      </c>
      <c r="G216" s="33">
        <v>775.84</v>
      </c>
      <c r="H216" s="33">
        <v>0.26</v>
      </c>
      <c r="I216" s="33" t="s">
        <v>1824</v>
      </c>
      <c r="J216" s="33">
        <v>574.12160000000006</v>
      </c>
      <c r="K216" s="58" t="str">
        <f t="shared" si="3"/>
        <v>Small Sale</v>
      </c>
    </row>
    <row r="217" spans="1:11">
      <c r="A217" s="28" t="s">
        <v>2041</v>
      </c>
      <c r="B217" s="31">
        <v>45356</v>
      </c>
      <c r="C217" s="34" t="s">
        <v>1371</v>
      </c>
      <c r="D217" s="34" t="s">
        <v>1576</v>
      </c>
      <c r="E217" s="34" t="s">
        <v>1786</v>
      </c>
      <c r="F217" s="34">
        <v>3</v>
      </c>
      <c r="G217" s="34">
        <v>318.43</v>
      </c>
      <c r="H217" s="34">
        <v>0.05</v>
      </c>
      <c r="I217" s="34" t="s">
        <v>1824</v>
      </c>
      <c r="J217" s="34">
        <v>907.52549999999997</v>
      </c>
      <c r="K217" s="58" t="str">
        <f t="shared" si="3"/>
        <v>Small Sale</v>
      </c>
    </row>
    <row r="218" spans="1:11">
      <c r="A218" s="27" t="s">
        <v>2042</v>
      </c>
      <c r="B218" s="30">
        <v>45854</v>
      </c>
      <c r="C218" s="33" t="s">
        <v>514</v>
      </c>
      <c r="D218" s="33" t="s">
        <v>1692</v>
      </c>
      <c r="E218" s="33" t="s">
        <v>1782</v>
      </c>
      <c r="F218" s="33">
        <v>3</v>
      </c>
      <c r="G218" s="33">
        <v>141.6</v>
      </c>
      <c r="H218" s="33">
        <v>0.08</v>
      </c>
      <c r="I218" s="33" t="s">
        <v>1829</v>
      </c>
      <c r="J218" s="33">
        <v>390.81599999999997</v>
      </c>
      <c r="K218" s="58" t="str">
        <f t="shared" si="3"/>
        <v>Small Sale</v>
      </c>
    </row>
    <row r="219" spans="1:11">
      <c r="A219" s="28" t="s">
        <v>2043</v>
      </c>
      <c r="B219" s="31">
        <v>45219</v>
      </c>
      <c r="C219" s="34" t="s">
        <v>849</v>
      </c>
      <c r="D219" s="34" t="s">
        <v>1578</v>
      </c>
      <c r="E219" s="34" t="s">
        <v>1813</v>
      </c>
      <c r="F219" s="34">
        <v>1</v>
      </c>
      <c r="G219" s="34">
        <v>332.82</v>
      </c>
      <c r="H219" s="34">
        <v>0.14000000000000001</v>
      </c>
      <c r="I219" s="34" t="s">
        <v>1826</v>
      </c>
      <c r="J219" s="34">
        <v>286.22519999999997</v>
      </c>
      <c r="K219" s="58" t="str">
        <f t="shared" si="3"/>
        <v>Small Sale</v>
      </c>
    </row>
    <row r="220" spans="1:11">
      <c r="A220" s="27" t="s">
        <v>2044</v>
      </c>
      <c r="B220" s="30">
        <v>45447</v>
      </c>
      <c r="C220" s="33" t="s">
        <v>788</v>
      </c>
      <c r="D220" s="33" t="s">
        <v>1692</v>
      </c>
      <c r="E220" s="33" t="s">
        <v>1757</v>
      </c>
      <c r="F220" s="33">
        <v>4</v>
      </c>
      <c r="G220" s="33">
        <v>640.97</v>
      </c>
      <c r="H220" s="33">
        <v>0.11</v>
      </c>
      <c r="I220" s="33" t="s">
        <v>1829</v>
      </c>
      <c r="J220" s="33">
        <v>2281.8532</v>
      </c>
      <c r="K220" s="58" t="str">
        <f t="shared" si="3"/>
        <v>Large Sale</v>
      </c>
    </row>
    <row r="221" spans="1:11">
      <c r="A221" s="28" t="s">
        <v>2045</v>
      </c>
      <c r="B221" s="31">
        <v>45225</v>
      </c>
      <c r="C221" s="34" t="s">
        <v>663</v>
      </c>
      <c r="D221" s="34" t="s">
        <v>1728</v>
      </c>
      <c r="E221" s="34" t="s">
        <v>1801</v>
      </c>
      <c r="F221" s="34">
        <v>4</v>
      </c>
      <c r="G221" s="34">
        <v>75.37</v>
      </c>
      <c r="H221" s="34">
        <v>0.02</v>
      </c>
      <c r="I221" s="34" t="s">
        <v>1829</v>
      </c>
      <c r="J221" s="34">
        <v>295.4504</v>
      </c>
      <c r="K221" s="58" t="str">
        <f t="shared" si="3"/>
        <v>Small Sale</v>
      </c>
    </row>
    <row r="222" spans="1:11">
      <c r="A222" s="27" t="s">
        <v>2046</v>
      </c>
      <c r="B222" s="30">
        <v>45754</v>
      </c>
      <c r="C222" s="33" t="s">
        <v>275</v>
      </c>
      <c r="D222" s="33" t="s">
        <v>1580</v>
      </c>
      <c r="E222" s="33" t="s">
        <v>1810</v>
      </c>
      <c r="F222" s="33">
        <v>3</v>
      </c>
      <c r="G222" s="33">
        <v>434.55</v>
      </c>
      <c r="H222" s="33">
        <v>0.08</v>
      </c>
      <c r="I222" s="33" t="s">
        <v>1829</v>
      </c>
      <c r="J222" s="33">
        <v>1199.3579999999999</v>
      </c>
      <c r="K222" s="58" t="str">
        <f t="shared" si="3"/>
        <v>Large Sale</v>
      </c>
    </row>
    <row r="223" spans="1:11">
      <c r="A223" s="28" t="s">
        <v>2047</v>
      </c>
      <c r="B223" s="31">
        <v>45729</v>
      </c>
      <c r="C223" s="34" t="s">
        <v>353</v>
      </c>
      <c r="D223" s="34" t="s">
        <v>1600</v>
      </c>
      <c r="E223" s="34" t="s">
        <v>1799</v>
      </c>
      <c r="F223" s="34">
        <v>4</v>
      </c>
      <c r="G223" s="34">
        <v>652.28</v>
      </c>
      <c r="H223" s="34">
        <v>0.15</v>
      </c>
      <c r="I223" s="34" t="s">
        <v>1824</v>
      </c>
      <c r="J223" s="34">
        <v>2217.752</v>
      </c>
      <c r="K223" s="58" t="str">
        <f t="shared" si="3"/>
        <v>Large Sale</v>
      </c>
    </row>
    <row r="224" spans="1:11">
      <c r="A224" s="27" t="s">
        <v>2048</v>
      </c>
      <c r="B224" s="30">
        <v>45480</v>
      </c>
      <c r="C224" s="33" t="s">
        <v>857</v>
      </c>
      <c r="D224" s="33" t="s">
        <v>1700</v>
      </c>
      <c r="E224" s="33" t="s">
        <v>1807</v>
      </c>
      <c r="F224" s="33">
        <v>3</v>
      </c>
      <c r="G224" s="33">
        <v>207.8</v>
      </c>
      <c r="H224" s="33">
        <v>0.15</v>
      </c>
      <c r="I224" s="33" t="s">
        <v>1824</v>
      </c>
      <c r="J224" s="33">
        <v>529.8900000000001</v>
      </c>
      <c r="K224" s="58" t="str">
        <f t="shared" si="3"/>
        <v>Small Sale</v>
      </c>
    </row>
    <row r="225" spans="1:11">
      <c r="A225" s="28" t="s">
        <v>2049</v>
      </c>
      <c r="B225" s="31">
        <v>45361</v>
      </c>
      <c r="C225" s="34" t="s">
        <v>1521</v>
      </c>
      <c r="D225" s="34" t="s">
        <v>1670</v>
      </c>
      <c r="E225" s="34" t="s">
        <v>1801</v>
      </c>
      <c r="F225" s="34">
        <v>4</v>
      </c>
      <c r="G225" s="34">
        <v>385.5</v>
      </c>
      <c r="H225" s="34">
        <v>0.03</v>
      </c>
      <c r="I225" s="34" t="s">
        <v>1826</v>
      </c>
      <c r="J225" s="34">
        <v>1495.74</v>
      </c>
      <c r="K225" s="58" t="str">
        <f t="shared" si="3"/>
        <v>Large Sale</v>
      </c>
    </row>
    <row r="226" spans="1:11">
      <c r="A226" s="27" t="s">
        <v>2050</v>
      </c>
      <c r="B226" s="30">
        <v>45915</v>
      </c>
      <c r="C226" s="33" t="s">
        <v>344</v>
      </c>
      <c r="D226" s="33" t="s">
        <v>1678</v>
      </c>
      <c r="E226" s="33" t="s">
        <v>1776</v>
      </c>
      <c r="F226" s="33">
        <v>3</v>
      </c>
      <c r="G226" s="33">
        <v>548.19000000000005</v>
      </c>
      <c r="H226" s="33">
        <v>0.12</v>
      </c>
      <c r="I226" s="33" t="s">
        <v>1824</v>
      </c>
      <c r="J226" s="33">
        <v>1447.2216000000001</v>
      </c>
      <c r="K226" s="58" t="str">
        <f t="shared" si="3"/>
        <v>Large Sale</v>
      </c>
    </row>
    <row r="227" spans="1:11">
      <c r="A227" s="28" t="s">
        <v>2051</v>
      </c>
      <c r="B227" s="31">
        <v>45607</v>
      </c>
      <c r="C227" s="34" t="s">
        <v>255</v>
      </c>
      <c r="D227" s="34" t="s">
        <v>1694</v>
      </c>
      <c r="E227" s="34" t="s">
        <v>1786</v>
      </c>
      <c r="F227" s="34">
        <v>3</v>
      </c>
      <c r="G227" s="34">
        <v>927.6</v>
      </c>
      <c r="H227" s="34">
        <v>0.09</v>
      </c>
      <c r="I227" s="34" t="s">
        <v>1824</v>
      </c>
      <c r="J227" s="34">
        <v>2532.348</v>
      </c>
      <c r="K227" s="58" t="str">
        <f t="shared" si="3"/>
        <v>Large Sale</v>
      </c>
    </row>
    <row r="228" spans="1:11">
      <c r="A228" s="27" t="s">
        <v>2052</v>
      </c>
      <c r="B228" s="30">
        <v>45666</v>
      </c>
      <c r="C228" s="33" t="s">
        <v>849</v>
      </c>
      <c r="D228" s="33" t="s">
        <v>1670</v>
      </c>
      <c r="E228" s="33" t="s">
        <v>1766</v>
      </c>
      <c r="F228" s="33">
        <v>4</v>
      </c>
      <c r="G228" s="33">
        <v>585.04</v>
      </c>
      <c r="H228" s="33">
        <v>0.22</v>
      </c>
      <c r="I228" s="33" t="s">
        <v>1826</v>
      </c>
      <c r="J228" s="33">
        <v>1825.3248000000001</v>
      </c>
      <c r="K228" s="58" t="str">
        <f t="shared" si="3"/>
        <v>Large Sale</v>
      </c>
    </row>
    <row r="229" spans="1:11">
      <c r="A229" s="28" t="s">
        <v>2053</v>
      </c>
      <c r="B229" s="31">
        <v>45406</v>
      </c>
      <c r="C229" s="34" t="s">
        <v>1533</v>
      </c>
      <c r="D229" s="34" t="s">
        <v>1626</v>
      </c>
      <c r="E229" s="34" t="s">
        <v>1761</v>
      </c>
      <c r="F229" s="34">
        <v>2</v>
      </c>
      <c r="G229" s="34">
        <v>999.89</v>
      </c>
      <c r="H229" s="34">
        <v>0.09</v>
      </c>
      <c r="I229" s="34" t="s">
        <v>1824</v>
      </c>
      <c r="J229" s="34">
        <v>1819.7998</v>
      </c>
      <c r="K229" s="58" t="str">
        <f t="shared" si="3"/>
        <v>Large Sale</v>
      </c>
    </row>
    <row r="230" spans="1:11">
      <c r="A230" s="27" t="s">
        <v>2054</v>
      </c>
      <c r="B230" s="30">
        <v>45284</v>
      </c>
      <c r="C230" s="33" t="s">
        <v>378</v>
      </c>
      <c r="D230" s="33" t="s">
        <v>1698</v>
      </c>
      <c r="E230" s="33" t="s">
        <v>1766</v>
      </c>
      <c r="F230" s="33">
        <v>2</v>
      </c>
      <c r="G230" s="33">
        <v>848.98</v>
      </c>
      <c r="H230" s="33">
        <v>0.04</v>
      </c>
      <c r="I230" s="33" t="s">
        <v>1826</v>
      </c>
      <c r="J230" s="33">
        <v>1630.0416</v>
      </c>
      <c r="K230" s="58" t="str">
        <f t="shared" si="3"/>
        <v>Large Sale</v>
      </c>
    </row>
    <row r="231" spans="1:11">
      <c r="A231" s="28" t="s">
        <v>2055</v>
      </c>
      <c r="B231" s="31">
        <v>45348</v>
      </c>
      <c r="C231" s="34" t="s">
        <v>481</v>
      </c>
      <c r="D231" s="34" t="s">
        <v>1668</v>
      </c>
      <c r="E231" s="34" t="s">
        <v>1799</v>
      </c>
      <c r="F231" s="34">
        <v>3</v>
      </c>
      <c r="G231" s="34">
        <v>769.56</v>
      </c>
      <c r="H231" s="34">
        <v>0.08</v>
      </c>
      <c r="I231" s="34" t="s">
        <v>1824</v>
      </c>
      <c r="J231" s="34">
        <v>2123.9856</v>
      </c>
      <c r="K231" s="58" t="str">
        <f t="shared" si="3"/>
        <v>Large Sale</v>
      </c>
    </row>
    <row r="232" spans="1:11">
      <c r="A232" s="27" t="s">
        <v>2056</v>
      </c>
      <c r="B232" s="30">
        <v>45676</v>
      </c>
      <c r="C232" s="33" t="s">
        <v>188</v>
      </c>
      <c r="D232" s="33" t="s">
        <v>1644</v>
      </c>
      <c r="E232" s="33" t="s">
        <v>1797</v>
      </c>
      <c r="F232" s="33">
        <v>3</v>
      </c>
      <c r="G232" s="33">
        <v>449.88</v>
      </c>
      <c r="H232" s="33">
        <v>0.1</v>
      </c>
      <c r="I232" s="33" t="s">
        <v>1826</v>
      </c>
      <c r="J232" s="33">
        <v>1214.6759999999999</v>
      </c>
      <c r="K232" s="58" t="str">
        <f t="shared" si="3"/>
        <v>Large Sale</v>
      </c>
    </row>
    <row r="233" spans="1:11">
      <c r="A233" s="28" t="s">
        <v>2057</v>
      </c>
      <c r="B233" s="31">
        <v>45863</v>
      </c>
      <c r="C233" s="34" t="s">
        <v>875</v>
      </c>
      <c r="D233" s="34" t="s">
        <v>1686</v>
      </c>
      <c r="E233" s="34" t="s">
        <v>1794</v>
      </c>
      <c r="F233" s="34">
        <v>4</v>
      </c>
      <c r="G233" s="34">
        <v>383.74</v>
      </c>
      <c r="H233" s="34">
        <v>0.01</v>
      </c>
      <c r="I233" s="34" t="s">
        <v>1824</v>
      </c>
      <c r="J233" s="34">
        <v>1519.6104</v>
      </c>
      <c r="K233" s="58" t="str">
        <f t="shared" si="3"/>
        <v>Large Sale</v>
      </c>
    </row>
    <row r="234" spans="1:11">
      <c r="A234" s="27" t="s">
        <v>2058</v>
      </c>
      <c r="B234" s="30">
        <v>45409</v>
      </c>
      <c r="C234" s="33" t="s">
        <v>499</v>
      </c>
      <c r="D234" s="33" t="s">
        <v>1664</v>
      </c>
      <c r="E234" s="33" t="s">
        <v>1789</v>
      </c>
      <c r="F234" s="33">
        <v>4</v>
      </c>
      <c r="G234" s="33">
        <v>794.97</v>
      </c>
      <c r="H234" s="33">
        <v>0.24</v>
      </c>
      <c r="I234" s="33" t="s">
        <v>1826</v>
      </c>
      <c r="J234" s="33">
        <v>2416.7087999999999</v>
      </c>
      <c r="K234" s="58" t="str">
        <f t="shared" si="3"/>
        <v>Large Sale</v>
      </c>
    </row>
    <row r="235" spans="1:11">
      <c r="A235" s="28" t="s">
        <v>2059</v>
      </c>
      <c r="B235" s="31">
        <v>45880</v>
      </c>
      <c r="C235" s="34" t="s">
        <v>52</v>
      </c>
      <c r="D235" s="34" t="s">
        <v>1706</v>
      </c>
      <c r="E235" s="34" t="s">
        <v>1773</v>
      </c>
      <c r="F235" s="34">
        <v>1</v>
      </c>
      <c r="G235" s="34">
        <v>989.63</v>
      </c>
      <c r="H235" s="34">
        <v>0.05</v>
      </c>
      <c r="I235" s="34" t="s">
        <v>1826</v>
      </c>
      <c r="J235" s="34">
        <v>940.1484999999999</v>
      </c>
      <c r="K235" s="58" t="str">
        <f t="shared" si="3"/>
        <v>Small Sale</v>
      </c>
    </row>
    <row r="236" spans="1:11">
      <c r="A236" s="27" t="s">
        <v>2060</v>
      </c>
      <c r="B236" s="30">
        <v>45731</v>
      </c>
      <c r="C236" s="33" t="s">
        <v>1053</v>
      </c>
      <c r="D236" s="33" t="s">
        <v>1656</v>
      </c>
      <c r="E236" s="33" t="s">
        <v>1752</v>
      </c>
      <c r="F236" s="33">
        <v>1</v>
      </c>
      <c r="G236" s="33">
        <v>447.16</v>
      </c>
      <c r="H236" s="33">
        <v>0.22</v>
      </c>
      <c r="I236" s="33" t="s">
        <v>1829</v>
      </c>
      <c r="J236" s="33">
        <v>348.78480000000002</v>
      </c>
      <c r="K236" s="58" t="str">
        <f t="shared" si="3"/>
        <v>Small Sale</v>
      </c>
    </row>
    <row r="237" spans="1:11">
      <c r="A237" s="28" t="s">
        <v>2061</v>
      </c>
      <c r="B237" s="31">
        <v>45671</v>
      </c>
      <c r="C237" s="34" t="s">
        <v>44</v>
      </c>
      <c r="D237" s="34" t="s">
        <v>1736</v>
      </c>
      <c r="E237" s="34" t="s">
        <v>1776</v>
      </c>
      <c r="F237" s="34">
        <v>1</v>
      </c>
      <c r="G237" s="34">
        <v>946.9</v>
      </c>
      <c r="H237" s="34">
        <v>0.28999999999999998</v>
      </c>
      <c r="I237" s="34" t="s">
        <v>1829</v>
      </c>
      <c r="J237" s="34">
        <v>672.29899999999998</v>
      </c>
      <c r="K237" s="58" t="str">
        <f t="shared" si="3"/>
        <v>Small Sale</v>
      </c>
    </row>
    <row r="238" spans="1:11">
      <c r="A238" s="27" t="s">
        <v>2062</v>
      </c>
      <c r="B238" s="30">
        <v>45809</v>
      </c>
      <c r="C238" s="33" t="s">
        <v>562</v>
      </c>
      <c r="D238" s="33" t="s">
        <v>1582</v>
      </c>
      <c r="E238" s="33" t="s">
        <v>1752</v>
      </c>
      <c r="F238" s="33">
        <v>4</v>
      </c>
      <c r="G238" s="33">
        <v>469.68</v>
      </c>
      <c r="H238" s="33">
        <v>0.19</v>
      </c>
      <c r="I238" s="33" t="s">
        <v>1824</v>
      </c>
      <c r="J238" s="33">
        <v>1521.7632000000001</v>
      </c>
      <c r="K238" s="58" t="str">
        <f t="shared" si="3"/>
        <v>Large Sale</v>
      </c>
    </row>
    <row r="239" spans="1:11">
      <c r="A239" s="28" t="s">
        <v>2063</v>
      </c>
      <c r="B239" s="31">
        <v>45559</v>
      </c>
      <c r="C239" s="34" t="s">
        <v>1518</v>
      </c>
      <c r="D239" s="34" t="s">
        <v>1604</v>
      </c>
      <c r="E239" s="34" t="s">
        <v>1807</v>
      </c>
      <c r="F239" s="34">
        <v>4</v>
      </c>
      <c r="G239" s="34">
        <v>320.64</v>
      </c>
      <c r="H239" s="34">
        <v>0.2</v>
      </c>
      <c r="I239" s="34" t="s">
        <v>1829</v>
      </c>
      <c r="J239" s="34">
        <v>1026.048</v>
      </c>
      <c r="K239" s="58" t="str">
        <f t="shared" si="3"/>
        <v>Large Sale</v>
      </c>
    </row>
    <row r="240" spans="1:11">
      <c r="A240" s="27" t="s">
        <v>2064</v>
      </c>
      <c r="B240" s="30">
        <v>45253</v>
      </c>
      <c r="C240" s="33" t="s">
        <v>461</v>
      </c>
      <c r="D240" s="33" t="s">
        <v>1578</v>
      </c>
      <c r="E240" s="33" t="s">
        <v>1773</v>
      </c>
      <c r="F240" s="33">
        <v>1</v>
      </c>
      <c r="G240" s="33">
        <v>594.44000000000005</v>
      </c>
      <c r="H240" s="33">
        <v>0.21</v>
      </c>
      <c r="I240" s="33" t="s">
        <v>1824</v>
      </c>
      <c r="J240" s="33">
        <v>469.60759999999999</v>
      </c>
      <c r="K240" s="58" t="str">
        <f t="shared" si="3"/>
        <v>Small Sale</v>
      </c>
    </row>
    <row r="241" spans="1:11">
      <c r="A241" s="28" t="s">
        <v>2065</v>
      </c>
      <c r="B241" s="31">
        <v>45861</v>
      </c>
      <c r="C241" s="34" t="s">
        <v>702</v>
      </c>
      <c r="D241" s="34" t="s">
        <v>1720</v>
      </c>
      <c r="E241" s="34" t="s">
        <v>1782</v>
      </c>
      <c r="F241" s="34">
        <v>3</v>
      </c>
      <c r="G241" s="34">
        <v>91.7</v>
      </c>
      <c r="H241" s="34">
        <v>0.08</v>
      </c>
      <c r="I241" s="34" t="s">
        <v>1829</v>
      </c>
      <c r="J241" s="34">
        <v>253.09200000000001</v>
      </c>
      <c r="K241" s="58" t="str">
        <f t="shared" si="3"/>
        <v>Small Sale</v>
      </c>
    </row>
    <row r="242" spans="1:11">
      <c r="A242" s="27" t="s">
        <v>2066</v>
      </c>
      <c r="B242" s="30">
        <v>45917</v>
      </c>
      <c r="C242" s="33" t="s">
        <v>127</v>
      </c>
      <c r="D242" s="33" t="s">
        <v>1672</v>
      </c>
      <c r="E242" s="33" t="s">
        <v>1794</v>
      </c>
      <c r="F242" s="33">
        <v>3</v>
      </c>
      <c r="G242" s="33">
        <v>741.33</v>
      </c>
      <c r="H242" s="33">
        <v>0.03</v>
      </c>
      <c r="I242" s="33" t="s">
        <v>1824</v>
      </c>
      <c r="J242" s="33">
        <v>2157.2703000000001</v>
      </c>
      <c r="K242" s="58" t="str">
        <f t="shared" si="3"/>
        <v>Large Sale</v>
      </c>
    </row>
    <row r="243" spans="1:11">
      <c r="A243" s="28" t="s">
        <v>2067</v>
      </c>
      <c r="B243" s="31">
        <v>45754</v>
      </c>
      <c r="C243" s="34" t="s">
        <v>1466</v>
      </c>
      <c r="D243" s="34" t="s">
        <v>1580</v>
      </c>
      <c r="E243" s="34" t="s">
        <v>1813</v>
      </c>
      <c r="F243" s="34">
        <v>1</v>
      </c>
      <c r="G243" s="34">
        <v>922.78</v>
      </c>
      <c r="H243" s="34">
        <v>0.28999999999999998</v>
      </c>
      <c r="I243" s="34" t="s">
        <v>1829</v>
      </c>
      <c r="J243" s="34">
        <v>655.17379999999991</v>
      </c>
      <c r="K243" s="58" t="str">
        <f t="shared" si="3"/>
        <v>Small Sale</v>
      </c>
    </row>
    <row r="244" spans="1:11">
      <c r="A244" s="27" t="s">
        <v>2068</v>
      </c>
      <c r="B244" s="30">
        <v>45312</v>
      </c>
      <c r="C244" s="33" t="s">
        <v>1023</v>
      </c>
      <c r="D244" s="33" t="s">
        <v>1562</v>
      </c>
      <c r="E244" s="33" t="s">
        <v>1804</v>
      </c>
      <c r="F244" s="33">
        <v>1</v>
      </c>
      <c r="G244" s="33">
        <v>394.35</v>
      </c>
      <c r="H244" s="33">
        <v>0.09</v>
      </c>
      <c r="I244" s="33" t="s">
        <v>1826</v>
      </c>
      <c r="J244" s="33">
        <v>358.85849999999999</v>
      </c>
      <c r="K244" s="58" t="str">
        <f t="shared" si="3"/>
        <v>Small Sale</v>
      </c>
    </row>
    <row r="245" spans="1:11">
      <c r="A245" s="28" t="s">
        <v>2069</v>
      </c>
      <c r="B245" s="31">
        <v>45480</v>
      </c>
      <c r="C245" s="34" t="s">
        <v>1139</v>
      </c>
      <c r="D245" s="34" t="s">
        <v>1678</v>
      </c>
      <c r="E245" s="34" t="s">
        <v>1792</v>
      </c>
      <c r="F245" s="34">
        <v>2</v>
      </c>
      <c r="G245" s="34">
        <v>703.95</v>
      </c>
      <c r="H245" s="34">
        <v>0.03</v>
      </c>
      <c r="I245" s="34" t="s">
        <v>1824</v>
      </c>
      <c r="J245" s="34">
        <v>1365.663</v>
      </c>
      <c r="K245" s="58" t="str">
        <f t="shared" si="3"/>
        <v>Large Sale</v>
      </c>
    </row>
    <row r="246" spans="1:11">
      <c r="A246" s="27" t="s">
        <v>2070</v>
      </c>
      <c r="B246" s="30">
        <v>45780</v>
      </c>
      <c r="C246" s="33" t="s">
        <v>654</v>
      </c>
      <c r="D246" s="33" t="s">
        <v>1576</v>
      </c>
      <c r="E246" s="33" t="s">
        <v>1752</v>
      </c>
      <c r="F246" s="33">
        <v>4</v>
      </c>
      <c r="G246" s="33">
        <v>452.67</v>
      </c>
      <c r="H246" s="33">
        <v>0.28000000000000003</v>
      </c>
      <c r="I246" s="33" t="s">
        <v>1826</v>
      </c>
      <c r="J246" s="33">
        <v>1303.6895999999999</v>
      </c>
      <c r="K246" s="58" t="str">
        <f t="shared" si="3"/>
        <v>Large Sale</v>
      </c>
    </row>
    <row r="247" spans="1:11">
      <c r="A247" s="28" t="s">
        <v>2071</v>
      </c>
      <c r="B247" s="31">
        <v>45349</v>
      </c>
      <c r="C247" s="34" t="s">
        <v>1428</v>
      </c>
      <c r="D247" s="34" t="s">
        <v>1562</v>
      </c>
      <c r="E247" s="34" t="s">
        <v>1779</v>
      </c>
      <c r="F247" s="34">
        <v>2</v>
      </c>
      <c r="G247" s="34">
        <v>377.3</v>
      </c>
      <c r="H247" s="34">
        <v>0.15</v>
      </c>
      <c r="I247" s="34" t="s">
        <v>1826</v>
      </c>
      <c r="J247" s="34">
        <v>641.41</v>
      </c>
      <c r="K247" s="58" t="str">
        <f t="shared" si="3"/>
        <v>Small Sale</v>
      </c>
    </row>
    <row r="248" spans="1:11">
      <c r="A248" s="27" t="s">
        <v>2072</v>
      </c>
      <c r="B248" s="30">
        <v>45846</v>
      </c>
      <c r="C248" s="33" t="s">
        <v>1080</v>
      </c>
      <c r="D248" s="33" t="s">
        <v>1696</v>
      </c>
      <c r="E248" s="33" t="s">
        <v>1779</v>
      </c>
      <c r="F248" s="33">
        <v>2</v>
      </c>
      <c r="G248" s="33">
        <v>130.47999999999999</v>
      </c>
      <c r="H248" s="33">
        <v>0.23</v>
      </c>
      <c r="I248" s="33" t="s">
        <v>1826</v>
      </c>
      <c r="J248" s="33">
        <v>200.9392</v>
      </c>
      <c r="K248" s="58" t="str">
        <f t="shared" si="3"/>
        <v>Small Sale</v>
      </c>
    </row>
    <row r="249" spans="1:11">
      <c r="A249" s="28" t="s">
        <v>2073</v>
      </c>
      <c r="B249" s="31">
        <v>45729</v>
      </c>
      <c r="C249" s="34" t="s">
        <v>1349</v>
      </c>
      <c r="D249" s="34" t="s">
        <v>1736</v>
      </c>
      <c r="E249" s="34" t="s">
        <v>1794</v>
      </c>
      <c r="F249" s="34">
        <v>1</v>
      </c>
      <c r="G249" s="34">
        <v>809.45</v>
      </c>
      <c r="H249" s="34">
        <v>0.09</v>
      </c>
      <c r="I249" s="34" t="s">
        <v>1829</v>
      </c>
      <c r="J249" s="34">
        <v>736.59950000000003</v>
      </c>
      <c r="K249" s="58" t="str">
        <f t="shared" si="3"/>
        <v>Small Sale</v>
      </c>
    </row>
    <row r="250" spans="1:11">
      <c r="A250" s="27" t="s">
        <v>2074</v>
      </c>
      <c r="B250" s="30">
        <v>45768</v>
      </c>
      <c r="C250" s="33" t="s">
        <v>301</v>
      </c>
      <c r="D250" s="33" t="s">
        <v>1638</v>
      </c>
      <c r="E250" s="33" t="s">
        <v>1786</v>
      </c>
      <c r="F250" s="33">
        <v>3</v>
      </c>
      <c r="G250" s="33">
        <v>499.12</v>
      </c>
      <c r="H250" s="33">
        <v>0.05</v>
      </c>
      <c r="I250" s="33" t="s">
        <v>1826</v>
      </c>
      <c r="J250" s="33">
        <v>1422.492</v>
      </c>
      <c r="K250" s="58" t="str">
        <f t="shared" si="3"/>
        <v>Large Sale</v>
      </c>
    </row>
    <row r="251" spans="1:11">
      <c r="A251" s="28" t="s">
        <v>2075</v>
      </c>
      <c r="B251" s="31">
        <v>45606</v>
      </c>
      <c r="C251" s="34" t="s">
        <v>100</v>
      </c>
      <c r="D251" s="34" t="s">
        <v>1684</v>
      </c>
      <c r="E251" s="34" t="s">
        <v>1766</v>
      </c>
      <c r="F251" s="34">
        <v>2</v>
      </c>
      <c r="G251" s="34">
        <v>894.58</v>
      </c>
      <c r="H251" s="34">
        <v>0.25</v>
      </c>
      <c r="I251" s="34" t="s">
        <v>1824</v>
      </c>
      <c r="J251" s="34">
        <v>1341.87</v>
      </c>
      <c r="K251" s="58" t="str">
        <f t="shared" si="3"/>
        <v>Large Sale</v>
      </c>
    </row>
    <row r="252" spans="1:11">
      <c r="A252" s="27" t="s">
        <v>2076</v>
      </c>
      <c r="B252" s="30">
        <v>45513</v>
      </c>
      <c r="C252" s="33" t="s">
        <v>449</v>
      </c>
      <c r="D252" s="33" t="s">
        <v>1698</v>
      </c>
      <c r="E252" s="33" t="s">
        <v>1786</v>
      </c>
      <c r="F252" s="33">
        <v>4</v>
      </c>
      <c r="G252" s="33">
        <v>578.39</v>
      </c>
      <c r="H252" s="33">
        <v>0.01</v>
      </c>
      <c r="I252" s="33" t="s">
        <v>1824</v>
      </c>
      <c r="J252" s="33">
        <v>2290.4243999999999</v>
      </c>
      <c r="K252" s="58" t="str">
        <f t="shared" si="3"/>
        <v>Large Sale</v>
      </c>
    </row>
    <row r="253" spans="1:11">
      <c r="A253" s="28" t="s">
        <v>2077</v>
      </c>
      <c r="B253" s="31">
        <v>45356</v>
      </c>
      <c r="C253" s="34" t="s">
        <v>1492</v>
      </c>
      <c r="D253" s="34" t="s">
        <v>1630</v>
      </c>
      <c r="E253" s="34" t="s">
        <v>1807</v>
      </c>
      <c r="F253" s="34">
        <v>4</v>
      </c>
      <c r="G253" s="34">
        <v>982.45</v>
      </c>
      <c r="H253" s="34">
        <v>0.2</v>
      </c>
      <c r="I253" s="34" t="s">
        <v>1826</v>
      </c>
      <c r="J253" s="34">
        <v>3143.84</v>
      </c>
      <c r="K253" s="58" t="str">
        <f t="shared" si="3"/>
        <v>Large Sale</v>
      </c>
    </row>
    <row r="254" spans="1:11">
      <c r="A254" s="27" t="s">
        <v>2078</v>
      </c>
      <c r="B254" s="30">
        <v>45925</v>
      </c>
      <c r="C254" s="33" t="s">
        <v>1389</v>
      </c>
      <c r="D254" s="33" t="s">
        <v>1744</v>
      </c>
      <c r="E254" s="33" t="s">
        <v>1813</v>
      </c>
      <c r="F254" s="33">
        <v>1</v>
      </c>
      <c r="G254" s="33">
        <v>549.52</v>
      </c>
      <c r="H254" s="33">
        <v>0.1</v>
      </c>
      <c r="I254" s="33" t="s">
        <v>1826</v>
      </c>
      <c r="J254" s="33">
        <v>494.56799999999998</v>
      </c>
      <c r="K254" s="58" t="str">
        <f t="shared" si="3"/>
        <v>Small Sale</v>
      </c>
    </row>
    <row r="255" spans="1:11">
      <c r="A255" s="28" t="s">
        <v>2079</v>
      </c>
      <c r="B255" s="31">
        <v>45876</v>
      </c>
      <c r="C255" s="34" t="s">
        <v>770</v>
      </c>
      <c r="D255" s="34" t="s">
        <v>1732</v>
      </c>
      <c r="E255" s="34" t="s">
        <v>1810</v>
      </c>
      <c r="F255" s="34">
        <v>2</v>
      </c>
      <c r="G255" s="34">
        <v>239.92</v>
      </c>
      <c r="H255" s="34">
        <v>0.16</v>
      </c>
      <c r="I255" s="34" t="s">
        <v>1824</v>
      </c>
      <c r="J255" s="34">
        <v>403.06560000000002</v>
      </c>
      <c r="K255" s="58" t="str">
        <f t="shared" si="3"/>
        <v>Small Sale</v>
      </c>
    </row>
    <row r="256" spans="1:11">
      <c r="A256" s="27" t="s">
        <v>2080</v>
      </c>
      <c r="B256" s="30">
        <v>45338</v>
      </c>
      <c r="C256" s="33" t="s">
        <v>298</v>
      </c>
      <c r="D256" s="33" t="s">
        <v>1732</v>
      </c>
      <c r="E256" s="33" t="s">
        <v>1776</v>
      </c>
      <c r="F256" s="33">
        <v>2</v>
      </c>
      <c r="G256" s="33">
        <v>878.05</v>
      </c>
      <c r="H256" s="33">
        <v>0.11</v>
      </c>
      <c r="I256" s="33" t="s">
        <v>1826</v>
      </c>
      <c r="J256" s="33">
        <v>1562.9290000000001</v>
      </c>
      <c r="K256" s="58" t="str">
        <f t="shared" si="3"/>
        <v>Large Sale</v>
      </c>
    </row>
    <row r="257" spans="1:11">
      <c r="A257" s="28" t="s">
        <v>2081</v>
      </c>
      <c r="B257" s="31">
        <v>45746</v>
      </c>
      <c r="C257" s="34" t="s">
        <v>172</v>
      </c>
      <c r="D257" s="34" t="s">
        <v>1546</v>
      </c>
      <c r="E257" s="34" t="s">
        <v>1786</v>
      </c>
      <c r="F257" s="34">
        <v>3</v>
      </c>
      <c r="G257" s="34">
        <v>546.96</v>
      </c>
      <c r="H257" s="34">
        <v>0.19</v>
      </c>
      <c r="I257" s="34" t="s">
        <v>1824</v>
      </c>
      <c r="J257" s="34">
        <v>1329.1128000000001</v>
      </c>
      <c r="K257" s="58" t="str">
        <f t="shared" si="3"/>
        <v>Large Sale</v>
      </c>
    </row>
    <row r="258" spans="1:11">
      <c r="A258" s="27" t="s">
        <v>2082</v>
      </c>
      <c r="B258" s="30">
        <v>45706</v>
      </c>
      <c r="C258" s="33" t="s">
        <v>1452</v>
      </c>
      <c r="D258" s="33" t="s">
        <v>1582</v>
      </c>
      <c r="E258" s="33" t="s">
        <v>1789</v>
      </c>
      <c r="F258" s="33">
        <v>2</v>
      </c>
      <c r="G258" s="33">
        <v>71.77</v>
      </c>
      <c r="H258" s="33">
        <v>0.22</v>
      </c>
      <c r="I258" s="33" t="s">
        <v>1824</v>
      </c>
      <c r="J258" s="33">
        <v>111.96120000000001</v>
      </c>
      <c r="K258" s="58" t="str">
        <f t="shared" si="3"/>
        <v>Small Sale</v>
      </c>
    </row>
    <row r="259" spans="1:11">
      <c r="A259" s="28" t="s">
        <v>2083</v>
      </c>
      <c r="B259" s="31">
        <v>45717</v>
      </c>
      <c r="C259" s="34" t="s">
        <v>63</v>
      </c>
      <c r="D259" s="34" t="s">
        <v>1596</v>
      </c>
      <c r="E259" s="34" t="s">
        <v>1757</v>
      </c>
      <c r="F259" s="34">
        <v>2</v>
      </c>
      <c r="G259" s="34">
        <v>679.86</v>
      </c>
      <c r="H259" s="34">
        <v>0.22</v>
      </c>
      <c r="I259" s="34" t="s">
        <v>1829</v>
      </c>
      <c r="J259" s="34">
        <v>1060.5816</v>
      </c>
      <c r="K259" s="58" t="str">
        <f t="shared" ref="K259:K322" si="4">IF(J259 &gt; 1000, "Large Sale", "Small Sale")</f>
        <v>Large Sale</v>
      </c>
    </row>
    <row r="260" spans="1:11">
      <c r="A260" s="27" t="s">
        <v>2084</v>
      </c>
      <c r="B260" s="30">
        <v>45300</v>
      </c>
      <c r="C260" s="33" t="s">
        <v>464</v>
      </c>
      <c r="D260" s="33" t="s">
        <v>1618</v>
      </c>
      <c r="E260" s="33" t="s">
        <v>1807</v>
      </c>
      <c r="F260" s="33">
        <v>1</v>
      </c>
      <c r="G260" s="33">
        <v>222.94</v>
      </c>
      <c r="H260" s="33">
        <v>0.19</v>
      </c>
      <c r="I260" s="33" t="s">
        <v>1824</v>
      </c>
      <c r="J260" s="33">
        <v>180.5814</v>
      </c>
      <c r="K260" s="58" t="str">
        <f t="shared" si="4"/>
        <v>Small Sale</v>
      </c>
    </row>
    <row r="261" spans="1:11">
      <c r="A261" s="28" t="s">
        <v>2085</v>
      </c>
      <c r="B261" s="31">
        <v>45773</v>
      </c>
      <c r="C261" s="34" t="s">
        <v>794</v>
      </c>
      <c r="D261" s="34" t="s">
        <v>1618</v>
      </c>
      <c r="E261" s="34" t="s">
        <v>1761</v>
      </c>
      <c r="F261" s="34">
        <v>2</v>
      </c>
      <c r="G261" s="34">
        <v>355.3</v>
      </c>
      <c r="H261" s="34">
        <v>0</v>
      </c>
      <c r="I261" s="34" t="s">
        <v>1826</v>
      </c>
      <c r="J261" s="34">
        <v>589.798</v>
      </c>
      <c r="K261" s="58" t="str">
        <f t="shared" si="4"/>
        <v>Small Sale</v>
      </c>
    </row>
    <row r="262" spans="1:11">
      <c r="A262" s="27" t="s">
        <v>2086</v>
      </c>
      <c r="B262" s="30">
        <v>45497</v>
      </c>
      <c r="C262" s="33" t="s">
        <v>366</v>
      </c>
      <c r="D262" s="33" t="s">
        <v>1726</v>
      </c>
      <c r="E262" s="33" t="s">
        <v>1813</v>
      </c>
      <c r="F262" s="33">
        <v>4</v>
      </c>
      <c r="G262" s="33">
        <v>611.29999999999995</v>
      </c>
      <c r="H262" s="33">
        <v>0.11</v>
      </c>
      <c r="I262" s="33" t="s">
        <v>1826</v>
      </c>
      <c r="J262" s="33">
        <v>2176.2280000000001</v>
      </c>
      <c r="K262" s="58" t="str">
        <f t="shared" si="4"/>
        <v>Large Sale</v>
      </c>
    </row>
    <row r="263" spans="1:11">
      <c r="A263" s="28" t="s">
        <v>2087</v>
      </c>
      <c r="B263" s="31">
        <v>45742</v>
      </c>
      <c r="C263" s="34" t="s">
        <v>1047</v>
      </c>
      <c r="D263" s="34" t="s">
        <v>1543</v>
      </c>
      <c r="E263" s="34" t="s">
        <v>1782</v>
      </c>
      <c r="F263" s="34">
        <v>4</v>
      </c>
      <c r="G263" s="34">
        <v>849.21</v>
      </c>
      <c r="H263" s="34">
        <v>7.0000000000000007E-2</v>
      </c>
      <c r="I263" s="34" t="s">
        <v>1824</v>
      </c>
      <c r="J263" s="34">
        <v>3159.0612000000001</v>
      </c>
      <c r="K263" s="58" t="str">
        <f t="shared" si="4"/>
        <v>Large Sale</v>
      </c>
    </row>
    <row r="264" spans="1:11">
      <c r="A264" s="27" t="s">
        <v>2088</v>
      </c>
      <c r="B264" s="30">
        <v>45713</v>
      </c>
      <c r="C264" s="33" t="s">
        <v>681</v>
      </c>
      <c r="D264" s="33" t="s">
        <v>1632</v>
      </c>
      <c r="E264" s="33" t="s">
        <v>1779</v>
      </c>
      <c r="F264" s="33">
        <v>3</v>
      </c>
      <c r="G264" s="33">
        <v>553.12</v>
      </c>
      <c r="H264" s="33">
        <v>0.28000000000000003</v>
      </c>
      <c r="I264" s="33" t="s">
        <v>1829</v>
      </c>
      <c r="J264" s="33">
        <v>1194.7392</v>
      </c>
      <c r="K264" s="58" t="str">
        <f t="shared" si="4"/>
        <v>Large Sale</v>
      </c>
    </row>
    <row r="265" spans="1:11">
      <c r="A265" s="28" t="s">
        <v>2089</v>
      </c>
      <c r="B265" s="31">
        <v>45826</v>
      </c>
      <c r="C265" s="34" t="s">
        <v>896</v>
      </c>
      <c r="D265" s="34" t="s">
        <v>1730</v>
      </c>
      <c r="E265" s="34" t="s">
        <v>1786</v>
      </c>
      <c r="F265" s="34">
        <v>2</v>
      </c>
      <c r="G265" s="34">
        <v>903.08</v>
      </c>
      <c r="H265" s="34">
        <v>0.18</v>
      </c>
      <c r="I265" s="34" t="s">
        <v>1829</v>
      </c>
      <c r="J265" s="34">
        <v>1481.0512000000001</v>
      </c>
      <c r="K265" s="58" t="str">
        <f t="shared" si="4"/>
        <v>Large Sale</v>
      </c>
    </row>
    <row r="266" spans="1:11">
      <c r="A266" s="27" t="s">
        <v>2090</v>
      </c>
      <c r="B266" s="30">
        <v>45648</v>
      </c>
      <c r="C266" s="33" t="s">
        <v>1472</v>
      </c>
      <c r="D266" s="33" t="s">
        <v>1580</v>
      </c>
      <c r="E266" s="33" t="s">
        <v>1792</v>
      </c>
      <c r="F266" s="33">
        <v>4</v>
      </c>
      <c r="G266" s="33">
        <v>640.23</v>
      </c>
      <c r="H266" s="33">
        <v>0.06</v>
      </c>
      <c r="I266" s="33" t="s">
        <v>1829</v>
      </c>
      <c r="J266" s="33">
        <v>2407.2647999999999</v>
      </c>
      <c r="K266" s="58" t="str">
        <f t="shared" si="4"/>
        <v>Large Sale</v>
      </c>
    </row>
    <row r="267" spans="1:11">
      <c r="A267" s="28" t="s">
        <v>2091</v>
      </c>
      <c r="B267" s="31">
        <v>45836</v>
      </c>
      <c r="C267" s="34" t="s">
        <v>478</v>
      </c>
      <c r="D267" s="34" t="s">
        <v>1590</v>
      </c>
      <c r="E267" s="34" t="s">
        <v>1776</v>
      </c>
      <c r="F267" s="34">
        <v>1</v>
      </c>
      <c r="G267" s="34">
        <v>518</v>
      </c>
      <c r="H267" s="34">
        <v>0.25</v>
      </c>
      <c r="I267" s="34" t="s">
        <v>1824</v>
      </c>
      <c r="J267" s="34">
        <v>388.5</v>
      </c>
      <c r="K267" s="58" t="str">
        <f t="shared" si="4"/>
        <v>Small Sale</v>
      </c>
    </row>
    <row r="268" spans="1:11">
      <c r="A268" s="27" t="s">
        <v>2092</v>
      </c>
      <c r="B268" s="30">
        <v>45437</v>
      </c>
      <c r="C268" s="33" t="s">
        <v>1343</v>
      </c>
      <c r="D268" s="33" t="s">
        <v>1676</v>
      </c>
      <c r="E268" s="33" t="s">
        <v>1769</v>
      </c>
      <c r="F268" s="33">
        <v>4</v>
      </c>
      <c r="G268" s="33">
        <v>779.25</v>
      </c>
      <c r="H268" s="33">
        <v>0.25</v>
      </c>
      <c r="I268" s="33" t="s">
        <v>1824</v>
      </c>
      <c r="J268" s="33">
        <v>2337.75</v>
      </c>
      <c r="K268" s="58" t="str">
        <f t="shared" si="4"/>
        <v>Large Sale</v>
      </c>
    </row>
    <row r="269" spans="1:11">
      <c r="A269" s="28" t="s">
        <v>2093</v>
      </c>
      <c r="B269" s="31">
        <v>45807</v>
      </c>
      <c r="C269" s="34" t="s">
        <v>411</v>
      </c>
      <c r="D269" s="34" t="s">
        <v>1714</v>
      </c>
      <c r="E269" s="34" t="s">
        <v>1779</v>
      </c>
      <c r="F269" s="34">
        <v>2</v>
      </c>
      <c r="G269" s="34">
        <v>467.75</v>
      </c>
      <c r="H269" s="34">
        <v>0.26</v>
      </c>
      <c r="I269" s="34" t="s">
        <v>1824</v>
      </c>
      <c r="J269" s="34">
        <v>692.27</v>
      </c>
      <c r="K269" s="58" t="str">
        <f t="shared" si="4"/>
        <v>Small Sale</v>
      </c>
    </row>
    <row r="270" spans="1:11">
      <c r="A270" s="27" t="s">
        <v>2094</v>
      </c>
      <c r="B270" s="30">
        <v>45555</v>
      </c>
      <c r="C270" s="33" t="s">
        <v>1263</v>
      </c>
      <c r="D270" s="33" t="s">
        <v>1728</v>
      </c>
      <c r="E270" s="33" t="s">
        <v>1810</v>
      </c>
      <c r="F270" s="33">
        <v>3</v>
      </c>
      <c r="G270" s="33"/>
      <c r="H270" s="33">
        <v>0.06</v>
      </c>
      <c r="I270" s="33" t="s">
        <v>1824</v>
      </c>
      <c r="J270" s="33">
        <v>315.24779999999998</v>
      </c>
      <c r="K270" s="58" t="str">
        <f t="shared" si="4"/>
        <v>Small Sale</v>
      </c>
    </row>
    <row r="271" spans="1:11">
      <c r="A271" s="28" t="s">
        <v>2095</v>
      </c>
      <c r="B271" s="31">
        <v>45803</v>
      </c>
      <c r="C271" s="34" t="s">
        <v>711</v>
      </c>
      <c r="D271" s="34" t="s">
        <v>1622</v>
      </c>
      <c r="E271" s="34" t="s">
        <v>1752</v>
      </c>
      <c r="F271" s="34">
        <v>4</v>
      </c>
      <c r="G271" s="34">
        <v>747.01</v>
      </c>
      <c r="H271" s="34">
        <v>0.13</v>
      </c>
      <c r="I271" s="34" t="s">
        <v>1826</v>
      </c>
      <c r="J271" s="34">
        <v>2599.5947999999999</v>
      </c>
      <c r="K271" s="58" t="str">
        <f t="shared" si="4"/>
        <v>Large Sale</v>
      </c>
    </row>
    <row r="272" spans="1:11">
      <c r="A272" s="27" t="s">
        <v>2096</v>
      </c>
      <c r="B272" s="30">
        <v>45735</v>
      </c>
      <c r="C272" s="33" t="s">
        <v>360</v>
      </c>
      <c r="D272" s="33" t="s">
        <v>1726</v>
      </c>
      <c r="E272" s="33" t="s">
        <v>1794</v>
      </c>
      <c r="F272" s="33">
        <v>4</v>
      </c>
      <c r="G272" s="33">
        <v>461.83</v>
      </c>
      <c r="H272" s="33">
        <v>0.28000000000000003</v>
      </c>
      <c r="I272" s="33" t="s">
        <v>1826</v>
      </c>
      <c r="J272" s="33">
        <v>1330.0704000000001</v>
      </c>
      <c r="K272" s="58" t="str">
        <f t="shared" si="4"/>
        <v>Large Sale</v>
      </c>
    </row>
    <row r="273" spans="1:11">
      <c r="A273" s="28" t="s">
        <v>2097</v>
      </c>
      <c r="B273" s="31">
        <v>45750</v>
      </c>
      <c r="C273" s="34" t="s">
        <v>458</v>
      </c>
      <c r="D273" s="34" t="s">
        <v>1688</v>
      </c>
      <c r="E273" s="34" t="s">
        <v>1782</v>
      </c>
      <c r="F273" s="34">
        <v>2</v>
      </c>
      <c r="G273" s="34">
        <v>105.15</v>
      </c>
      <c r="H273" s="34">
        <v>0.06</v>
      </c>
      <c r="I273" s="34" t="s">
        <v>1824</v>
      </c>
      <c r="J273" s="34">
        <v>197.68199999999999</v>
      </c>
      <c r="K273" s="58" t="str">
        <f t="shared" si="4"/>
        <v>Small Sale</v>
      </c>
    </row>
    <row r="274" spans="1:11">
      <c r="A274" s="27" t="s">
        <v>2098</v>
      </c>
      <c r="B274" s="30">
        <v>45693</v>
      </c>
      <c r="C274" s="33" t="s">
        <v>134</v>
      </c>
      <c r="D274" s="33" t="s">
        <v>1594</v>
      </c>
      <c r="E274" s="33" t="s">
        <v>1766</v>
      </c>
      <c r="F274" s="33">
        <v>3</v>
      </c>
      <c r="G274" s="33">
        <v>610.24</v>
      </c>
      <c r="H274" s="33">
        <v>0.17</v>
      </c>
      <c r="I274" s="33" t="s">
        <v>1829</v>
      </c>
      <c r="J274" s="33">
        <v>1519.4975999999999</v>
      </c>
      <c r="K274" s="58" t="str">
        <f t="shared" si="4"/>
        <v>Large Sale</v>
      </c>
    </row>
    <row r="275" spans="1:11">
      <c r="A275" s="28" t="s">
        <v>2099</v>
      </c>
      <c r="B275" s="31">
        <v>45667</v>
      </c>
      <c r="C275" s="34" t="s">
        <v>984</v>
      </c>
      <c r="D275" s="34" t="s">
        <v>1696</v>
      </c>
      <c r="E275" s="34" t="s">
        <v>1782</v>
      </c>
      <c r="F275" s="34">
        <v>1</v>
      </c>
      <c r="G275" s="34">
        <v>872.12</v>
      </c>
      <c r="H275" s="34">
        <v>7.0000000000000007E-2</v>
      </c>
      <c r="I275" s="34" t="s">
        <v>1826</v>
      </c>
      <c r="J275" s="34">
        <v>811.07159999999999</v>
      </c>
      <c r="K275" s="58" t="str">
        <f t="shared" si="4"/>
        <v>Small Sale</v>
      </c>
    </row>
    <row r="276" spans="1:11">
      <c r="A276" s="27" t="s">
        <v>2100</v>
      </c>
      <c r="B276" s="30">
        <v>45316</v>
      </c>
      <c r="C276" s="33" t="s">
        <v>1343</v>
      </c>
      <c r="D276" s="33" t="s">
        <v>1568</v>
      </c>
      <c r="E276" s="33" t="s">
        <v>1757</v>
      </c>
      <c r="F276" s="33">
        <v>1</v>
      </c>
      <c r="G276" s="33">
        <v>406.79</v>
      </c>
      <c r="H276" s="33">
        <v>0.03</v>
      </c>
      <c r="I276" s="33" t="s">
        <v>1829</v>
      </c>
      <c r="J276" s="33">
        <v>394.58629999999999</v>
      </c>
      <c r="K276" s="58" t="str">
        <f t="shared" si="4"/>
        <v>Small Sale</v>
      </c>
    </row>
    <row r="277" spans="1:11">
      <c r="A277" s="28" t="s">
        <v>2101</v>
      </c>
      <c r="B277" s="31">
        <v>45932</v>
      </c>
      <c r="C277" s="34" t="s">
        <v>1163</v>
      </c>
      <c r="D277" s="34" t="s">
        <v>1656</v>
      </c>
      <c r="E277" s="34" t="s">
        <v>1799</v>
      </c>
      <c r="F277" s="34">
        <v>1</v>
      </c>
      <c r="G277" s="34">
        <v>606.01</v>
      </c>
      <c r="H277" s="34">
        <v>0.04</v>
      </c>
      <c r="I277" s="34" t="s">
        <v>1826</v>
      </c>
      <c r="J277" s="34">
        <v>581.76959999999997</v>
      </c>
      <c r="K277" s="58" t="str">
        <f t="shared" si="4"/>
        <v>Small Sale</v>
      </c>
    </row>
    <row r="278" spans="1:11">
      <c r="A278" s="27" t="s">
        <v>2102</v>
      </c>
      <c r="B278" s="30">
        <v>45483</v>
      </c>
      <c r="C278" s="33" t="s">
        <v>1095</v>
      </c>
      <c r="D278" s="33" t="s">
        <v>1582</v>
      </c>
      <c r="E278" s="33" t="s">
        <v>1773</v>
      </c>
      <c r="F278" s="33">
        <v>4</v>
      </c>
      <c r="G278" s="33">
        <v>322.58</v>
      </c>
      <c r="H278" s="33">
        <v>0.06</v>
      </c>
      <c r="I278" s="33" t="s">
        <v>1824</v>
      </c>
      <c r="J278" s="33">
        <v>1212.9007999999999</v>
      </c>
      <c r="K278" s="58" t="str">
        <f t="shared" si="4"/>
        <v>Large Sale</v>
      </c>
    </row>
    <row r="279" spans="1:11">
      <c r="A279" s="28" t="s">
        <v>2103</v>
      </c>
      <c r="B279" s="31">
        <v>45661</v>
      </c>
      <c r="C279" s="34" t="s">
        <v>1489</v>
      </c>
      <c r="D279" s="34" t="s">
        <v>1702</v>
      </c>
      <c r="E279" s="34" t="s">
        <v>1810</v>
      </c>
      <c r="F279" s="34">
        <v>4</v>
      </c>
      <c r="G279" s="34">
        <v>463.17</v>
      </c>
      <c r="H279" s="34">
        <v>0.06</v>
      </c>
      <c r="I279" s="34" t="s">
        <v>1826</v>
      </c>
      <c r="J279" s="34">
        <v>1741.5192</v>
      </c>
      <c r="K279" s="58" t="str">
        <f t="shared" si="4"/>
        <v>Large Sale</v>
      </c>
    </row>
    <row r="280" spans="1:11">
      <c r="A280" s="27" t="s">
        <v>2104</v>
      </c>
      <c r="B280" s="30">
        <v>45798</v>
      </c>
      <c r="C280" s="33" t="s">
        <v>996</v>
      </c>
      <c r="D280" s="33" t="s">
        <v>1598</v>
      </c>
      <c r="E280" s="33" t="s">
        <v>1779</v>
      </c>
      <c r="F280" s="33">
        <v>4</v>
      </c>
      <c r="G280" s="33">
        <v>285.82</v>
      </c>
      <c r="H280" s="33">
        <v>0.18</v>
      </c>
      <c r="I280" s="33" t="s">
        <v>1826</v>
      </c>
      <c r="J280" s="33">
        <v>937.4896</v>
      </c>
      <c r="K280" s="58" t="str">
        <f t="shared" si="4"/>
        <v>Small Sale</v>
      </c>
    </row>
    <row r="281" spans="1:11">
      <c r="A281" s="28" t="s">
        <v>2105</v>
      </c>
      <c r="B281" s="31">
        <v>45868</v>
      </c>
      <c r="C281" s="34" t="s">
        <v>1026</v>
      </c>
      <c r="D281" s="34" t="s">
        <v>1622</v>
      </c>
      <c r="E281" s="34" t="s">
        <v>1792</v>
      </c>
      <c r="F281" s="34">
        <v>3</v>
      </c>
      <c r="G281" s="34">
        <v>995.38</v>
      </c>
      <c r="H281" s="34">
        <v>0.1</v>
      </c>
      <c r="I281" s="34" t="s">
        <v>1826</v>
      </c>
      <c r="J281" s="34">
        <v>2687.5259999999998</v>
      </c>
      <c r="K281" s="58" t="str">
        <f t="shared" si="4"/>
        <v>Large Sale</v>
      </c>
    </row>
    <row r="282" spans="1:11">
      <c r="A282" s="27" t="s">
        <v>2106</v>
      </c>
      <c r="B282" s="30">
        <v>45757</v>
      </c>
      <c r="C282" s="33" t="s">
        <v>414</v>
      </c>
      <c r="D282" s="33" t="s">
        <v>1672</v>
      </c>
      <c r="E282" s="33" t="s">
        <v>1782</v>
      </c>
      <c r="F282" s="33">
        <v>1</v>
      </c>
      <c r="G282" s="33">
        <v>329.31</v>
      </c>
      <c r="H282" s="33">
        <v>0.09</v>
      </c>
      <c r="I282" s="33" t="s">
        <v>1824</v>
      </c>
      <c r="J282" s="33">
        <v>299.6721</v>
      </c>
      <c r="K282" s="58" t="str">
        <f t="shared" si="4"/>
        <v>Small Sale</v>
      </c>
    </row>
    <row r="283" spans="1:11">
      <c r="A283" s="28" t="s">
        <v>2107</v>
      </c>
      <c r="B283" s="31">
        <v>45475</v>
      </c>
      <c r="C283" s="34" t="s">
        <v>1507</v>
      </c>
      <c r="D283" s="34" t="s">
        <v>1642</v>
      </c>
      <c r="E283" s="34" t="s">
        <v>1804</v>
      </c>
      <c r="F283" s="34">
        <v>3</v>
      </c>
      <c r="G283" s="34">
        <v>64.2</v>
      </c>
      <c r="H283" s="34">
        <v>0.08</v>
      </c>
      <c r="I283" s="34" t="s">
        <v>1829</v>
      </c>
      <c r="J283" s="34">
        <v>177.19200000000001</v>
      </c>
      <c r="K283" s="58" t="str">
        <f t="shared" si="4"/>
        <v>Small Sale</v>
      </c>
    </row>
    <row r="284" spans="1:11">
      <c r="A284" s="27" t="s">
        <v>2108</v>
      </c>
      <c r="B284" s="30">
        <v>45829</v>
      </c>
      <c r="C284" s="33" t="s">
        <v>836</v>
      </c>
      <c r="D284" s="33" t="s">
        <v>1570</v>
      </c>
      <c r="E284" s="33" t="s">
        <v>1797</v>
      </c>
      <c r="F284" s="33">
        <v>3</v>
      </c>
      <c r="G284" s="33">
        <v>697.13</v>
      </c>
      <c r="H284" s="33">
        <v>0.25</v>
      </c>
      <c r="I284" s="33" t="s">
        <v>1829</v>
      </c>
      <c r="J284" s="33">
        <v>1568.5425</v>
      </c>
      <c r="K284" s="58" t="str">
        <f t="shared" si="4"/>
        <v>Large Sale</v>
      </c>
    </row>
    <row r="285" spans="1:11">
      <c r="A285" s="28" t="s">
        <v>2109</v>
      </c>
      <c r="B285" s="31">
        <v>45639</v>
      </c>
      <c r="C285" s="34" t="s">
        <v>97</v>
      </c>
      <c r="D285" s="34" t="s">
        <v>1565</v>
      </c>
      <c r="E285" s="34" t="s">
        <v>1773</v>
      </c>
      <c r="F285" s="34">
        <v>3</v>
      </c>
      <c r="G285" s="34">
        <v>134.30000000000001</v>
      </c>
      <c r="H285" s="34">
        <v>0.14000000000000001</v>
      </c>
      <c r="I285" s="34" t="s">
        <v>1824</v>
      </c>
      <c r="J285" s="34">
        <v>346.49400000000003</v>
      </c>
      <c r="K285" s="58" t="str">
        <f t="shared" si="4"/>
        <v>Small Sale</v>
      </c>
    </row>
    <row r="286" spans="1:11">
      <c r="A286" s="27" t="s">
        <v>2110</v>
      </c>
      <c r="B286" s="30">
        <v>45518</v>
      </c>
      <c r="C286" s="33" t="s">
        <v>830</v>
      </c>
      <c r="D286" s="33" t="s">
        <v>1716</v>
      </c>
      <c r="E286" s="33" t="s">
        <v>1797</v>
      </c>
      <c r="F286" s="33">
        <v>1</v>
      </c>
      <c r="G286" s="33">
        <v>520.92999999999995</v>
      </c>
      <c r="H286" s="33">
        <v>0.15</v>
      </c>
      <c r="I286" s="33" t="s">
        <v>1824</v>
      </c>
      <c r="J286" s="33">
        <v>442.79050000000001</v>
      </c>
      <c r="K286" s="58" t="str">
        <f t="shared" si="4"/>
        <v>Small Sale</v>
      </c>
    </row>
    <row r="287" spans="1:11">
      <c r="A287" s="28" t="s">
        <v>2111</v>
      </c>
      <c r="B287" s="31">
        <v>45721</v>
      </c>
      <c r="C287" s="34" t="s">
        <v>727</v>
      </c>
      <c r="D287" s="34" t="s">
        <v>1586</v>
      </c>
      <c r="E287" s="34" t="s">
        <v>1779</v>
      </c>
      <c r="F287" s="34">
        <v>2</v>
      </c>
      <c r="G287" s="34">
        <v>350.12</v>
      </c>
      <c r="H287" s="34">
        <v>0.21</v>
      </c>
      <c r="I287" s="34" t="s">
        <v>1829</v>
      </c>
      <c r="J287" s="34">
        <v>553.18960000000004</v>
      </c>
      <c r="K287" s="58" t="str">
        <f t="shared" si="4"/>
        <v>Small Sale</v>
      </c>
    </row>
    <row r="288" spans="1:11">
      <c r="A288" s="27" t="s">
        <v>2112</v>
      </c>
      <c r="B288" s="30">
        <v>45308</v>
      </c>
      <c r="C288" s="33" t="s">
        <v>1437</v>
      </c>
      <c r="D288" s="33" t="s">
        <v>1644</v>
      </c>
      <c r="E288" s="33" t="s">
        <v>1813</v>
      </c>
      <c r="F288" s="33">
        <v>3</v>
      </c>
      <c r="G288" s="33">
        <v>807.95</v>
      </c>
      <c r="H288" s="33">
        <v>0.1</v>
      </c>
      <c r="I288" s="33" t="s">
        <v>1826</v>
      </c>
      <c r="J288" s="33">
        <v>2181.4650000000011</v>
      </c>
      <c r="K288" s="58" t="str">
        <f t="shared" si="4"/>
        <v>Large Sale</v>
      </c>
    </row>
    <row r="289" spans="1:11">
      <c r="A289" s="28" t="s">
        <v>2113</v>
      </c>
      <c r="B289" s="31">
        <v>45889</v>
      </c>
      <c r="C289" s="34" t="s">
        <v>1053</v>
      </c>
      <c r="D289" s="34" t="s">
        <v>1624</v>
      </c>
      <c r="E289" s="34" t="s">
        <v>1776</v>
      </c>
      <c r="F289" s="34">
        <v>4</v>
      </c>
      <c r="G289" s="34">
        <v>766.03</v>
      </c>
      <c r="H289" s="34">
        <v>0.28999999999999998</v>
      </c>
      <c r="I289" s="34" t="s">
        <v>1826</v>
      </c>
      <c r="J289" s="34">
        <v>2175.5252</v>
      </c>
      <c r="K289" s="58" t="str">
        <f t="shared" si="4"/>
        <v>Large Sale</v>
      </c>
    </row>
    <row r="290" spans="1:11">
      <c r="A290" s="27" t="s">
        <v>2114</v>
      </c>
      <c r="B290" s="30">
        <v>45386</v>
      </c>
      <c r="C290" s="33" t="s">
        <v>601</v>
      </c>
      <c r="D290" s="33" t="s">
        <v>1662</v>
      </c>
      <c r="E290" s="33" t="s">
        <v>1782</v>
      </c>
      <c r="F290" s="33">
        <v>3</v>
      </c>
      <c r="G290" s="33">
        <v>545.1</v>
      </c>
      <c r="H290" s="33">
        <v>0.08</v>
      </c>
      <c r="I290" s="33" t="s">
        <v>1829</v>
      </c>
      <c r="J290" s="33">
        <v>1504.4760000000001</v>
      </c>
      <c r="K290" s="58" t="str">
        <f t="shared" si="4"/>
        <v>Large Sale</v>
      </c>
    </row>
    <row r="291" spans="1:11">
      <c r="A291" s="28" t="s">
        <v>2115</v>
      </c>
      <c r="B291" s="31">
        <v>45438</v>
      </c>
      <c r="C291" s="34" t="s">
        <v>839</v>
      </c>
      <c r="D291" s="34" t="s">
        <v>1678</v>
      </c>
      <c r="E291" s="34" t="s">
        <v>1779</v>
      </c>
      <c r="F291" s="34">
        <v>1</v>
      </c>
      <c r="G291" s="34">
        <v>203.61</v>
      </c>
      <c r="H291" s="34">
        <v>0.24</v>
      </c>
      <c r="I291" s="34" t="s">
        <v>1829</v>
      </c>
      <c r="J291" s="34">
        <v>154.74359999999999</v>
      </c>
      <c r="K291" s="58" t="str">
        <f t="shared" si="4"/>
        <v>Small Sale</v>
      </c>
    </row>
    <row r="292" spans="1:11">
      <c r="A292" s="27" t="s">
        <v>2116</v>
      </c>
      <c r="B292" s="30">
        <v>45856</v>
      </c>
      <c r="C292" s="33" t="s">
        <v>1295</v>
      </c>
      <c r="D292" s="33" t="s">
        <v>1742</v>
      </c>
      <c r="E292" s="33" t="s">
        <v>1801</v>
      </c>
      <c r="F292" s="33">
        <v>4</v>
      </c>
      <c r="G292" s="33">
        <v>493.8</v>
      </c>
      <c r="H292" s="33">
        <v>0.24</v>
      </c>
      <c r="I292" s="33" t="s">
        <v>1829</v>
      </c>
      <c r="J292" s="33">
        <v>1501.152</v>
      </c>
      <c r="K292" s="58" t="str">
        <f t="shared" si="4"/>
        <v>Large Sale</v>
      </c>
    </row>
    <row r="293" spans="1:11">
      <c r="A293" s="28" t="s">
        <v>2117</v>
      </c>
      <c r="B293" s="31">
        <v>45485</v>
      </c>
      <c r="C293" s="34" t="s">
        <v>78</v>
      </c>
      <c r="D293" s="34" t="s">
        <v>1630</v>
      </c>
      <c r="E293" s="34" t="s">
        <v>1807</v>
      </c>
      <c r="F293" s="34">
        <v>1</v>
      </c>
      <c r="G293" s="34">
        <v>640.54999999999995</v>
      </c>
      <c r="H293" s="34">
        <v>0.25</v>
      </c>
      <c r="I293" s="34" t="s">
        <v>1824</v>
      </c>
      <c r="J293" s="34">
        <v>480.41250000000002</v>
      </c>
      <c r="K293" s="58" t="str">
        <f t="shared" si="4"/>
        <v>Small Sale</v>
      </c>
    </row>
    <row r="294" spans="1:11">
      <c r="A294" s="27" t="s">
        <v>2118</v>
      </c>
      <c r="B294" s="30">
        <v>45545</v>
      </c>
      <c r="C294" s="33" t="s">
        <v>414</v>
      </c>
      <c r="D294" s="33" t="s">
        <v>1696</v>
      </c>
      <c r="E294" s="33" t="s">
        <v>1769</v>
      </c>
      <c r="F294" s="33">
        <v>1</v>
      </c>
      <c r="G294" s="33">
        <v>702.53</v>
      </c>
      <c r="H294" s="33">
        <v>0.3</v>
      </c>
      <c r="I294" s="33" t="s">
        <v>1824</v>
      </c>
      <c r="J294" s="33">
        <v>491.77100000000002</v>
      </c>
      <c r="K294" s="58" t="str">
        <f t="shared" si="4"/>
        <v>Small Sale</v>
      </c>
    </row>
    <row r="295" spans="1:11">
      <c r="A295" s="28" t="s">
        <v>2119</v>
      </c>
      <c r="B295" s="31">
        <v>45826</v>
      </c>
      <c r="C295" s="34" t="s">
        <v>724</v>
      </c>
      <c r="D295" s="34" t="s">
        <v>1626</v>
      </c>
      <c r="E295" s="34" t="s">
        <v>1782</v>
      </c>
      <c r="F295" s="34">
        <v>4</v>
      </c>
      <c r="G295" s="34">
        <v>139.94</v>
      </c>
      <c r="H295" s="34">
        <v>0.24</v>
      </c>
      <c r="I295" s="34" t="s">
        <v>1824</v>
      </c>
      <c r="J295" s="34">
        <v>425.41759999999999</v>
      </c>
      <c r="K295" s="58" t="str">
        <f t="shared" si="4"/>
        <v>Small Sale</v>
      </c>
    </row>
    <row r="296" spans="1:11">
      <c r="A296" s="27" t="s">
        <v>2120</v>
      </c>
      <c r="B296" s="30">
        <v>45654</v>
      </c>
      <c r="C296" s="33" t="s">
        <v>881</v>
      </c>
      <c r="D296" s="33" t="s">
        <v>1586</v>
      </c>
      <c r="E296" s="33" t="s">
        <v>1782</v>
      </c>
      <c r="F296" s="33">
        <v>2</v>
      </c>
      <c r="G296" s="33">
        <v>230.85</v>
      </c>
      <c r="H296" s="33">
        <v>0.18</v>
      </c>
      <c r="I296" s="33" t="s">
        <v>1824</v>
      </c>
      <c r="J296" s="33">
        <v>378.59399999999999</v>
      </c>
      <c r="K296" s="58" t="str">
        <f t="shared" si="4"/>
        <v>Small Sale</v>
      </c>
    </row>
    <row r="297" spans="1:11">
      <c r="A297" s="28" t="s">
        <v>2121</v>
      </c>
      <c r="B297" s="31">
        <v>45556</v>
      </c>
      <c r="C297" s="34" t="s">
        <v>687</v>
      </c>
      <c r="D297" s="34" t="s">
        <v>1718</v>
      </c>
      <c r="E297" s="34" t="s">
        <v>1807</v>
      </c>
      <c r="F297" s="34">
        <v>4</v>
      </c>
      <c r="G297" s="34">
        <v>626.35</v>
      </c>
      <c r="H297" s="34">
        <v>0.25</v>
      </c>
      <c r="I297" s="34" t="s">
        <v>1829</v>
      </c>
      <c r="J297" s="34">
        <v>1879.05</v>
      </c>
      <c r="K297" s="58" t="str">
        <f t="shared" si="4"/>
        <v>Large Sale</v>
      </c>
    </row>
    <row r="298" spans="1:11">
      <c r="A298" s="27" t="s">
        <v>2122</v>
      </c>
      <c r="B298" s="30">
        <v>45434</v>
      </c>
      <c r="C298" s="33" t="s">
        <v>298</v>
      </c>
      <c r="D298" s="33" t="s">
        <v>1630</v>
      </c>
      <c r="E298" s="33" t="s">
        <v>1799</v>
      </c>
      <c r="F298" s="33">
        <v>4</v>
      </c>
      <c r="G298" s="33">
        <v>108.55</v>
      </c>
      <c r="H298" s="33">
        <v>0.18</v>
      </c>
      <c r="I298" s="33" t="s">
        <v>1826</v>
      </c>
      <c r="J298" s="33">
        <v>356.04399999999998</v>
      </c>
      <c r="K298" s="58" t="str">
        <f t="shared" si="4"/>
        <v>Small Sale</v>
      </c>
    </row>
    <row r="299" spans="1:11">
      <c r="A299" s="28" t="s">
        <v>2123</v>
      </c>
      <c r="B299" s="31">
        <v>45871</v>
      </c>
      <c r="C299" s="34" t="s">
        <v>628</v>
      </c>
      <c r="D299" s="34" t="s">
        <v>1582</v>
      </c>
      <c r="E299" s="34" t="s">
        <v>1757</v>
      </c>
      <c r="F299" s="34">
        <v>4</v>
      </c>
      <c r="G299" s="34">
        <v>353.67</v>
      </c>
      <c r="H299" s="34">
        <v>0.03</v>
      </c>
      <c r="I299" s="34" t="s">
        <v>1829</v>
      </c>
      <c r="J299" s="34">
        <v>1372.2396000000001</v>
      </c>
      <c r="K299" s="58" t="str">
        <f t="shared" si="4"/>
        <v>Large Sale</v>
      </c>
    </row>
    <row r="300" spans="1:11">
      <c r="A300" s="27" t="s">
        <v>2124</v>
      </c>
      <c r="B300" s="30">
        <v>45583</v>
      </c>
      <c r="C300" s="33" t="s">
        <v>241</v>
      </c>
      <c r="D300" s="33" t="s">
        <v>1728</v>
      </c>
      <c r="E300" s="33" t="s">
        <v>1757</v>
      </c>
      <c r="F300" s="33">
        <v>4</v>
      </c>
      <c r="G300" s="33">
        <v>61.98</v>
      </c>
      <c r="H300" s="33">
        <v>0.16</v>
      </c>
      <c r="I300" s="33" t="s">
        <v>1824</v>
      </c>
      <c r="J300" s="33">
        <v>208.25280000000001</v>
      </c>
      <c r="K300" s="58" t="str">
        <f t="shared" si="4"/>
        <v>Small Sale</v>
      </c>
    </row>
    <row r="301" spans="1:11">
      <c r="A301" s="28" t="s">
        <v>2125</v>
      </c>
      <c r="B301" s="31">
        <v>45348</v>
      </c>
      <c r="C301" s="34" t="s">
        <v>702</v>
      </c>
      <c r="D301" s="34" t="s">
        <v>1592</v>
      </c>
      <c r="E301" s="34" t="s">
        <v>1813</v>
      </c>
      <c r="F301" s="34">
        <v>2</v>
      </c>
      <c r="G301" s="34">
        <v>873.1</v>
      </c>
      <c r="H301" s="34">
        <v>0.12</v>
      </c>
      <c r="I301" s="34" t="s">
        <v>1826</v>
      </c>
      <c r="J301" s="34">
        <v>1536.6559999999999</v>
      </c>
      <c r="K301" s="58" t="str">
        <f t="shared" si="4"/>
        <v>Large Sale</v>
      </c>
    </row>
    <row r="302" spans="1:11">
      <c r="A302" s="27" t="s">
        <v>2126</v>
      </c>
      <c r="B302" s="30">
        <v>45268</v>
      </c>
      <c r="C302" s="33" t="s">
        <v>648</v>
      </c>
      <c r="D302" s="33" t="s">
        <v>1572</v>
      </c>
      <c r="E302" s="33" t="s">
        <v>1801</v>
      </c>
      <c r="F302" s="33">
        <v>4</v>
      </c>
      <c r="G302" s="33">
        <v>889.47</v>
      </c>
      <c r="H302" s="33">
        <v>0.24</v>
      </c>
      <c r="I302" s="33" t="s">
        <v>1824</v>
      </c>
      <c r="J302" s="33">
        <v>2703.9888000000001</v>
      </c>
      <c r="K302" s="58" t="str">
        <f t="shared" si="4"/>
        <v>Large Sale</v>
      </c>
    </row>
    <row r="303" spans="1:11">
      <c r="A303" s="28" t="s">
        <v>2127</v>
      </c>
      <c r="B303" s="31">
        <v>45596</v>
      </c>
      <c r="C303" s="34" t="s">
        <v>118</v>
      </c>
      <c r="D303" s="34" t="s">
        <v>1696</v>
      </c>
      <c r="E303" s="34" t="s">
        <v>1792</v>
      </c>
      <c r="F303" s="34">
        <v>3</v>
      </c>
      <c r="G303" s="34">
        <v>803.76</v>
      </c>
      <c r="H303" s="34">
        <v>0.19</v>
      </c>
      <c r="I303" s="34" t="s">
        <v>1829</v>
      </c>
      <c r="J303" s="34">
        <v>1953.1368</v>
      </c>
      <c r="K303" s="58" t="str">
        <f t="shared" si="4"/>
        <v>Large Sale</v>
      </c>
    </row>
    <row r="304" spans="1:11">
      <c r="A304" s="27" t="s">
        <v>2128</v>
      </c>
      <c r="B304" s="30">
        <v>45624</v>
      </c>
      <c r="C304" s="33" t="s">
        <v>1443</v>
      </c>
      <c r="D304" s="33" t="s">
        <v>1698</v>
      </c>
      <c r="E304" s="33" t="s">
        <v>1773</v>
      </c>
      <c r="F304" s="33">
        <v>2</v>
      </c>
      <c r="G304" s="33">
        <v>865.14</v>
      </c>
      <c r="H304" s="33">
        <v>0.2</v>
      </c>
      <c r="I304" s="33" t="s">
        <v>1826</v>
      </c>
      <c r="J304" s="33">
        <v>1384.2239999999999</v>
      </c>
      <c r="K304" s="58" t="str">
        <f t="shared" si="4"/>
        <v>Large Sale</v>
      </c>
    </row>
    <row r="305" spans="1:11">
      <c r="A305" s="28" t="s">
        <v>2129</v>
      </c>
      <c r="B305" s="31">
        <v>45813</v>
      </c>
      <c r="C305" s="34" t="s">
        <v>347</v>
      </c>
      <c r="D305" s="34" t="s">
        <v>1610</v>
      </c>
      <c r="E305" s="34" t="s">
        <v>1786</v>
      </c>
      <c r="F305" s="34">
        <v>2</v>
      </c>
      <c r="G305" s="34">
        <v>916.49</v>
      </c>
      <c r="H305" s="34">
        <v>0.3</v>
      </c>
      <c r="I305" s="34" t="s">
        <v>1829</v>
      </c>
      <c r="J305" s="34">
        <v>1283.086</v>
      </c>
      <c r="K305" s="58" t="str">
        <f t="shared" si="4"/>
        <v>Large Sale</v>
      </c>
    </row>
    <row r="306" spans="1:11">
      <c r="A306" s="27" t="s">
        <v>2130</v>
      </c>
      <c r="B306" s="30">
        <v>45615</v>
      </c>
      <c r="C306" s="33" t="s">
        <v>164</v>
      </c>
      <c r="D306" s="33" t="s">
        <v>1650</v>
      </c>
      <c r="E306" s="33" t="s">
        <v>1794</v>
      </c>
      <c r="F306" s="33">
        <v>3</v>
      </c>
      <c r="G306" s="33">
        <v>781.39</v>
      </c>
      <c r="H306" s="33">
        <v>0.12</v>
      </c>
      <c r="I306" s="33" t="s">
        <v>1824</v>
      </c>
      <c r="J306" s="33">
        <v>2062.8696</v>
      </c>
      <c r="K306" s="58" t="str">
        <f t="shared" si="4"/>
        <v>Large Sale</v>
      </c>
    </row>
    <row r="307" spans="1:11">
      <c r="A307" s="28" t="s">
        <v>2131</v>
      </c>
      <c r="B307" s="31">
        <v>45431</v>
      </c>
      <c r="C307" s="34" t="s">
        <v>687</v>
      </c>
      <c r="D307" s="34" t="s">
        <v>1624</v>
      </c>
      <c r="E307" s="34" t="s">
        <v>1794</v>
      </c>
      <c r="F307" s="34">
        <v>4</v>
      </c>
      <c r="G307" s="34">
        <v>619.74</v>
      </c>
      <c r="H307" s="34">
        <v>0.13</v>
      </c>
      <c r="I307" s="34" t="s">
        <v>1829</v>
      </c>
      <c r="J307" s="34">
        <v>2156.6952000000001</v>
      </c>
      <c r="K307" s="58" t="str">
        <f t="shared" si="4"/>
        <v>Large Sale</v>
      </c>
    </row>
    <row r="308" spans="1:11">
      <c r="A308" s="27" t="s">
        <v>2132</v>
      </c>
      <c r="B308" s="30">
        <v>45679</v>
      </c>
      <c r="C308" s="33" t="s">
        <v>1481</v>
      </c>
      <c r="D308" s="33" t="s">
        <v>1672</v>
      </c>
      <c r="E308" s="33" t="s">
        <v>1799</v>
      </c>
      <c r="F308" s="33">
        <v>2</v>
      </c>
      <c r="G308" s="33">
        <v>837.76</v>
      </c>
      <c r="H308" s="33">
        <v>0.03</v>
      </c>
      <c r="I308" s="33" t="s">
        <v>1829</v>
      </c>
      <c r="J308" s="33">
        <v>1625.2544</v>
      </c>
      <c r="K308" s="58" t="str">
        <f t="shared" si="4"/>
        <v>Large Sale</v>
      </c>
    </row>
    <row r="309" spans="1:11">
      <c r="A309" s="28" t="s">
        <v>2133</v>
      </c>
      <c r="B309" s="31">
        <v>45842</v>
      </c>
      <c r="C309" s="34" t="s">
        <v>1395</v>
      </c>
      <c r="D309" s="34" t="s">
        <v>1728</v>
      </c>
      <c r="E309" s="34" t="s">
        <v>1757</v>
      </c>
      <c r="F309" s="34">
        <v>3</v>
      </c>
      <c r="G309" s="34">
        <v>135.94</v>
      </c>
      <c r="H309" s="34">
        <v>0.2</v>
      </c>
      <c r="I309" s="34" t="s">
        <v>1824</v>
      </c>
      <c r="J309" s="34">
        <v>326.25599999999997</v>
      </c>
      <c r="K309" s="58" t="str">
        <f t="shared" si="4"/>
        <v>Small Sale</v>
      </c>
    </row>
    <row r="310" spans="1:11">
      <c r="A310" s="27" t="s">
        <v>2134</v>
      </c>
      <c r="B310" s="30">
        <v>45796</v>
      </c>
      <c r="C310" s="33" t="s">
        <v>1475</v>
      </c>
      <c r="D310" s="33" t="s">
        <v>1696</v>
      </c>
      <c r="E310" s="33" t="s">
        <v>1757</v>
      </c>
      <c r="F310" s="33">
        <v>4</v>
      </c>
      <c r="G310" s="33">
        <v>396.53</v>
      </c>
      <c r="H310" s="33">
        <v>7.0000000000000007E-2</v>
      </c>
      <c r="I310" s="33" t="s">
        <v>1826</v>
      </c>
      <c r="J310" s="33">
        <v>1475.0916</v>
      </c>
      <c r="K310" s="58" t="str">
        <f t="shared" si="4"/>
        <v>Large Sale</v>
      </c>
    </row>
    <row r="311" spans="1:11">
      <c r="A311" s="28" t="s">
        <v>2135</v>
      </c>
      <c r="B311" s="31">
        <v>45264</v>
      </c>
      <c r="C311" s="34" t="s">
        <v>713</v>
      </c>
      <c r="D311" s="34" t="s">
        <v>1606</v>
      </c>
      <c r="E311" s="34" t="s">
        <v>1799</v>
      </c>
      <c r="F311" s="34">
        <v>2</v>
      </c>
      <c r="G311" s="34">
        <v>722.45</v>
      </c>
      <c r="H311" s="34">
        <v>0.22</v>
      </c>
      <c r="I311" s="34" t="s">
        <v>1826</v>
      </c>
      <c r="J311" s="34">
        <v>1127.0219999999999</v>
      </c>
      <c r="K311" s="58" t="str">
        <f t="shared" si="4"/>
        <v>Large Sale</v>
      </c>
    </row>
    <row r="312" spans="1:11">
      <c r="A312" s="27" t="s">
        <v>2136</v>
      </c>
      <c r="B312" s="30">
        <v>45504</v>
      </c>
      <c r="C312" s="33" t="s">
        <v>181</v>
      </c>
      <c r="D312" s="33" t="s">
        <v>1676</v>
      </c>
      <c r="E312" s="33" t="s">
        <v>1761</v>
      </c>
      <c r="F312" s="33">
        <v>2</v>
      </c>
      <c r="G312" s="33">
        <v>138.41</v>
      </c>
      <c r="H312" s="33">
        <v>0.02</v>
      </c>
      <c r="I312" s="33" t="s">
        <v>1824</v>
      </c>
      <c r="J312" s="33">
        <v>271.28359999999998</v>
      </c>
      <c r="K312" s="58" t="str">
        <f t="shared" si="4"/>
        <v>Small Sale</v>
      </c>
    </row>
    <row r="313" spans="1:11">
      <c r="A313" s="28" t="s">
        <v>2137</v>
      </c>
      <c r="B313" s="31">
        <v>45679</v>
      </c>
      <c r="C313" s="34" t="s">
        <v>435</v>
      </c>
      <c r="D313" s="34" t="s">
        <v>1708</v>
      </c>
      <c r="E313" s="34" t="s">
        <v>1761</v>
      </c>
      <c r="F313" s="34">
        <v>4</v>
      </c>
      <c r="G313" s="34">
        <v>741.51</v>
      </c>
      <c r="H313" s="34">
        <v>0.09</v>
      </c>
      <c r="I313" s="34" t="s">
        <v>1829</v>
      </c>
      <c r="J313" s="34">
        <v>2699.0963999999999</v>
      </c>
      <c r="K313" s="58" t="str">
        <f t="shared" si="4"/>
        <v>Large Sale</v>
      </c>
    </row>
    <row r="314" spans="1:11">
      <c r="A314" s="27" t="s">
        <v>2138</v>
      </c>
      <c r="B314" s="30">
        <v>45611</v>
      </c>
      <c r="C314" s="33" t="s">
        <v>100</v>
      </c>
      <c r="D314" s="33" t="s">
        <v>1708</v>
      </c>
      <c r="E314" s="33" t="s">
        <v>1807</v>
      </c>
      <c r="F314" s="33">
        <v>2</v>
      </c>
      <c r="G314" s="33">
        <v>588.9</v>
      </c>
      <c r="H314" s="33">
        <v>0.19</v>
      </c>
      <c r="I314" s="33" t="s">
        <v>1826</v>
      </c>
      <c r="J314" s="33">
        <v>954.01800000000003</v>
      </c>
      <c r="K314" s="58" t="str">
        <f t="shared" si="4"/>
        <v>Small Sale</v>
      </c>
    </row>
    <row r="315" spans="1:11">
      <c r="A315" s="28" t="s">
        <v>2139</v>
      </c>
      <c r="B315" s="31">
        <v>45389</v>
      </c>
      <c r="C315" s="34" t="s">
        <v>960</v>
      </c>
      <c r="D315" s="34" t="s">
        <v>1648</v>
      </c>
      <c r="E315" s="34" t="s">
        <v>1761</v>
      </c>
      <c r="F315" s="34">
        <v>1</v>
      </c>
      <c r="G315" s="34">
        <v>88.92</v>
      </c>
      <c r="H315" s="34">
        <v>0.19</v>
      </c>
      <c r="I315" s="34" t="s">
        <v>1826</v>
      </c>
      <c r="J315" s="34">
        <v>72.025200000000012</v>
      </c>
      <c r="K315" s="58" t="str">
        <f t="shared" si="4"/>
        <v>Small Sale</v>
      </c>
    </row>
    <row r="316" spans="1:11">
      <c r="A316" s="27" t="s">
        <v>2140</v>
      </c>
      <c r="B316" s="30">
        <v>45339</v>
      </c>
      <c r="C316" s="33" t="s">
        <v>411</v>
      </c>
      <c r="D316" s="33" t="s">
        <v>1670</v>
      </c>
      <c r="E316" s="33" t="s">
        <v>1804</v>
      </c>
      <c r="F316" s="33">
        <v>1</v>
      </c>
      <c r="G316" s="33">
        <v>299.13</v>
      </c>
      <c r="H316" s="33">
        <v>0.1</v>
      </c>
      <c r="I316" s="33" t="s">
        <v>1829</v>
      </c>
      <c r="J316" s="33">
        <v>269.21699999999998</v>
      </c>
      <c r="K316" s="58" t="str">
        <f t="shared" si="4"/>
        <v>Small Sale</v>
      </c>
    </row>
    <row r="317" spans="1:11">
      <c r="A317" s="28" t="s">
        <v>2141</v>
      </c>
      <c r="B317" s="31">
        <v>45433</v>
      </c>
      <c r="C317" s="34" t="s">
        <v>405</v>
      </c>
      <c r="D317" s="34" t="s">
        <v>1702</v>
      </c>
      <c r="E317" s="34" t="s">
        <v>1766</v>
      </c>
      <c r="F317" s="34">
        <v>2</v>
      </c>
      <c r="G317" s="34">
        <v>548.29999999999995</v>
      </c>
      <c r="H317" s="34">
        <v>0.23</v>
      </c>
      <c r="I317" s="34" t="s">
        <v>1824</v>
      </c>
      <c r="J317" s="34">
        <v>844.38199999999995</v>
      </c>
      <c r="K317" s="58" t="str">
        <f t="shared" si="4"/>
        <v>Small Sale</v>
      </c>
    </row>
    <row r="318" spans="1:11">
      <c r="A318" s="27" t="s">
        <v>2142</v>
      </c>
      <c r="B318" s="30">
        <v>45435</v>
      </c>
      <c r="C318" s="33" t="s">
        <v>836</v>
      </c>
      <c r="D318" s="33" t="s">
        <v>1656</v>
      </c>
      <c r="E318" s="33" t="s">
        <v>1789</v>
      </c>
      <c r="F318" s="33">
        <v>3</v>
      </c>
      <c r="G318" s="33">
        <v>977.55</v>
      </c>
      <c r="H318" s="33">
        <v>0.02</v>
      </c>
      <c r="I318" s="33" t="s">
        <v>1826</v>
      </c>
      <c r="J318" s="33">
        <v>2873.9969999999989</v>
      </c>
      <c r="K318" s="58" t="str">
        <f t="shared" si="4"/>
        <v>Large Sale</v>
      </c>
    </row>
    <row r="319" spans="1:11">
      <c r="A319" s="28" t="s">
        <v>2143</v>
      </c>
      <c r="B319" s="31">
        <v>45823</v>
      </c>
      <c r="C319" s="34" t="s">
        <v>1086</v>
      </c>
      <c r="D319" s="34" t="s">
        <v>1636</v>
      </c>
      <c r="E319" s="34" t="s">
        <v>1810</v>
      </c>
      <c r="F319" s="34">
        <v>1</v>
      </c>
      <c r="G319" s="34">
        <v>459.42</v>
      </c>
      <c r="H319" s="34">
        <v>0.28000000000000003</v>
      </c>
      <c r="I319" s="34" t="s">
        <v>1829</v>
      </c>
      <c r="J319" s="34">
        <v>330.7824</v>
      </c>
      <c r="K319" s="58" t="str">
        <f t="shared" si="4"/>
        <v>Small Sale</v>
      </c>
    </row>
    <row r="320" spans="1:11">
      <c r="A320" s="27" t="s">
        <v>2144</v>
      </c>
      <c r="B320" s="30">
        <v>45663</v>
      </c>
      <c r="C320" s="33" t="s">
        <v>318</v>
      </c>
      <c r="D320" s="33" t="s">
        <v>1549</v>
      </c>
      <c r="E320" s="33" t="s">
        <v>1769</v>
      </c>
      <c r="F320" s="33">
        <v>2</v>
      </c>
      <c r="G320" s="33">
        <v>123.19</v>
      </c>
      <c r="H320" s="33">
        <v>0.19</v>
      </c>
      <c r="I320" s="33" t="s">
        <v>1824</v>
      </c>
      <c r="J320" s="33">
        <v>199.56780000000001</v>
      </c>
      <c r="K320" s="58" t="str">
        <f t="shared" si="4"/>
        <v>Small Sale</v>
      </c>
    </row>
    <row r="321" spans="1:11">
      <c r="A321" s="28" t="s">
        <v>2145</v>
      </c>
      <c r="B321" s="31">
        <v>45879</v>
      </c>
      <c r="C321" s="34" t="s">
        <v>1121</v>
      </c>
      <c r="D321" s="34" t="s">
        <v>1658</v>
      </c>
      <c r="E321" s="34" t="s">
        <v>1813</v>
      </c>
      <c r="F321" s="34">
        <v>1</v>
      </c>
      <c r="G321" s="34">
        <v>222.95</v>
      </c>
      <c r="H321" s="34">
        <v>0.02</v>
      </c>
      <c r="I321" s="34" t="s">
        <v>1826</v>
      </c>
      <c r="J321" s="34">
        <v>218.49100000000001</v>
      </c>
      <c r="K321" s="58" t="str">
        <f t="shared" si="4"/>
        <v>Small Sale</v>
      </c>
    </row>
    <row r="322" spans="1:11">
      <c r="A322" s="27" t="s">
        <v>2146</v>
      </c>
      <c r="B322" s="30">
        <v>45840</v>
      </c>
      <c r="C322" s="33" t="s">
        <v>1044</v>
      </c>
      <c r="D322" s="33" t="s">
        <v>1612</v>
      </c>
      <c r="E322" s="33" t="s">
        <v>1769</v>
      </c>
      <c r="F322" s="33">
        <v>3</v>
      </c>
      <c r="G322" s="33">
        <v>601.92999999999995</v>
      </c>
      <c r="H322" s="33">
        <v>0.14000000000000001</v>
      </c>
      <c r="I322" s="33" t="s">
        <v>1824</v>
      </c>
      <c r="J322" s="33">
        <v>1552.9793999999999</v>
      </c>
      <c r="K322" s="58" t="str">
        <f t="shared" si="4"/>
        <v>Large Sale</v>
      </c>
    </row>
    <row r="323" spans="1:11">
      <c r="A323" s="28" t="s">
        <v>2147</v>
      </c>
      <c r="B323" s="31">
        <v>45380</v>
      </c>
      <c r="C323" s="34" t="s">
        <v>939</v>
      </c>
      <c r="D323" s="34" t="s">
        <v>1686</v>
      </c>
      <c r="E323" s="34" t="s">
        <v>1761</v>
      </c>
      <c r="F323" s="34">
        <v>1</v>
      </c>
      <c r="G323" s="34">
        <v>564.1</v>
      </c>
      <c r="H323" s="34">
        <v>0.03</v>
      </c>
      <c r="I323" s="34" t="s">
        <v>1824</v>
      </c>
      <c r="J323" s="34">
        <v>547.17700000000002</v>
      </c>
      <c r="K323" s="58" t="str">
        <f t="shared" ref="K323:K386" si="5">IF(J323 &gt; 1000, "Large Sale", "Small Sale")</f>
        <v>Small Sale</v>
      </c>
    </row>
    <row r="324" spans="1:11">
      <c r="A324" s="27" t="s">
        <v>2148</v>
      </c>
      <c r="B324" s="30">
        <v>45672</v>
      </c>
      <c r="C324" s="33" t="s">
        <v>341</v>
      </c>
      <c r="D324" s="33" t="s">
        <v>1708</v>
      </c>
      <c r="E324" s="33" t="s">
        <v>1773</v>
      </c>
      <c r="F324" s="33">
        <v>1</v>
      </c>
      <c r="G324" s="33">
        <v>516.62</v>
      </c>
      <c r="H324" s="33">
        <v>0.18</v>
      </c>
      <c r="I324" s="33" t="s">
        <v>1824</v>
      </c>
      <c r="J324" s="33">
        <v>423.62840000000011</v>
      </c>
      <c r="K324" s="58" t="str">
        <f t="shared" si="5"/>
        <v>Small Sale</v>
      </c>
    </row>
    <row r="325" spans="1:11">
      <c r="A325" s="28" t="s">
        <v>2149</v>
      </c>
      <c r="B325" s="31">
        <v>45497</v>
      </c>
      <c r="C325" s="34" t="s">
        <v>1357</v>
      </c>
      <c r="D325" s="34" t="s">
        <v>1674</v>
      </c>
      <c r="E325" s="34" t="s">
        <v>1794</v>
      </c>
      <c r="F325" s="34">
        <v>1</v>
      </c>
      <c r="G325" s="34">
        <v>934.75</v>
      </c>
      <c r="H325" s="34">
        <v>0.11</v>
      </c>
      <c r="I325" s="34" t="s">
        <v>1826</v>
      </c>
      <c r="J325" s="34">
        <v>831.92750000000001</v>
      </c>
      <c r="K325" s="58" t="str">
        <f t="shared" si="5"/>
        <v>Small Sale</v>
      </c>
    </row>
    <row r="326" spans="1:11">
      <c r="A326" s="27" t="s">
        <v>2150</v>
      </c>
      <c r="B326" s="30">
        <v>45407</v>
      </c>
      <c r="C326" s="33" t="s">
        <v>752</v>
      </c>
      <c r="D326" s="33" t="s">
        <v>1744</v>
      </c>
      <c r="E326" s="33" t="s">
        <v>1779</v>
      </c>
      <c r="F326" s="33">
        <v>4</v>
      </c>
      <c r="G326" s="33">
        <v>548.44000000000005</v>
      </c>
      <c r="H326" s="33">
        <v>0.05</v>
      </c>
      <c r="I326" s="33" t="s">
        <v>1826</v>
      </c>
      <c r="J326" s="33">
        <v>2084.0720000000001</v>
      </c>
      <c r="K326" s="58" t="str">
        <f t="shared" si="5"/>
        <v>Large Sale</v>
      </c>
    </row>
    <row r="327" spans="1:11">
      <c r="A327" s="28" t="s">
        <v>2151</v>
      </c>
      <c r="B327" s="31">
        <v>45764</v>
      </c>
      <c r="C327" s="34" t="s">
        <v>63</v>
      </c>
      <c r="D327" s="34" t="s">
        <v>1622</v>
      </c>
      <c r="E327" s="34" t="s">
        <v>1766</v>
      </c>
      <c r="F327" s="34">
        <v>3</v>
      </c>
      <c r="G327" s="34">
        <v>361.11</v>
      </c>
      <c r="H327" s="34">
        <v>0.06</v>
      </c>
      <c r="I327" s="34" t="s">
        <v>1824</v>
      </c>
      <c r="J327" s="34">
        <v>1018.3302</v>
      </c>
      <c r="K327" s="58" t="str">
        <f t="shared" si="5"/>
        <v>Large Sale</v>
      </c>
    </row>
    <row r="328" spans="1:11">
      <c r="A328" s="27" t="s">
        <v>2152</v>
      </c>
      <c r="B328" s="30">
        <v>45924</v>
      </c>
      <c r="C328" s="33" t="s">
        <v>616</v>
      </c>
      <c r="D328" s="33" t="s">
        <v>1574</v>
      </c>
      <c r="E328" s="33" t="s">
        <v>1757</v>
      </c>
      <c r="F328" s="33">
        <v>2</v>
      </c>
      <c r="G328" s="33">
        <v>610.37</v>
      </c>
      <c r="H328" s="33">
        <v>0.1</v>
      </c>
      <c r="I328" s="33" t="s">
        <v>1826</v>
      </c>
      <c r="J328" s="33">
        <v>1098.6659999999999</v>
      </c>
      <c r="K328" s="58" t="str">
        <f t="shared" si="5"/>
        <v>Large Sale</v>
      </c>
    </row>
    <row r="329" spans="1:11">
      <c r="A329" s="28" t="s">
        <v>2153</v>
      </c>
      <c r="B329" s="31">
        <v>45240</v>
      </c>
      <c r="C329" s="34" t="s">
        <v>1050</v>
      </c>
      <c r="D329" s="34" t="s">
        <v>1650</v>
      </c>
      <c r="E329" s="34" t="s">
        <v>1804</v>
      </c>
      <c r="F329" s="34">
        <v>1</v>
      </c>
      <c r="G329" s="34">
        <v>272.2</v>
      </c>
      <c r="H329" s="34">
        <v>0.3</v>
      </c>
      <c r="I329" s="34" t="s">
        <v>1824</v>
      </c>
      <c r="J329" s="34">
        <v>190.54</v>
      </c>
      <c r="K329" s="58" t="str">
        <f t="shared" si="5"/>
        <v>Small Sale</v>
      </c>
    </row>
    <row r="330" spans="1:11">
      <c r="A330" s="27" t="s">
        <v>2154</v>
      </c>
      <c r="B330" s="30">
        <v>45349</v>
      </c>
      <c r="C330" s="33" t="s">
        <v>1357</v>
      </c>
      <c r="D330" s="33" t="s">
        <v>1702</v>
      </c>
      <c r="E330" s="33" t="s">
        <v>1776</v>
      </c>
      <c r="F330" s="33">
        <v>3</v>
      </c>
      <c r="G330" s="33">
        <v>573.1</v>
      </c>
      <c r="H330" s="33">
        <v>0.16</v>
      </c>
      <c r="I330" s="33" t="s">
        <v>1829</v>
      </c>
      <c r="J330" s="33">
        <v>1444.212</v>
      </c>
      <c r="K330" s="58" t="str">
        <f t="shared" si="5"/>
        <v>Large Sale</v>
      </c>
    </row>
    <row r="331" spans="1:11">
      <c r="A331" s="28" t="s">
        <v>2155</v>
      </c>
      <c r="B331" s="31">
        <v>45756</v>
      </c>
      <c r="C331" s="34" t="s">
        <v>1014</v>
      </c>
      <c r="D331" s="34" t="s">
        <v>1557</v>
      </c>
      <c r="E331" s="34" t="s">
        <v>1752</v>
      </c>
      <c r="F331" s="34">
        <v>4</v>
      </c>
      <c r="G331" s="34">
        <v>24.72</v>
      </c>
      <c r="H331" s="34">
        <v>0.28000000000000003</v>
      </c>
      <c r="I331" s="34" t="s">
        <v>1824</v>
      </c>
      <c r="J331" s="34">
        <v>71.193599999999989</v>
      </c>
      <c r="K331" s="58" t="str">
        <f t="shared" si="5"/>
        <v>Small Sale</v>
      </c>
    </row>
    <row r="332" spans="1:11">
      <c r="A332" s="27" t="s">
        <v>2156</v>
      </c>
      <c r="B332" s="30">
        <v>45478</v>
      </c>
      <c r="C332" s="33" t="s">
        <v>803</v>
      </c>
      <c r="D332" s="33" t="s">
        <v>1565</v>
      </c>
      <c r="E332" s="33" t="s">
        <v>1786</v>
      </c>
      <c r="F332" s="33">
        <v>3</v>
      </c>
      <c r="G332" s="33">
        <v>268.89</v>
      </c>
      <c r="H332" s="33">
        <v>7.0000000000000007E-2</v>
      </c>
      <c r="I332" s="33" t="s">
        <v>1829</v>
      </c>
      <c r="J332" s="33">
        <v>750.20309999999995</v>
      </c>
      <c r="K332" s="58" t="str">
        <f t="shared" si="5"/>
        <v>Small Sale</v>
      </c>
    </row>
    <row r="333" spans="1:11">
      <c r="A333" s="28" t="s">
        <v>2157</v>
      </c>
      <c r="B333" s="31">
        <v>45890</v>
      </c>
      <c r="C333" s="34" t="s">
        <v>821</v>
      </c>
      <c r="D333" s="34" t="s">
        <v>1684</v>
      </c>
      <c r="E333" s="34" t="s">
        <v>1786</v>
      </c>
      <c r="F333" s="34">
        <v>1</v>
      </c>
      <c r="G333" s="34">
        <v>78.5</v>
      </c>
      <c r="H333" s="34">
        <v>0.17</v>
      </c>
      <c r="I333" s="34" t="s">
        <v>1829</v>
      </c>
      <c r="J333" s="34">
        <v>65.155000000000001</v>
      </c>
      <c r="K333" s="58" t="str">
        <f t="shared" si="5"/>
        <v>Small Sale</v>
      </c>
    </row>
    <row r="334" spans="1:11">
      <c r="A334" s="27" t="s">
        <v>2158</v>
      </c>
      <c r="B334" s="30">
        <v>45815</v>
      </c>
      <c r="C334" s="33" t="s">
        <v>455</v>
      </c>
      <c r="D334" s="33" t="s">
        <v>1620</v>
      </c>
      <c r="E334" s="33" t="s">
        <v>1769</v>
      </c>
      <c r="F334" s="33">
        <v>3</v>
      </c>
      <c r="G334" s="33">
        <v>399.42</v>
      </c>
      <c r="H334" s="33">
        <v>0.02</v>
      </c>
      <c r="I334" s="33" t="s">
        <v>1824</v>
      </c>
      <c r="J334" s="33">
        <v>1174.2947999999999</v>
      </c>
      <c r="K334" s="58" t="str">
        <f t="shared" si="5"/>
        <v>Large Sale</v>
      </c>
    </row>
    <row r="335" spans="1:11">
      <c r="A335" s="28" t="s">
        <v>2159</v>
      </c>
      <c r="B335" s="31">
        <v>45891</v>
      </c>
      <c r="C335" s="34" t="s">
        <v>307</v>
      </c>
      <c r="D335" s="34" t="s">
        <v>1610</v>
      </c>
      <c r="E335" s="34" t="s">
        <v>1813</v>
      </c>
      <c r="F335" s="34">
        <v>3</v>
      </c>
      <c r="G335" s="34">
        <v>455.82</v>
      </c>
      <c r="H335" s="34">
        <v>0.01</v>
      </c>
      <c r="I335" s="34" t="s">
        <v>1826</v>
      </c>
      <c r="J335" s="34">
        <v>1353.7854</v>
      </c>
      <c r="K335" s="58" t="str">
        <f t="shared" si="5"/>
        <v>Large Sale</v>
      </c>
    </row>
    <row r="336" spans="1:11">
      <c r="A336" s="27" t="s">
        <v>2160</v>
      </c>
      <c r="B336" s="30">
        <v>45609</v>
      </c>
      <c r="C336" s="33" t="s">
        <v>1095</v>
      </c>
      <c r="D336" s="33" t="s">
        <v>1648</v>
      </c>
      <c r="E336" s="33" t="s">
        <v>1773</v>
      </c>
      <c r="F336" s="33">
        <v>2</v>
      </c>
      <c r="G336" s="33">
        <v>613.23</v>
      </c>
      <c r="H336" s="33">
        <v>0.15</v>
      </c>
      <c r="I336" s="33" t="s">
        <v>1826</v>
      </c>
      <c r="J336" s="33">
        <v>1042.491</v>
      </c>
      <c r="K336" s="58" t="str">
        <f t="shared" si="5"/>
        <v>Large Sale</v>
      </c>
    </row>
    <row r="337" spans="1:11">
      <c r="A337" s="28" t="s">
        <v>2161</v>
      </c>
      <c r="B337" s="31">
        <v>45309</v>
      </c>
      <c r="C337" s="34" t="s">
        <v>1414</v>
      </c>
      <c r="D337" s="34" t="s">
        <v>1549</v>
      </c>
      <c r="E337" s="34" t="s">
        <v>1799</v>
      </c>
      <c r="F337" s="34">
        <v>4</v>
      </c>
      <c r="G337" s="34">
        <v>971.9</v>
      </c>
      <c r="H337" s="34">
        <v>0.28000000000000003</v>
      </c>
      <c r="I337" s="34" t="s">
        <v>1826</v>
      </c>
      <c r="J337" s="34">
        <v>2799.0720000000001</v>
      </c>
      <c r="K337" s="58" t="str">
        <f t="shared" si="5"/>
        <v>Large Sale</v>
      </c>
    </row>
    <row r="338" spans="1:11">
      <c r="A338" s="27" t="s">
        <v>2162</v>
      </c>
      <c r="B338" s="30">
        <v>45519</v>
      </c>
      <c r="C338" s="33" t="s">
        <v>137</v>
      </c>
      <c r="D338" s="33" t="s">
        <v>1604</v>
      </c>
      <c r="E338" s="33" t="s">
        <v>1779</v>
      </c>
      <c r="F338" s="33">
        <v>3</v>
      </c>
      <c r="G338" s="33">
        <v>884.92</v>
      </c>
      <c r="H338" s="33">
        <v>0.06</v>
      </c>
      <c r="I338" s="33" t="s">
        <v>1826</v>
      </c>
      <c r="J338" s="33">
        <v>2495.4744000000001</v>
      </c>
      <c r="K338" s="58" t="str">
        <f t="shared" si="5"/>
        <v>Large Sale</v>
      </c>
    </row>
    <row r="339" spans="1:11">
      <c r="A339" s="28" t="s">
        <v>2163</v>
      </c>
      <c r="B339" s="31">
        <v>45921</v>
      </c>
      <c r="C339" s="34" t="s">
        <v>314</v>
      </c>
      <c r="D339" s="34" t="s">
        <v>1562</v>
      </c>
      <c r="E339" s="34" t="s">
        <v>1786</v>
      </c>
      <c r="F339" s="34">
        <v>1</v>
      </c>
      <c r="G339" s="34">
        <v>125</v>
      </c>
      <c r="H339" s="34">
        <v>0.23</v>
      </c>
      <c r="I339" s="34" t="s">
        <v>1824</v>
      </c>
      <c r="J339" s="34">
        <v>96.25</v>
      </c>
      <c r="K339" s="58" t="str">
        <f t="shared" si="5"/>
        <v>Small Sale</v>
      </c>
    </row>
    <row r="340" spans="1:11">
      <c r="A340" s="27" t="s">
        <v>2164</v>
      </c>
      <c r="B340" s="30">
        <v>45465</v>
      </c>
      <c r="C340" s="33" t="s">
        <v>441</v>
      </c>
      <c r="D340" s="33" t="s">
        <v>1568</v>
      </c>
      <c r="E340" s="33" t="s">
        <v>1801</v>
      </c>
      <c r="F340" s="33">
        <v>2</v>
      </c>
      <c r="G340" s="33">
        <v>188.25</v>
      </c>
      <c r="H340" s="33">
        <v>0.08</v>
      </c>
      <c r="I340" s="33" t="s">
        <v>1826</v>
      </c>
      <c r="J340" s="33">
        <v>346.38</v>
      </c>
      <c r="K340" s="58" t="str">
        <f t="shared" si="5"/>
        <v>Small Sale</v>
      </c>
    </row>
    <row r="341" spans="1:11">
      <c r="A341" s="28" t="s">
        <v>2165</v>
      </c>
      <c r="B341" s="31">
        <v>45303</v>
      </c>
      <c r="C341" s="34" t="s">
        <v>719</v>
      </c>
      <c r="D341" s="34" t="s">
        <v>1640</v>
      </c>
      <c r="E341" s="34" t="s">
        <v>1776</v>
      </c>
      <c r="F341" s="34">
        <v>4</v>
      </c>
      <c r="G341" s="34">
        <v>344.12</v>
      </c>
      <c r="H341" s="34">
        <v>0.25</v>
      </c>
      <c r="I341" s="34" t="s">
        <v>1826</v>
      </c>
      <c r="J341" s="34">
        <v>1032.3599999999999</v>
      </c>
      <c r="K341" s="58" t="str">
        <f t="shared" si="5"/>
        <v>Large Sale</v>
      </c>
    </row>
    <row r="342" spans="1:11">
      <c r="A342" s="27" t="s">
        <v>2166</v>
      </c>
      <c r="B342" s="30">
        <v>45218</v>
      </c>
      <c r="C342" s="33" t="s">
        <v>181</v>
      </c>
      <c r="D342" s="33" t="s">
        <v>1582</v>
      </c>
      <c r="E342" s="33" t="s">
        <v>1813</v>
      </c>
      <c r="F342" s="33">
        <v>3</v>
      </c>
      <c r="G342" s="33">
        <v>997.95</v>
      </c>
      <c r="H342" s="33">
        <v>0.09</v>
      </c>
      <c r="I342" s="33" t="s">
        <v>1829</v>
      </c>
      <c r="J342" s="33">
        <v>2724.4034999999999</v>
      </c>
      <c r="K342" s="58" t="str">
        <f t="shared" si="5"/>
        <v>Large Sale</v>
      </c>
    </row>
    <row r="343" spans="1:11">
      <c r="A343" s="28" t="s">
        <v>2167</v>
      </c>
      <c r="B343" s="31">
        <v>45727</v>
      </c>
      <c r="C343" s="34" t="s">
        <v>505</v>
      </c>
      <c r="D343" s="34" t="s">
        <v>1570</v>
      </c>
      <c r="E343" s="34" t="s">
        <v>1801</v>
      </c>
      <c r="F343" s="34">
        <v>3</v>
      </c>
      <c r="G343" s="34">
        <v>121.64</v>
      </c>
      <c r="H343" s="34">
        <v>7.0000000000000007E-2</v>
      </c>
      <c r="I343" s="34" t="s">
        <v>1826</v>
      </c>
      <c r="J343" s="34">
        <v>339.37560000000002</v>
      </c>
      <c r="K343" s="58" t="str">
        <f t="shared" si="5"/>
        <v>Small Sale</v>
      </c>
    </row>
    <row r="344" spans="1:11">
      <c r="A344" s="27" t="s">
        <v>2168</v>
      </c>
      <c r="B344" s="30">
        <v>45557</v>
      </c>
      <c r="C344" s="33" t="s">
        <v>716</v>
      </c>
      <c r="D344" s="33" t="s">
        <v>1684</v>
      </c>
      <c r="E344" s="33" t="s">
        <v>1789</v>
      </c>
      <c r="F344" s="33">
        <v>2</v>
      </c>
      <c r="G344" s="33">
        <v>692.72</v>
      </c>
      <c r="H344" s="33">
        <v>0.13</v>
      </c>
      <c r="I344" s="33" t="s">
        <v>1826</v>
      </c>
      <c r="J344" s="33">
        <v>1205.3327999999999</v>
      </c>
      <c r="K344" s="58" t="str">
        <f t="shared" si="5"/>
        <v>Large Sale</v>
      </c>
    </row>
    <row r="345" spans="1:11">
      <c r="A345" s="28" t="s">
        <v>2169</v>
      </c>
      <c r="B345" s="31">
        <v>45623</v>
      </c>
      <c r="C345" s="34" t="s">
        <v>114</v>
      </c>
      <c r="D345" s="34" t="s">
        <v>1596</v>
      </c>
      <c r="E345" s="34" t="s">
        <v>1813</v>
      </c>
      <c r="F345" s="34">
        <v>3</v>
      </c>
      <c r="G345" s="34">
        <v>794.59</v>
      </c>
      <c r="H345" s="34">
        <v>0.03</v>
      </c>
      <c r="I345" s="34" t="s">
        <v>1826</v>
      </c>
      <c r="J345" s="34">
        <v>2312.2568999999999</v>
      </c>
      <c r="K345" s="58" t="str">
        <f t="shared" si="5"/>
        <v>Large Sale</v>
      </c>
    </row>
    <row r="346" spans="1:11">
      <c r="A346" s="27" t="s">
        <v>2170</v>
      </c>
      <c r="B346" s="30">
        <v>45224</v>
      </c>
      <c r="C346" s="33" t="s">
        <v>67</v>
      </c>
      <c r="D346" s="33" t="s">
        <v>1600</v>
      </c>
      <c r="E346" s="33" t="s">
        <v>1786</v>
      </c>
      <c r="F346" s="33">
        <v>1</v>
      </c>
      <c r="G346" s="33">
        <v>907.95</v>
      </c>
      <c r="H346" s="33">
        <v>0.1</v>
      </c>
      <c r="I346" s="33" t="s">
        <v>1826</v>
      </c>
      <c r="J346" s="33">
        <v>817.15500000000009</v>
      </c>
      <c r="K346" s="58" t="str">
        <f t="shared" si="5"/>
        <v>Small Sale</v>
      </c>
    </row>
    <row r="347" spans="1:11">
      <c r="A347" s="28" t="s">
        <v>2171</v>
      </c>
      <c r="B347" s="31">
        <v>45940</v>
      </c>
      <c r="C347" s="34" t="s">
        <v>911</v>
      </c>
      <c r="D347" s="34" t="s">
        <v>1648</v>
      </c>
      <c r="E347" s="34" t="s">
        <v>1752</v>
      </c>
      <c r="F347" s="34">
        <v>2</v>
      </c>
      <c r="G347" s="34">
        <v>660.81</v>
      </c>
      <c r="H347" s="34">
        <v>0.18</v>
      </c>
      <c r="I347" s="34" t="s">
        <v>1824</v>
      </c>
      <c r="J347" s="34">
        <v>1083.7284</v>
      </c>
      <c r="K347" s="58" t="str">
        <f t="shared" si="5"/>
        <v>Large Sale</v>
      </c>
    </row>
    <row r="348" spans="1:11">
      <c r="A348" s="27" t="s">
        <v>2172</v>
      </c>
      <c r="B348" s="30">
        <v>45915</v>
      </c>
      <c r="C348" s="33" t="s">
        <v>227</v>
      </c>
      <c r="D348" s="33" t="s">
        <v>1650</v>
      </c>
      <c r="E348" s="33" t="s">
        <v>1782</v>
      </c>
      <c r="F348" s="33">
        <v>3</v>
      </c>
      <c r="G348" s="33">
        <v>564.94000000000005</v>
      </c>
      <c r="H348" s="33">
        <v>0.22</v>
      </c>
      <c r="I348" s="33" t="s">
        <v>1829</v>
      </c>
      <c r="J348" s="33">
        <v>1321.9595999999999</v>
      </c>
      <c r="K348" s="58" t="str">
        <f t="shared" si="5"/>
        <v>Large Sale</v>
      </c>
    </row>
    <row r="349" spans="1:11">
      <c r="A349" s="28" t="s">
        <v>2173</v>
      </c>
      <c r="B349" s="31">
        <v>45541</v>
      </c>
      <c r="C349" s="34" t="s">
        <v>205</v>
      </c>
      <c r="D349" s="34" t="s">
        <v>1578</v>
      </c>
      <c r="E349" s="34" t="s">
        <v>1801</v>
      </c>
      <c r="F349" s="34">
        <v>2</v>
      </c>
      <c r="G349" s="34">
        <v>280.37</v>
      </c>
      <c r="H349" s="34">
        <v>0.22</v>
      </c>
      <c r="I349" s="34" t="s">
        <v>1829</v>
      </c>
      <c r="J349" s="34">
        <v>437.37720000000002</v>
      </c>
      <c r="K349" s="58" t="str">
        <f t="shared" si="5"/>
        <v>Small Sale</v>
      </c>
    </row>
    <row r="350" spans="1:11">
      <c r="A350" s="27" t="s">
        <v>2174</v>
      </c>
      <c r="B350" s="30">
        <v>45489</v>
      </c>
      <c r="C350" s="33" t="s">
        <v>1163</v>
      </c>
      <c r="D350" s="33" t="s">
        <v>1648</v>
      </c>
      <c r="E350" s="33" t="s">
        <v>1766</v>
      </c>
      <c r="F350" s="33">
        <v>2</v>
      </c>
      <c r="G350" s="33">
        <v>85.23</v>
      </c>
      <c r="H350" s="33">
        <v>0.13</v>
      </c>
      <c r="I350" s="33" t="s">
        <v>1824</v>
      </c>
      <c r="J350" s="33">
        <v>148.30019999999999</v>
      </c>
      <c r="K350" s="58" t="str">
        <f t="shared" si="5"/>
        <v>Small Sale</v>
      </c>
    </row>
    <row r="351" spans="1:11">
      <c r="A351" s="28" t="s">
        <v>2175</v>
      </c>
      <c r="B351" s="31">
        <v>45748</v>
      </c>
      <c r="C351" s="34" t="s">
        <v>984</v>
      </c>
      <c r="D351" s="34" t="s">
        <v>1602</v>
      </c>
      <c r="E351" s="34" t="s">
        <v>1797</v>
      </c>
      <c r="F351" s="34">
        <v>2</v>
      </c>
      <c r="G351" s="34">
        <v>563.29999999999995</v>
      </c>
      <c r="H351" s="34">
        <v>0.26</v>
      </c>
      <c r="I351" s="34" t="s">
        <v>1824</v>
      </c>
      <c r="J351" s="34">
        <v>833.68399999999997</v>
      </c>
      <c r="K351" s="58" t="str">
        <f t="shared" si="5"/>
        <v>Small Sale</v>
      </c>
    </row>
    <row r="352" spans="1:11">
      <c r="A352" s="27" t="s">
        <v>2176</v>
      </c>
      <c r="B352" s="30">
        <v>45309</v>
      </c>
      <c r="C352" s="33" t="s">
        <v>134</v>
      </c>
      <c r="D352" s="33" t="s">
        <v>1708</v>
      </c>
      <c r="E352" s="33" t="s">
        <v>1810</v>
      </c>
      <c r="F352" s="33">
        <v>2</v>
      </c>
      <c r="G352" s="33">
        <v>827.81</v>
      </c>
      <c r="H352" s="33">
        <v>0.04</v>
      </c>
      <c r="I352" s="33" t="s">
        <v>1826</v>
      </c>
      <c r="J352" s="33">
        <v>1589.3951999999999</v>
      </c>
      <c r="K352" s="58" t="str">
        <f t="shared" si="5"/>
        <v>Large Sale</v>
      </c>
    </row>
    <row r="353" spans="1:11">
      <c r="A353" s="28" t="s">
        <v>2177</v>
      </c>
      <c r="B353" s="31">
        <v>45621</v>
      </c>
      <c r="C353" s="34" t="s">
        <v>696</v>
      </c>
      <c r="D353" s="34" t="s">
        <v>1572</v>
      </c>
      <c r="E353" s="34" t="s">
        <v>1810</v>
      </c>
      <c r="F353" s="34">
        <v>3</v>
      </c>
      <c r="G353" s="34">
        <v>877.71</v>
      </c>
      <c r="H353" s="34">
        <v>0.12</v>
      </c>
      <c r="I353" s="34" t="s">
        <v>1826</v>
      </c>
      <c r="J353" s="34">
        <v>2317.1543999999999</v>
      </c>
      <c r="K353" s="58" t="str">
        <f t="shared" si="5"/>
        <v>Large Sale</v>
      </c>
    </row>
    <row r="354" spans="1:11">
      <c r="A354" s="27" t="s">
        <v>2178</v>
      </c>
      <c r="B354" s="30">
        <v>45603</v>
      </c>
      <c r="C354" s="33" t="s">
        <v>821</v>
      </c>
      <c r="D354" s="33" t="s">
        <v>1662</v>
      </c>
      <c r="E354" s="33" t="s">
        <v>1786</v>
      </c>
      <c r="F354" s="33">
        <v>4</v>
      </c>
      <c r="G354" s="33">
        <v>488.56</v>
      </c>
      <c r="H354" s="33">
        <v>0.26</v>
      </c>
      <c r="I354" s="33" t="s">
        <v>1829</v>
      </c>
      <c r="J354" s="33">
        <v>1446.1376</v>
      </c>
      <c r="K354" s="58" t="str">
        <f t="shared" si="5"/>
        <v>Large Sale</v>
      </c>
    </row>
    <row r="355" spans="1:11">
      <c r="A355" s="28" t="s">
        <v>2179</v>
      </c>
      <c r="B355" s="31">
        <v>45501</v>
      </c>
      <c r="C355" s="34" t="s">
        <v>369</v>
      </c>
      <c r="D355" s="34" t="s">
        <v>1598</v>
      </c>
      <c r="E355" s="34" t="s">
        <v>1794</v>
      </c>
      <c r="F355" s="34">
        <v>4</v>
      </c>
      <c r="G355" s="34">
        <v>175.91</v>
      </c>
      <c r="H355" s="34">
        <v>0.13</v>
      </c>
      <c r="I355" s="34" t="s">
        <v>1826</v>
      </c>
      <c r="J355" s="34">
        <v>612.16679999999997</v>
      </c>
      <c r="K355" s="58" t="str">
        <f t="shared" si="5"/>
        <v>Small Sale</v>
      </c>
    </row>
    <row r="356" spans="1:11">
      <c r="A356" s="27" t="s">
        <v>2180</v>
      </c>
      <c r="B356" s="30">
        <v>45398</v>
      </c>
      <c r="C356" s="33" t="s">
        <v>794</v>
      </c>
      <c r="D356" s="33" t="s">
        <v>1722</v>
      </c>
      <c r="E356" s="33" t="s">
        <v>1782</v>
      </c>
      <c r="F356" s="33">
        <v>4</v>
      </c>
      <c r="G356" s="33">
        <v>289.66000000000003</v>
      </c>
      <c r="H356" s="33">
        <v>0.25</v>
      </c>
      <c r="I356" s="33" t="s">
        <v>1829</v>
      </c>
      <c r="J356" s="33">
        <v>868.98</v>
      </c>
      <c r="K356" s="58" t="str">
        <f t="shared" si="5"/>
        <v>Small Sale</v>
      </c>
    </row>
    <row r="357" spans="1:11">
      <c r="A357" s="28" t="s">
        <v>2181</v>
      </c>
      <c r="B357" s="31">
        <v>45304</v>
      </c>
      <c r="C357" s="34" t="s">
        <v>773</v>
      </c>
      <c r="D357" s="34" t="s">
        <v>1578</v>
      </c>
      <c r="E357" s="34" t="s">
        <v>1801</v>
      </c>
      <c r="F357" s="34">
        <v>2</v>
      </c>
      <c r="G357" s="34">
        <v>899.27</v>
      </c>
      <c r="H357" s="34">
        <v>0.17</v>
      </c>
      <c r="I357" s="34" t="s">
        <v>1824</v>
      </c>
      <c r="J357" s="34">
        <v>1492.7882</v>
      </c>
      <c r="K357" s="58" t="str">
        <f t="shared" si="5"/>
        <v>Large Sale</v>
      </c>
    </row>
    <row r="358" spans="1:11">
      <c r="A358" s="27" t="s">
        <v>2182</v>
      </c>
      <c r="B358" s="30">
        <v>45299</v>
      </c>
      <c r="C358" s="33" t="s">
        <v>241</v>
      </c>
      <c r="D358" s="33" t="s">
        <v>1584</v>
      </c>
      <c r="E358" s="33" t="s">
        <v>1757</v>
      </c>
      <c r="F358" s="33">
        <v>1</v>
      </c>
      <c r="G358" s="33">
        <v>691.38</v>
      </c>
      <c r="H358" s="33">
        <v>0.11</v>
      </c>
      <c r="I358" s="33" t="s">
        <v>1829</v>
      </c>
      <c r="J358" s="33">
        <v>615.32820000000004</v>
      </c>
      <c r="K358" s="58" t="str">
        <f t="shared" si="5"/>
        <v>Small Sale</v>
      </c>
    </row>
    <row r="359" spans="1:11">
      <c r="A359" s="28" t="s">
        <v>2183</v>
      </c>
      <c r="B359" s="31">
        <v>45564</v>
      </c>
      <c r="C359" s="34" t="s">
        <v>550</v>
      </c>
      <c r="D359" s="34" t="s">
        <v>1602</v>
      </c>
      <c r="E359" s="34" t="s">
        <v>1752</v>
      </c>
      <c r="F359" s="34">
        <v>3</v>
      </c>
      <c r="G359" s="34">
        <v>158.72</v>
      </c>
      <c r="H359" s="34">
        <v>0.13</v>
      </c>
      <c r="I359" s="34" t="s">
        <v>1824</v>
      </c>
      <c r="J359" s="34">
        <v>414.25920000000002</v>
      </c>
      <c r="K359" s="58" t="str">
        <f t="shared" si="5"/>
        <v>Small Sale</v>
      </c>
    </row>
    <row r="360" spans="1:11">
      <c r="A360" s="27" t="s">
        <v>2184</v>
      </c>
      <c r="B360" s="30">
        <v>45413</v>
      </c>
      <c r="C360" s="33" t="s">
        <v>684</v>
      </c>
      <c r="D360" s="33" t="s">
        <v>1668</v>
      </c>
      <c r="E360" s="33" t="s">
        <v>1804</v>
      </c>
      <c r="F360" s="33">
        <v>4</v>
      </c>
      <c r="G360" s="33">
        <v>537.15</v>
      </c>
      <c r="H360" s="33">
        <v>0.06</v>
      </c>
      <c r="I360" s="33" t="s">
        <v>1829</v>
      </c>
      <c r="J360" s="33">
        <v>2019.684</v>
      </c>
      <c r="K360" s="58" t="str">
        <f t="shared" si="5"/>
        <v>Large Sale</v>
      </c>
    </row>
    <row r="361" spans="1:11">
      <c r="A361" s="28" t="s">
        <v>2185</v>
      </c>
      <c r="B361" s="31">
        <v>45480</v>
      </c>
      <c r="C361" s="34" t="s">
        <v>1295</v>
      </c>
      <c r="D361" s="34" t="s">
        <v>1630</v>
      </c>
      <c r="E361" s="34" t="s">
        <v>1786</v>
      </c>
      <c r="F361" s="34">
        <v>3</v>
      </c>
      <c r="G361" s="34">
        <v>771.7</v>
      </c>
      <c r="H361" s="34">
        <v>0.05</v>
      </c>
      <c r="I361" s="34" t="s">
        <v>1829</v>
      </c>
      <c r="J361" s="34">
        <v>2199.3449999999998</v>
      </c>
      <c r="K361" s="58" t="str">
        <f t="shared" si="5"/>
        <v>Large Sale</v>
      </c>
    </row>
    <row r="362" spans="1:11">
      <c r="A362" s="27" t="s">
        <v>2186</v>
      </c>
      <c r="B362" s="30">
        <v>45610</v>
      </c>
      <c r="C362" s="33" t="s">
        <v>381</v>
      </c>
      <c r="D362" s="33" t="s">
        <v>1724</v>
      </c>
      <c r="E362" s="33" t="s">
        <v>1757</v>
      </c>
      <c r="F362" s="33">
        <v>4</v>
      </c>
      <c r="G362" s="33">
        <v>677.25</v>
      </c>
      <c r="H362" s="33">
        <v>0.14000000000000001</v>
      </c>
      <c r="I362" s="33" t="s">
        <v>1826</v>
      </c>
      <c r="J362" s="33">
        <v>2329.7399999999998</v>
      </c>
      <c r="K362" s="58" t="str">
        <f t="shared" si="5"/>
        <v>Large Sale</v>
      </c>
    </row>
    <row r="363" spans="1:11">
      <c r="A363" s="28" t="s">
        <v>2187</v>
      </c>
      <c r="B363" s="31">
        <v>45763</v>
      </c>
      <c r="C363" s="34" t="s">
        <v>363</v>
      </c>
      <c r="D363" s="34" t="s">
        <v>1744</v>
      </c>
      <c r="E363" s="34" t="s">
        <v>1792</v>
      </c>
      <c r="F363" s="34">
        <v>1</v>
      </c>
      <c r="G363" s="34">
        <v>645.48</v>
      </c>
      <c r="H363" s="34">
        <v>0.26</v>
      </c>
      <c r="I363" s="34" t="s">
        <v>1829</v>
      </c>
      <c r="J363" s="34">
        <v>477.65519999999998</v>
      </c>
      <c r="K363" s="58" t="str">
        <f t="shared" si="5"/>
        <v>Small Sale</v>
      </c>
    </row>
    <row r="364" spans="1:11">
      <c r="A364" s="27" t="s">
        <v>2188</v>
      </c>
      <c r="B364" s="30">
        <v>45856</v>
      </c>
      <c r="C364" s="33" t="s">
        <v>1127</v>
      </c>
      <c r="D364" s="33" t="s">
        <v>1694</v>
      </c>
      <c r="E364" s="33" t="s">
        <v>1761</v>
      </c>
      <c r="F364" s="33">
        <v>2</v>
      </c>
      <c r="G364" s="33">
        <v>934</v>
      </c>
      <c r="H364" s="33">
        <v>0.3</v>
      </c>
      <c r="I364" s="33" t="s">
        <v>1829</v>
      </c>
      <c r="J364" s="33">
        <v>1307.5999999999999</v>
      </c>
      <c r="K364" s="58" t="str">
        <f t="shared" si="5"/>
        <v>Large Sale</v>
      </c>
    </row>
    <row r="365" spans="1:11">
      <c r="A365" s="28" t="s">
        <v>2189</v>
      </c>
      <c r="B365" s="31">
        <v>45712</v>
      </c>
      <c r="C365" s="34" t="s">
        <v>1050</v>
      </c>
      <c r="D365" s="34" t="s">
        <v>1640</v>
      </c>
      <c r="E365" s="34" t="s">
        <v>1761</v>
      </c>
      <c r="F365" s="34">
        <v>1</v>
      </c>
      <c r="G365" s="34">
        <v>669.53</v>
      </c>
      <c r="H365" s="34">
        <v>0.2</v>
      </c>
      <c r="I365" s="34" t="s">
        <v>1824</v>
      </c>
      <c r="J365" s="34">
        <v>535.62400000000002</v>
      </c>
      <c r="K365" s="58" t="str">
        <f t="shared" si="5"/>
        <v>Small Sale</v>
      </c>
    </row>
    <row r="366" spans="1:11">
      <c r="A366" s="27" t="s">
        <v>2190</v>
      </c>
      <c r="B366" s="30">
        <v>45723</v>
      </c>
      <c r="C366" s="33" t="s">
        <v>702</v>
      </c>
      <c r="D366" s="33" t="s">
        <v>1618</v>
      </c>
      <c r="E366" s="33" t="s">
        <v>1810</v>
      </c>
      <c r="F366" s="33">
        <v>1</v>
      </c>
      <c r="G366" s="33">
        <v>213.69</v>
      </c>
      <c r="H366" s="33">
        <v>0.28000000000000003</v>
      </c>
      <c r="I366" s="33" t="s">
        <v>1829</v>
      </c>
      <c r="J366" s="33">
        <v>153.85679999999999</v>
      </c>
      <c r="K366" s="58" t="str">
        <f t="shared" si="5"/>
        <v>Small Sale</v>
      </c>
    </row>
    <row r="367" spans="1:11">
      <c r="A367" s="28" t="s">
        <v>2191</v>
      </c>
      <c r="B367" s="31">
        <v>45706</v>
      </c>
      <c r="C367" s="34" t="s">
        <v>281</v>
      </c>
      <c r="D367" s="34" t="s">
        <v>1590</v>
      </c>
      <c r="E367" s="34" t="s">
        <v>1813</v>
      </c>
      <c r="F367" s="34">
        <v>2</v>
      </c>
      <c r="G367" s="34">
        <v>99.1</v>
      </c>
      <c r="H367" s="34">
        <v>0.2</v>
      </c>
      <c r="I367" s="34" t="s">
        <v>1826</v>
      </c>
      <c r="J367" s="34">
        <v>158.56</v>
      </c>
      <c r="K367" s="58" t="str">
        <f t="shared" si="5"/>
        <v>Small Sale</v>
      </c>
    </row>
    <row r="368" spans="1:11">
      <c r="A368" s="27" t="s">
        <v>2192</v>
      </c>
      <c r="B368" s="30">
        <v>45469</v>
      </c>
      <c r="C368" s="33" t="s">
        <v>1157</v>
      </c>
      <c r="D368" s="33" t="s">
        <v>1622</v>
      </c>
      <c r="E368" s="33" t="s">
        <v>1804</v>
      </c>
      <c r="F368" s="33">
        <v>1</v>
      </c>
      <c r="G368" s="33">
        <v>628.98</v>
      </c>
      <c r="H368" s="33">
        <v>0.03</v>
      </c>
      <c r="I368" s="33" t="s">
        <v>1829</v>
      </c>
      <c r="J368" s="33">
        <v>610.11059999999998</v>
      </c>
      <c r="K368" s="58" t="str">
        <f t="shared" si="5"/>
        <v>Small Sale</v>
      </c>
    </row>
    <row r="369" spans="1:11">
      <c r="A369" s="28" t="s">
        <v>2193</v>
      </c>
      <c r="B369" s="31">
        <v>45711</v>
      </c>
      <c r="C369" s="34" t="s">
        <v>307</v>
      </c>
      <c r="D369" s="34" t="s">
        <v>1716</v>
      </c>
      <c r="E369" s="34" t="s">
        <v>1769</v>
      </c>
      <c r="F369" s="34">
        <v>3</v>
      </c>
      <c r="G369" s="34">
        <v>944.64</v>
      </c>
      <c r="H369" s="34">
        <v>0.26</v>
      </c>
      <c r="I369" s="34" t="s">
        <v>1824</v>
      </c>
      <c r="J369" s="34">
        <v>2097.1008000000002</v>
      </c>
      <c r="K369" s="58" t="str">
        <f t="shared" si="5"/>
        <v>Large Sale</v>
      </c>
    </row>
    <row r="370" spans="1:11">
      <c r="A370" s="27" t="s">
        <v>2194</v>
      </c>
      <c r="B370" s="30">
        <v>45823</v>
      </c>
      <c r="C370" s="33" t="s">
        <v>1452</v>
      </c>
      <c r="D370" s="33" t="s">
        <v>1734</v>
      </c>
      <c r="E370" s="33" t="s">
        <v>1794</v>
      </c>
      <c r="F370" s="33">
        <v>2</v>
      </c>
      <c r="G370" s="33">
        <v>121.7</v>
      </c>
      <c r="H370" s="33">
        <v>0.06</v>
      </c>
      <c r="I370" s="33" t="s">
        <v>1829</v>
      </c>
      <c r="J370" s="33">
        <v>228.79599999999999</v>
      </c>
      <c r="K370" s="58" t="str">
        <f t="shared" si="5"/>
        <v>Small Sale</v>
      </c>
    </row>
    <row r="371" spans="1:11">
      <c r="A371" s="28" t="s">
        <v>2195</v>
      </c>
      <c r="B371" s="31">
        <v>45217</v>
      </c>
      <c r="C371" s="34" t="s">
        <v>1386</v>
      </c>
      <c r="D371" s="34" t="s">
        <v>1678</v>
      </c>
      <c r="E371" s="34" t="s">
        <v>1766</v>
      </c>
      <c r="F371" s="34">
        <v>4</v>
      </c>
      <c r="G371" s="34">
        <v>269.49</v>
      </c>
      <c r="H371" s="34">
        <v>7.0000000000000007E-2</v>
      </c>
      <c r="I371" s="34" t="s">
        <v>1826</v>
      </c>
      <c r="J371" s="34">
        <v>1002.5028</v>
      </c>
      <c r="K371" s="58" t="str">
        <f t="shared" si="5"/>
        <v>Large Sale</v>
      </c>
    </row>
    <row r="372" spans="1:11">
      <c r="A372" s="27" t="s">
        <v>2196</v>
      </c>
      <c r="B372" s="30">
        <v>45733</v>
      </c>
      <c r="C372" s="33" t="s">
        <v>353</v>
      </c>
      <c r="D372" s="33" t="s">
        <v>1592</v>
      </c>
      <c r="E372" s="33" t="s">
        <v>1810</v>
      </c>
      <c r="F372" s="33">
        <v>1</v>
      </c>
      <c r="G372" s="33">
        <v>678.2</v>
      </c>
      <c r="H372" s="33">
        <v>0.14000000000000001</v>
      </c>
      <c r="I372" s="33" t="s">
        <v>1824</v>
      </c>
      <c r="J372" s="33">
        <v>583.25200000000007</v>
      </c>
      <c r="K372" s="58" t="str">
        <f t="shared" si="5"/>
        <v>Small Sale</v>
      </c>
    </row>
    <row r="373" spans="1:11">
      <c r="A373" s="28" t="s">
        <v>2197</v>
      </c>
      <c r="B373" s="31">
        <v>45520</v>
      </c>
      <c r="C373" s="34" t="s">
        <v>743</v>
      </c>
      <c r="D373" s="34" t="s">
        <v>1728</v>
      </c>
      <c r="E373" s="34" t="s">
        <v>1797</v>
      </c>
      <c r="F373" s="34">
        <v>1</v>
      </c>
      <c r="G373" s="34">
        <v>752.45</v>
      </c>
      <c r="H373" s="34">
        <v>0.21</v>
      </c>
      <c r="I373" s="34" t="s">
        <v>1829</v>
      </c>
      <c r="J373" s="34">
        <v>594.43550000000005</v>
      </c>
      <c r="K373" s="58" t="str">
        <f t="shared" si="5"/>
        <v>Small Sale</v>
      </c>
    </row>
    <row r="374" spans="1:11">
      <c r="A374" s="27" t="s">
        <v>2198</v>
      </c>
      <c r="B374" s="30">
        <v>45373</v>
      </c>
      <c r="C374" s="33" t="s">
        <v>147</v>
      </c>
      <c r="D374" s="33" t="s">
        <v>1736</v>
      </c>
      <c r="E374" s="33" t="s">
        <v>1797</v>
      </c>
      <c r="F374" s="33">
        <v>2</v>
      </c>
      <c r="G374" s="33">
        <v>209.66</v>
      </c>
      <c r="H374" s="33">
        <v>0.21</v>
      </c>
      <c r="I374" s="33" t="s">
        <v>1824</v>
      </c>
      <c r="J374" s="33">
        <v>331.26280000000003</v>
      </c>
      <c r="K374" s="58" t="str">
        <f t="shared" si="5"/>
        <v>Small Sale</v>
      </c>
    </row>
    <row r="375" spans="1:11">
      <c r="A375" s="28" t="s">
        <v>2199</v>
      </c>
      <c r="B375" s="31">
        <v>45688</v>
      </c>
      <c r="C375" s="34" t="s">
        <v>538</v>
      </c>
      <c r="D375" s="34" t="s">
        <v>1742</v>
      </c>
      <c r="E375" s="34" t="s">
        <v>1813</v>
      </c>
      <c r="F375" s="34">
        <v>2</v>
      </c>
      <c r="G375" s="34">
        <v>739.95</v>
      </c>
      <c r="H375" s="34">
        <v>0.1</v>
      </c>
      <c r="I375" s="34" t="s">
        <v>1829</v>
      </c>
      <c r="J375" s="34">
        <v>1331.91</v>
      </c>
      <c r="K375" s="58" t="str">
        <f t="shared" si="5"/>
        <v>Large Sale</v>
      </c>
    </row>
    <row r="376" spans="1:11">
      <c r="A376" s="27" t="s">
        <v>2200</v>
      </c>
      <c r="B376" s="30">
        <v>45276</v>
      </c>
      <c r="C376" s="33" t="s">
        <v>1446</v>
      </c>
      <c r="D376" s="33" t="s">
        <v>1638</v>
      </c>
      <c r="E376" s="33" t="s">
        <v>1801</v>
      </c>
      <c r="F376" s="33">
        <v>1</v>
      </c>
      <c r="G376" s="33">
        <v>496.19</v>
      </c>
      <c r="H376" s="33">
        <v>0.08</v>
      </c>
      <c r="I376" s="33" t="s">
        <v>1829</v>
      </c>
      <c r="J376" s="33">
        <v>456.4948</v>
      </c>
      <c r="K376" s="58" t="str">
        <f t="shared" si="5"/>
        <v>Small Sale</v>
      </c>
    </row>
    <row r="377" spans="1:11">
      <c r="A377" s="28" t="s">
        <v>2201</v>
      </c>
      <c r="B377" s="31">
        <v>45756</v>
      </c>
      <c r="C377" s="34" t="s">
        <v>172</v>
      </c>
      <c r="D377" s="34" t="s">
        <v>1565</v>
      </c>
      <c r="E377" s="34" t="s">
        <v>1794</v>
      </c>
      <c r="F377" s="34">
        <v>1</v>
      </c>
      <c r="G377" s="34">
        <v>306.36</v>
      </c>
      <c r="H377" s="34">
        <v>0.01</v>
      </c>
      <c r="I377" s="34" t="s">
        <v>1826</v>
      </c>
      <c r="J377" s="34">
        <v>303.29640000000001</v>
      </c>
      <c r="K377" s="58" t="str">
        <f t="shared" si="5"/>
        <v>Small Sale</v>
      </c>
    </row>
    <row r="378" spans="1:11">
      <c r="A378" s="27" t="s">
        <v>2202</v>
      </c>
      <c r="B378" s="30">
        <v>45309</v>
      </c>
      <c r="C378" s="33" t="s">
        <v>417</v>
      </c>
      <c r="D378" s="33" t="s">
        <v>1694</v>
      </c>
      <c r="E378" s="33" t="s">
        <v>1769</v>
      </c>
      <c r="F378" s="33">
        <v>4</v>
      </c>
      <c r="G378" s="33">
        <v>693.16</v>
      </c>
      <c r="H378" s="33">
        <v>0.05</v>
      </c>
      <c r="I378" s="33" t="s">
        <v>1826</v>
      </c>
      <c r="J378" s="33">
        <v>2634.0079999999998</v>
      </c>
      <c r="K378" s="58" t="str">
        <f t="shared" si="5"/>
        <v>Large Sale</v>
      </c>
    </row>
    <row r="379" spans="1:11">
      <c r="A379" s="28" t="s">
        <v>2203</v>
      </c>
      <c r="B379" s="31">
        <v>45744</v>
      </c>
      <c r="C379" s="34" t="s">
        <v>1405</v>
      </c>
      <c r="D379" s="34" t="s">
        <v>1714</v>
      </c>
      <c r="E379" s="34" t="s">
        <v>1789</v>
      </c>
      <c r="F379" s="34">
        <v>1</v>
      </c>
      <c r="G379" s="34">
        <v>995.52</v>
      </c>
      <c r="H379" s="34">
        <v>0.22</v>
      </c>
      <c r="I379" s="34" t="s">
        <v>1826</v>
      </c>
      <c r="J379" s="34">
        <v>776.50559999999996</v>
      </c>
      <c r="K379" s="58" t="str">
        <f t="shared" si="5"/>
        <v>Small Sale</v>
      </c>
    </row>
    <row r="380" spans="1:11">
      <c r="A380" s="27" t="s">
        <v>2204</v>
      </c>
      <c r="B380" s="30">
        <v>45535</v>
      </c>
      <c r="C380" s="33" t="s">
        <v>431</v>
      </c>
      <c r="D380" s="33" t="s">
        <v>1560</v>
      </c>
      <c r="E380" s="33" t="s">
        <v>1810</v>
      </c>
      <c r="F380" s="33">
        <v>4</v>
      </c>
      <c r="G380" s="33">
        <v>241.32</v>
      </c>
      <c r="H380" s="33">
        <v>0.28999999999999998</v>
      </c>
      <c r="I380" s="33" t="s">
        <v>1829</v>
      </c>
      <c r="J380" s="33">
        <v>685.34879999999998</v>
      </c>
      <c r="K380" s="58" t="str">
        <f t="shared" si="5"/>
        <v>Small Sale</v>
      </c>
    </row>
    <row r="381" spans="1:11">
      <c r="A381" s="28" t="s">
        <v>2205</v>
      </c>
      <c r="B381" s="31">
        <v>45240</v>
      </c>
      <c r="C381" s="34" t="s">
        <v>767</v>
      </c>
      <c r="D381" s="34" t="s">
        <v>1704</v>
      </c>
      <c r="E381" s="34" t="s">
        <v>1757</v>
      </c>
      <c r="F381" s="34">
        <v>3</v>
      </c>
      <c r="G381" s="34">
        <v>636.03</v>
      </c>
      <c r="H381" s="34">
        <v>0.06</v>
      </c>
      <c r="I381" s="34" t="s">
        <v>1829</v>
      </c>
      <c r="J381" s="34">
        <v>1793.6045999999999</v>
      </c>
      <c r="K381" s="58" t="str">
        <f t="shared" si="5"/>
        <v>Large Sale</v>
      </c>
    </row>
    <row r="382" spans="1:11">
      <c r="A382" s="27" t="s">
        <v>2206</v>
      </c>
      <c r="B382" s="30">
        <v>45275</v>
      </c>
      <c r="C382" s="33" t="s">
        <v>344</v>
      </c>
      <c r="D382" s="33" t="s">
        <v>1553</v>
      </c>
      <c r="E382" s="33" t="s">
        <v>1813</v>
      </c>
      <c r="F382" s="33">
        <v>4</v>
      </c>
      <c r="G382" s="33">
        <v>603.30999999999995</v>
      </c>
      <c r="H382" s="33">
        <v>0.15</v>
      </c>
      <c r="I382" s="33" t="s">
        <v>1824</v>
      </c>
      <c r="J382" s="33">
        <v>2051.2539999999999</v>
      </c>
      <c r="K382" s="58" t="str">
        <f t="shared" si="5"/>
        <v>Large Sale</v>
      </c>
    </row>
    <row r="383" spans="1:11">
      <c r="A383" s="28" t="s">
        <v>2207</v>
      </c>
      <c r="B383" s="31">
        <v>45427</v>
      </c>
      <c r="C383" s="34" t="s">
        <v>275</v>
      </c>
      <c r="D383" s="34" t="s">
        <v>1726</v>
      </c>
      <c r="E383" s="34" t="s">
        <v>1789</v>
      </c>
      <c r="F383" s="34">
        <v>3</v>
      </c>
      <c r="G383" s="34">
        <v>437.96</v>
      </c>
      <c r="H383" s="34">
        <v>0.27</v>
      </c>
      <c r="I383" s="34" t="s">
        <v>1829</v>
      </c>
      <c r="J383" s="34">
        <v>959.13239999999985</v>
      </c>
      <c r="K383" s="58" t="str">
        <f t="shared" si="5"/>
        <v>Small Sale</v>
      </c>
    </row>
    <row r="384" spans="1:11">
      <c r="A384" s="27" t="s">
        <v>2208</v>
      </c>
      <c r="B384" s="30">
        <v>45322</v>
      </c>
      <c r="C384" s="33" t="s">
        <v>678</v>
      </c>
      <c r="D384" s="33" t="s">
        <v>1616</v>
      </c>
      <c r="E384" s="33" t="s">
        <v>1769</v>
      </c>
      <c r="F384" s="33">
        <v>2</v>
      </c>
      <c r="G384" s="33">
        <v>56.91</v>
      </c>
      <c r="H384" s="33">
        <v>0.08</v>
      </c>
      <c r="I384" s="33" t="s">
        <v>1829</v>
      </c>
      <c r="J384" s="33">
        <v>104.7144</v>
      </c>
      <c r="K384" s="58" t="str">
        <f t="shared" si="5"/>
        <v>Small Sale</v>
      </c>
    </row>
    <row r="385" spans="1:11">
      <c r="A385" s="28" t="s">
        <v>2209</v>
      </c>
      <c r="B385" s="31">
        <v>45266</v>
      </c>
      <c r="C385" s="34" t="s">
        <v>1050</v>
      </c>
      <c r="D385" s="34" t="s">
        <v>1700</v>
      </c>
      <c r="E385" s="34" t="s">
        <v>1776</v>
      </c>
      <c r="F385" s="34">
        <v>1</v>
      </c>
      <c r="G385" s="34">
        <v>141.79</v>
      </c>
      <c r="H385" s="34">
        <v>0.1</v>
      </c>
      <c r="I385" s="34" t="s">
        <v>1824</v>
      </c>
      <c r="J385" s="34">
        <v>127.611</v>
      </c>
      <c r="K385" s="58" t="str">
        <f t="shared" si="5"/>
        <v>Small Sale</v>
      </c>
    </row>
    <row r="386" spans="1:11">
      <c r="A386" s="27" t="s">
        <v>2210</v>
      </c>
      <c r="B386" s="30">
        <v>45302</v>
      </c>
      <c r="C386" s="33" t="s">
        <v>1487</v>
      </c>
      <c r="D386" s="33" t="s">
        <v>1565</v>
      </c>
      <c r="E386" s="33" t="s">
        <v>1801</v>
      </c>
      <c r="F386" s="33">
        <v>4</v>
      </c>
      <c r="G386" s="33">
        <v>355.14</v>
      </c>
      <c r="H386" s="33">
        <v>0.16</v>
      </c>
      <c r="I386" s="33" t="s">
        <v>1829</v>
      </c>
      <c r="J386" s="33">
        <v>1193.2704000000001</v>
      </c>
      <c r="K386" s="58" t="str">
        <f t="shared" si="5"/>
        <v>Large Sale</v>
      </c>
    </row>
    <row r="387" spans="1:11">
      <c r="A387" s="28" t="s">
        <v>2211</v>
      </c>
      <c r="B387" s="31">
        <v>45907</v>
      </c>
      <c r="C387" s="34" t="s">
        <v>687</v>
      </c>
      <c r="D387" s="34" t="s">
        <v>1624</v>
      </c>
      <c r="E387" s="34" t="s">
        <v>1776</v>
      </c>
      <c r="F387" s="34">
        <v>4</v>
      </c>
      <c r="G387" s="34">
        <v>960.38</v>
      </c>
      <c r="H387" s="34">
        <v>0.15</v>
      </c>
      <c r="I387" s="34" t="s">
        <v>1829</v>
      </c>
      <c r="J387" s="34">
        <v>3265.2919999999999</v>
      </c>
      <c r="K387" s="58" t="str">
        <f t="shared" ref="K387:K450" si="6">IF(J387 &gt; 1000, "Large Sale", "Small Sale")</f>
        <v>Large Sale</v>
      </c>
    </row>
    <row r="388" spans="1:11">
      <c r="A388" s="27" t="s">
        <v>2212</v>
      </c>
      <c r="B388" s="30">
        <v>45433</v>
      </c>
      <c r="C388" s="33" t="s">
        <v>1304</v>
      </c>
      <c r="D388" s="33" t="s">
        <v>1686</v>
      </c>
      <c r="E388" s="33" t="s">
        <v>1804</v>
      </c>
      <c r="F388" s="33">
        <v>3</v>
      </c>
      <c r="G388" s="33">
        <v>847.21</v>
      </c>
      <c r="H388" s="33">
        <v>0.06</v>
      </c>
      <c r="I388" s="33" t="s">
        <v>1826</v>
      </c>
      <c r="J388" s="33">
        <v>2389.1322</v>
      </c>
      <c r="K388" s="58" t="str">
        <f t="shared" si="6"/>
        <v>Large Sale</v>
      </c>
    </row>
    <row r="389" spans="1:11">
      <c r="A389" s="28" t="s">
        <v>2213</v>
      </c>
      <c r="B389" s="31">
        <v>45892</v>
      </c>
      <c r="C389" s="34" t="s">
        <v>244</v>
      </c>
      <c r="D389" s="34" t="s">
        <v>1708</v>
      </c>
      <c r="E389" s="34" t="s">
        <v>1789</v>
      </c>
      <c r="F389" s="34">
        <v>4</v>
      </c>
      <c r="G389" s="34">
        <v>773.81</v>
      </c>
      <c r="H389" s="34">
        <v>0.08</v>
      </c>
      <c r="I389" s="34" t="s">
        <v>1829</v>
      </c>
      <c r="J389" s="34">
        <v>2847.6208000000001</v>
      </c>
      <c r="K389" s="58" t="str">
        <f t="shared" si="6"/>
        <v>Large Sale</v>
      </c>
    </row>
    <row r="390" spans="1:11">
      <c r="A390" s="27" t="s">
        <v>2214</v>
      </c>
      <c r="B390" s="30">
        <v>45780</v>
      </c>
      <c r="C390" s="33" t="s">
        <v>8</v>
      </c>
      <c r="D390" s="33" t="s">
        <v>1674</v>
      </c>
      <c r="E390" s="33" t="s">
        <v>1804</v>
      </c>
      <c r="F390" s="33">
        <v>1</v>
      </c>
      <c r="G390" s="33">
        <v>664.71</v>
      </c>
      <c r="H390" s="33">
        <v>0.1</v>
      </c>
      <c r="I390" s="33" t="s">
        <v>1826</v>
      </c>
      <c r="J390" s="33">
        <v>598.23900000000003</v>
      </c>
      <c r="K390" s="58" t="str">
        <f t="shared" si="6"/>
        <v>Small Sale</v>
      </c>
    </row>
    <row r="391" spans="1:11">
      <c r="A391" s="28" t="s">
        <v>2215</v>
      </c>
      <c r="B391" s="31">
        <v>45233</v>
      </c>
      <c r="C391" s="34" t="s">
        <v>1089</v>
      </c>
      <c r="D391" s="34" t="s">
        <v>1622</v>
      </c>
      <c r="E391" s="34" t="s">
        <v>1779</v>
      </c>
      <c r="F391" s="34">
        <v>4</v>
      </c>
      <c r="G391" s="34">
        <v>482.06</v>
      </c>
      <c r="H391" s="34">
        <v>7.0000000000000007E-2</v>
      </c>
      <c r="I391" s="34" t="s">
        <v>1826</v>
      </c>
      <c r="J391" s="34">
        <v>1793.2632000000001</v>
      </c>
      <c r="K391" s="58" t="str">
        <f t="shared" si="6"/>
        <v>Large Sale</v>
      </c>
    </row>
    <row r="392" spans="1:11">
      <c r="A392" s="27" t="s">
        <v>2216</v>
      </c>
      <c r="B392" s="30">
        <v>45742</v>
      </c>
      <c r="C392" s="33" t="s">
        <v>321</v>
      </c>
      <c r="D392" s="33" t="s">
        <v>1662</v>
      </c>
      <c r="E392" s="33" t="s">
        <v>1766</v>
      </c>
      <c r="F392" s="33">
        <v>4</v>
      </c>
      <c r="G392" s="33">
        <v>995.55</v>
      </c>
      <c r="H392" s="33">
        <v>0.19</v>
      </c>
      <c r="I392" s="33" t="s">
        <v>1826</v>
      </c>
      <c r="J392" s="33">
        <v>3225.5819999999999</v>
      </c>
      <c r="K392" s="58" t="str">
        <f t="shared" si="6"/>
        <v>Large Sale</v>
      </c>
    </row>
    <row r="393" spans="1:11">
      <c r="A393" s="28" t="s">
        <v>2217</v>
      </c>
      <c r="B393" s="31">
        <v>45478</v>
      </c>
      <c r="C393" s="34" t="s">
        <v>478</v>
      </c>
      <c r="D393" s="34" t="s">
        <v>1734</v>
      </c>
      <c r="E393" s="34" t="s">
        <v>1797</v>
      </c>
      <c r="F393" s="34">
        <v>2</v>
      </c>
      <c r="G393" s="34">
        <v>153.84</v>
      </c>
      <c r="H393" s="34">
        <v>0.27</v>
      </c>
      <c r="I393" s="34" t="s">
        <v>1826</v>
      </c>
      <c r="J393" s="34">
        <v>224.60640000000001</v>
      </c>
      <c r="K393" s="58" t="str">
        <f t="shared" si="6"/>
        <v>Small Sale</v>
      </c>
    </row>
    <row r="394" spans="1:11">
      <c r="A394" s="27" t="s">
        <v>2218</v>
      </c>
      <c r="B394" s="30">
        <v>45789</v>
      </c>
      <c r="C394" s="33" t="s">
        <v>514</v>
      </c>
      <c r="D394" s="33" t="s">
        <v>1704</v>
      </c>
      <c r="E394" s="33" t="s">
        <v>1776</v>
      </c>
      <c r="F394" s="33">
        <v>3</v>
      </c>
      <c r="G394" s="33">
        <v>362.11</v>
      </c>
      <c r="H394" s="33">
        <v>0.23</v>
      </c>
      <c r="I394" s="33" t="s">
        <v>1829</v>
      </c>
      <c r="J394" s="33">
        <v>836.47409999999991</v>
      </c>
      <c r="K394" s="58" t="str">
        <f t="shared" si="6"/>
        <v>Small Sale</v>
      </c>
    </row>
    <row r="395" spans="1:11">
      <c r="A395" s="28" t="s">
        <v>2219</v>
      </c>
      <c r="B395" s="31">
        <v>45561</v>
      </c>
      <c r="C395" s="34" t="s">
        <v>1455</v>
      </c>
      <c r="D395" s="34" t="s">
        <v>1634</v>
      </c>
      <c r="E395" s="34" t="s">
        <v>1782</v>
      </c>
      <c r="F395" s="34">
        <v>3</v>
      </c>
      <c r="G395" s="34">
        <v>112.26</v>
      </c>
      <c r="H395" s="34">
        <v>0.11</v>
      </c>
      <c r="I395" s="34" t="s">
        <v>1824</v>
      </c>
      <c r="J395" s="34">
        <v>299.73419999999999</v>
      </c>
      <c r="K395" s="58" t="str">
        <f t="shared" si="6"/>
        <v>Small Sale</v>
      </c>
    </row>
    <row r="396" spans="1:11">
      <c r="A396" s="27" t="s">
        <v>2220</v>
      </c>
      <c r="B396" s="30">
        <v>45378</v>
      </c>
      <c r="C396" s="33" t="s">
        <v>663</v>
      </c>
      <c r="D396" s="33" t="s">
        <v>1736</v>
      </c>
      <c r="E396" s="33" t="s">
        <v>1813</v>
      </c>
      <c r="F396" s="33">
        <v>2</v>
      </c>
      <c r="G396" s="33">
        <v>962.81</v>
      </c>
      <c r="H396" s="33">
        <v>0.06</v>
      </c>
      <c r="I396" s="33" t="s">
        <v>1829</v>
      </c>
      <c r="J396" s="33">
        <v>1810.0827999999999</v>
      </c>
      <c r="K396" s="58" t="str">
        <f t="shared" si="6"/>
        <v>Large Sale</v>
      </c>
    </row>
    <row r="397" spans="1:11">
      <c r="A397" s="28" t="s">
        <v>2221</v>
      </c>
      <c r="B397" s="31">
        <v>45308</v>
      </c>
      <c r="C397" s="34" t="s">
        <v>693</v>
      </c>
      <c r="D397" s="34" t="s">
        <v>1590</v>
      </c>
      <c r="E397" s="34" t="s">
        <v>1752</v>
      </c>
      <c r="F397" s="34">
        <v>4</v>
      </c>
      <c r="G397" s="34">
        <v>276.23</v>
      </c>
      <c r="H397" s="34">
        <v>0.12</v>
      </c>
      <c r="I397" s="34" t="s">
        <v>1824</v>
      </c>
      <c r="J397" s="34">
        <v>972.32960000000003</v>
      </c>
      <c r="K397" s="58" t="str">
        <f t="shared" si="6"/>
        <v>Small Sale</v>
      </c>
    </row>
    <row r="398" spans="1:11">
      <c r="A398" s="27" t="s">
        <v>2222</v>
      </c>
      <c r="B398" s="30">
        <v>45407</v>
      </c>
      <c r="C398" s="33" t="s">
        <v>71</v>
      </c>
      <c r="D398" s="33" t="s">
        <v>1584</v>
      </c>
      <c r="E398" s="33" t="s">
        <v>1799</v>
      </c>
      <c r="F398" s="33">
        <v>3</v>
      </c>
      <c r="G398" s="33">
        <v>991.37</v>
      </c>
      <c r="H398" s="33">
        <v>0.1</v>
      </c>
      <c r="I398" s="33" t="s">
        <v>1826</v>
      </c>
      <c r="J398" s="33">
        <v>2676.6990000000001</v>
      </c>
      <c r="K398" s="58" t="str">
        <f t="shared" si="6"/>
        <v>Large Sale</v>
      </c>
    </row>
    <row r="399" spans="1:11">
      <c r="A399" s="28" t="s">
        <v>2223</v>
      </c>
      <c r="B399" s="31">
        <v>45929</v>
      </c>
      <c r="C399" s="34" t="s">
        <v>559</v>
      </c>
      <c r="D399" s="34" t="s">
        <v>1590</v>
      </c>
      <c r="E399" s="34" t="s">
        <v>1797</v>
      </c>
      <c r="F399" s="34">
        <v>3</v>
      </c>
      <c r="G399" s="34">
        <v>977.47</v>
      </c>
      <c r="H399" s="34">
        <v>0.05</v>
      </c>
      <c r="I399" s="34" t="s">
        <v>1824</v>
      </c>
      <c r="J399" s="34">
        <v>2785.7894999999999</v>
      </c>
      <c r="K399" s="58" t="str">
        <f t="shared" si="6"/>
        <v>Large Sale</v>
      </c>
    </row>
    <row r="400" spans="1:11">
      <c r="A400" s="27" t="s">
        <v>2224</v>
      </c>
      <c r="B400" s="30">
        <v>45844</v>
      </c>
      <c r="C400" s="33" t="s">
        <v>672</v>
      </c>
      <c r="D400" s="33" t="s">
        <v>1736</v>
      </c>
      <c r="E400" s="33" t="s">
        <v>1794</v>
      </c>
      <c r="F400" s="33">
        <v>2</v>
      </c>
      <c r="G400" s="33">
        <v>308.7</v>
      </c>
      <c r="H400" s="33">
        <v>0.2</v>
      </c>
      <c r="I400" s="33" t="s">
        <v>1826</v>
      </c>
      <c r="J400" s="33">
        <v>493.92</v>
      </c>
      <c r="K400" s="58" t="str">
        <f t="shared" si="6"/>
        <v>Small Sale</v>
      </c>
    </row>
    <row r="401" spans="1:11">
      <c r="A401" s="28" t="s">
        <v>2225</v>
      </c>
      <c r="B401" s="31">
        <v>45579</v>
      </c>
      <c r="C401" s="34" t="s">
        <v>147</v>
      </c>
      <c r="D401" s="34" t="s">
        <v>1557</v>
      </c>
      <c r="E401" s="34" t="s">
        <v>1804</v>
      </c>
      <c r="F401" s="34">
        <v>2</v>
      </c>
      <c r="G401" s="34">
        <v>733.87</v>
      </c>
      <c r="H401" s="34">
        <v>0.1</v>
      </c>
      <c r="I401" s="34" t="s">
        <v>1826</v>
      </c>
      <c r="J401" s="34">
        <v>1320.9659999999999</v>
      </c>
      <c r="K401" s="58" t="str">
        <f t="shared" si="6"/>
        <v>Large Sale</v>
      </c>
    </row>
    <row r="402" spans="1:11">
      <c r="A402" s="27" t="s">
        <v>2226</v>
      </c>
      <c r="B402" s="30">
        <v>45227</v>
      </c>
      <c r="C402" s="33" t="s">
        <v>341</v>
      </c>
      <c r="D402" s="33" t="s">
        <v>1586</v>
      </c>
      <c r="E402" s="33" t="s">
        <v>1804</v>
      </c>
      <c r="F402" s="33">
        <v>2</v>
      </c>
      <c r="G402" s="33">
        <v>22.47</v>
      </c>
      <c r="H402" s="33">
        <v>0.22</v>
      </c>
      <c r="I402" s="33" t="s">
        <v>1826</v>
      </c>
      <c r="J402" s="33">
        <v>35.053199999999997</v>
      </c>
      <c r="K402" s="58" t="str">
        <f t="shared" si="6"/>
        <v>Small Sale</v>
      </c>
    </row>
    <row r="403" spans="1:11">
      <c r="A403" s="28" t="s">
        <v>2227</v>
      </c>
      <c r="B403" s="31">
        <v>45380</v>
      </c>
      <c r="C403" s="34" t="s">
        <v>1092</v>
      </c>
      <c r="D403" s="34" t="s">
        <v>1662</v>
      </c>
      <c r="E403" s="34" t="s">
        <v>1797</v>
      </c>
      <c r="F403" s="34">
        <v>4</v>
      </c>
      <c r="G403" s="34">
        <v>651.36</v>
      </c>
      <c r="H403" s="34">
        <v>0.13</v>
      </c>
      <c r="I403" s="34" t="s">
        <v>1824</v>
      </c>
      <c r="J403" s="34">
        <v>2266.7328000000002</v>
      </c>
      <c r="K403" s="58" t="str">
        <f t="shared" si="6"/>
        <v>Large Sale</v>
      </c>
    </row>
    <row r="404" spans="1:11">
      <c r="A404" s="27" t="s">
        <v>2228</v>
      </c>
      <c r="B404" s="30">
        <v>45817</v>
      </c>
      <c r="C404" s="33" t="s">
        <v>937</v>
      </c>
      <c r="D404" s="33" t="s">
        <v>1576</v>
      </c>
      <c r="E404" s="33" t="s">
        <v>1789</v>
      </c>
      <c r="F404" s="33">
        <v>1</v>
      </c>
      <c r="G404" s="33">
        <v>753.39</v>
      </c>
      <c r="H404" s="33">
        <v>0.04</v>
      </c>
      <c r="I404" s="33" t="s">
        <v>1829</v>
      </c>
      <c r="J404" s="33">
        <v>723.25439999999992</v>
      </c>
      <c r="K404" s="58" t="str">
        <f t="shared" si="6"/>
        <v>Small Sale</v>
      </c>
    </row>
    <row r="405" spans="1:11">
      <c r="A405" s="28" t="s">
        <v>2229</v>
      </c>
      <c r="B405" s="31">
        <v>45576</v>
      </c>
      <c r="C405" s="34" t="s">
        <v>657</v>
      </c>
      <c r="D405" s="34" t="s">
        <v>1690</v>
      </c>
      <c r="E405" s="34" t="s">
        <v>1794</v>
      </c>
      <c r="F405" s="34">
        <v>4</v>
      </c>
      <c r="G405" s="34">
        <v>849.17</v>
      </c>
      <c r="H405" s="34">
        <v>0.12</v>
      </c>
      <c r="I405" s="34" t="s">
        <v>1829</v>
      </c>
      <c r="J405" s="34">
        <v>2989.0783999999999</v>
      </c>
      <c r="K405" s="58" t="str">
        <f t="shared" si="6"/>
        <v>Large Sale</v>
      </c>
    </row>
    <row r="406" spans="1:11">
      <c r="A406" s="27" t="s">
        <v>2230</v>
      </c>
      <c r="B406" s="30">
        <v>45495</v>
      </c>
      <c r="C406" s="33" t="s">
        <v>1184</v>
      </c>
      <c r="D406" s="33" t="s">
        <v>1588</v>
      </c>
      <c r="E406" s="33" t="s">
        <v>1752</v>
      </c>
      <c r="F406" s="33">
        <v>4</v>
      </c>
      <c r="G406" s="33">
        <v>585.45000000000005</v>
      </c>
      <c r="H406" s="33">
        <v>0.25</v>
      </c>
      <c r="I406" s="33" t="s">
        <v>1829</v>
      </c>
      <c r="J406" s="33">
        <v>1756.35</v>
      </c>
      <c r="K406" s="58" t="str">
        <f t="shared" si="6"/>
        <v>Large Sale</v>
      </c>
    </row>
    <row r="407" spans="1:11">
      <c r="A407" s="28" t="s">
        <v>2231</v>
      </c>
      <c r="B407" s="31">
        <v>45628</v>
      </c>
      <c r="C407" s="34" t="s">
        <v>1466</v>
      </c>
      <c r="D407" s="34" t="s">
        <v>1698</v>
      </c>
      <c r="E407" s="34" t="s">
        <v>1804</v>
      </c>
      <c r="F407" s="34">
        <v>1</v>
      </c>
      <c r="G407" s="34">
        <v>745.15</v>
      </c>
      <c r="H407" s="34">
        <v>0.25</v>
      </c>
      <c r="I407" s="34" t="s">
        <v>1829</v>
      </c>
      <c r="J407" s="34">
        <v>558.86249999999995</v>
      </c>
      <c r="K407" s="58" t="str">
        <f t="shared" si="6"/>
        <v>Small Sale</v>
      </c>
    </row>
    <row r="408" spans="1:11">
      <c r="A408" s="27" t="s">
        <v>2232</v>
      </c>
      <c r="B408" s="30">
        <v>45244</v>
      </c>
      <c r="C408" s="33" t="s">
        <v>191</v>
      </c>
      <c r="D408" s="33" t="s">
        <v>1746</v>
      </c>
      <c r="E408" s="33" t="s">
        <v>1761</v>
      </c>
      <c r="F408" s="33">
        <v>1</v>
      </c>
      <c r="G408" s="33">
        <v>848.69</v>
      </c>
      <c r="H408" s="33">
        <v>0.04</v>
      </c>
      <c r="I408" s="33" t="s">
        <v>1829</v>
      </c>
      <c r="J408" s="33">
        <v>814.74239999999998</v>
      </c>
      <c r="K408" s="58" t="str">
        <f t="shared" si="6"/>
        <v>Small Sale</v>
      </c>
    </row>
    <row r="409" spans="1:11">
      <c r="A409" s="28" t="s">
        <v>2233</v>
      </c>
      <c r="B409" s="31">
        <v>45336</v>
      </c>
      <c r="C409" s="34" t="s">
        <v>1283</v>
      </c>
      <c r="D409" s="34" t="s">
        <v>1688</v>
      </c>
      <c r="E409" s="34" t="s">
        <v>1799</v>
      </c>
      <c r="F409" s="34">
        <v>2</v>
      </c>
      <c r="G409" s="34">
        <v>247.67</v>
      </c>
      <c r="H409" s="34">
        <v>0.1</v>
      </c>
      <c r="I409" s="34" t="s">
        <v>1826</v>
      </c>
      <c r="J409" s="34">
        <v>445.80599999999998</v>
      </c>
      <c r="K409" s="58" t="str">
        <f t="shared" si="6"/>
        <v>Small Sale</v>
      </c>
    </row>
    <row r="410" spans="1:11">
      <c r="A410" s="27" t="s">
        <v>2234</v>
      </c>
      <c r="B410" s="30">
        <v>45465</v>
      </c>
      <c r="C410" s="33" t="s">
        <v>153</v>
      </c>
      <c r="D410" s="33" t="s">
        <v>1696</v>
      </c>
      <c r="E410" s="33" t="s">
        <v>1766</v>
      </c>
      <c r="F410" s="33">
        <v>3</v>
      </c>
      <c r="G410" s="33">
        <v>220.51</v>
      </c>
      <c r="H410" s="33">
        <v>0.02</v>
      </c>
      <c r="I410" s="33" t="s">
        <v>1826</v>
      </c>
      <c r="J410" s="33">
        <v>648.29939999999999</v>
      </c>
      <c r="K410" s="58" t="str">
        <f t="shared" si="6"/>
        <v>Small Sale</v>
      </c>
    </row>
    <row r="411" spans="1:11">
      <c r="A411" s="28" t="s">
        <v>2235</v>
      </c>
      <c r="B411" s="31">
        <v>45837</v>
      </c>
      <c r="C411" s="34" t="s">
        <v>1029</v>
      </c>
      <c r="D411" s="34" t="s">
        <v>1578</v>
      </c>
      <c r="E411" s="34" t="s">
        <v>1804</v>
      </c>
      <c r="F411" s="34">
        <v>4</v>
      </c>
      <c r="G411" s="34">
        <v>370.63</v>
      </c>
      <c r="H411" s="34">
        <v>0.08</v>
      </c>
      <c r="I411" s="34" t="s">
        <v>1824</v>
      </c>
      <c r="J411" s="34">
        <v>1363.9184</v>
      </c>
      <c r="K411" s="58" t="str">
        <f t="shared" si="6"/>
        <v>Large Sale</v>
      </c>
    </row>
    <row r="412" spans="1:11">
      <c r="A412" s="27" t="s">
        <v>2236</v>
      </c>
      <c r="B412" s="30">
        <v>45706</v>
      </c>
      <c r="C412" s="33" t="s">
        <v>1220</v>
      </c>
      <c r="D412" s="33" t="s">
        <v>1606</v>
      </c>
      <c r="E412" s="33" t="s">
        <v>1813</v>
      </c>
      <c r="F412" s="33">
        <v>4</v>
      </c>
      <c r="G412" s="33">
        <v>349.84</v>
      </c>
      <c r="H412" s="33">
        <v>0.11</v>
      </c>
      <c r="I412" s="33" t="s">
        <v>1824</v>
      </c>
      <c r="J412" s="33">
        <v>1245.4304</v>
      </c>
      <c r="K412" s="58" t="str">
        <f t="shared" si="6"/>
        <v>Large Sale</v>
      </c>
    </row>
    <row r="413" spans="1:11">
      <c r="A413" s="28" t="s">
        <v>2237</v>
      </c>
      <c r="B413" s="31">
        <v>45823</v>
      </c>
      <c r="C413" s="34" t="s">
        <v>168</v>
      </c>
      <c r="D413" s="34" t="s">
        <v>1626</v>
      </c>
      <c r="E413" s="34" t="s">
        <v>1794</v>
      </c>
      <c r="F413" s="34">
        <v>1</v>
      </c>
      <c r="G413" s="34">
        <v>770.87</v>
      </c>
      <c r="H413" s="34">
        <v>0.1</v>
      </c>
      <c r="I413" s="34" t="s">
        <v>1829</v>
      </c>
      <c r="J413" s="34">
        <v>693.78300000000002</v>
      </c>
      <c r="K413" s="58" t="str">
        <f t="shared" si="6"/>
        <v>Small Sale</v>
      </c>
    </row>
    <row r="414" spans="1:11">
      <c r="A414" s="27" t="s">
        <v>2238</v>
      </c>
      <c r="B414" s="30">
        <v>45518</v>
      </c>
      <c r="C414" s="33" t="s">
        <v>1475</v>
      </c>
      <c r="D414" s="33" t="s">
        <v>1746</v>
      </c>
      <c r="E414" s="33" t="s">
        <v>1807</v>
      </c>
      <c r="F414" s="33">
        <v>3</v>
      </c>
      <c r="G414" s="33">
        <v>507.33</v>
      </c>
      <c r="H414" s="33">
        <v>0.06</v>
      </c>
      <c r="I414" s="33" t="s">
        <v>1826</v>
      </c>
      <c r="J414" s="33">
        <v>1430.6705999999999</v>
      </c>
      <c r="K414" s="58" t="str">
        <f t="shared" si="6"/>
        <v>Large Sale</v>
      </c>
    </row>
    <row r="415" spans="1:11">
      <c r="A415" s="28" t="s">
        <v>2239</v>
      </c>
      <c r="B415" s="31">
        <v>45863</v>
      </c>
      <c r="C415" s="34" t="s">
        <v>610</v>
      </c>
      <c r="D415" s="34" t="s">
        <v>1680</v>
      </c>
      <c r="E415" s="34" t="s">
        <v>1786</v>
      </c>
      <c r="F415" s="34">
        <v>1</v>
      </c>
      <c r="G415" s="34">
        <v>87.78</v>
      </c>
      <c r="H415" s="34">
        <v>0.06</v>
      </c>
      <c r="I415" s="34" t="s">
        <v>1824</v>
      </c>
      <c r="J415" s="34">
        <v>82.513199999999998</v>
      </c>
      <c r="K415" s="58" t="str">
        <f t="shared" si="6"/>
        <v>Small Sale</v>
      </c>
    </row>
    <row r="416" spans="1:11">
      <c r="A416" s="27" t="s">
        <v>2240</v>
      </c>
      <c r="B416" s="30">
        <v>45666</v>
      </c>
      <c r="C416" s="33" t="s">
        <v>36</v>
      </c>
      <c r="D416" s="33" t="s">
        <v>1734</v>
      </c>
      <c r="E416" s="33" t="s">
        <v>1769</v>
      </c>
      <c r="F416" s="33">
        <v>2</v>
      </c>
      <c r="G416" s="33">
        <v>772.24</v>
      </c>
      <c r="H416" s="33">
        <v>0.22</v>
      </c>
      <c r="I416" s="33" t="s">
        <v>1824</v>
      </c>
      <c r="J416" s="33">
        <v>1204.6944000000001</v>
      </c>
      <c r="K416" s="58" t="str">
        <f t="shared" si="6"/>
        <v>Large Sale</v>
      </c>
    </row>
    <row r="417" spans="1:11">
      <c r="A417" s="28" t="s">
        <v>2241</v>
      </c>
      <c r="B417" s="31">
        <v>45813</v>
      </c>
      <c r="C417" s="34" t="s">
        <v>181</v>
      </c>
      <c r="D417" s="34" t="s">
        <v>1688</v>
      </c>
      <c r="E417" s="34" t="s">
        <v>1799</v>
      </c>
      <c r="F417" s="34">
        <v>1</v>
      </c>
      <c r="G417" s="34">
        <v>108.27</v>
      </c>
      <c r="H417" s="34">
        <v>0.1</v>
      </c>
      <c r="I417" s="34" t="s">
        <v>1829</v>
      </c>
      <c r="J417" s="34">
        <v>97.442999999999998</v>
      </c>
      <c r="K417" s="58" t="str">
        <f t="shared" si="6"/>
        <v>Small Sale</v>
      </c>
    </row>
    <row r="418" spans="1:11">
      <c r="A418" s="27" t="s">
        <v>2242</v>
      </c>
      <c r="B418" s="30">
        <v>45633</v>
      </c>
      <c r="C418" s="33" t="s">
        <v>1089</v>
      </c>
      <c r="D418" s="33" t="s">
        <v>1624</v>
      </c>
      <c r="E418" s="33" t="s">
        <v>1807</v>
      </c>
      <c r="F418" s="33">
        <v>2</v>
      </c>
      <c r="G418" s="33">
        <v>839.24</v>
      </c>
      <c r="H418" s="33">
        <v>0.21</v>
      </c>
      <c r="I418" s="33" t="s">
        <v>1826</v>
      </c>
      <c r="J418" s="33">
        <v>1325.9992</v>
      </c>
      <c r="K418" s="58" t="str">
        <f t="shared" si="6"/>
        <v>Large Sale</v>
      </c>
    </row>
    <row r="419" spans="1:11">
      <c r="A419" s="28" t="s">
        <v>2243</v>
      </c>
      <c r="B419" s="31">
        <v>45331</v>
      </c>
      <c r="C419" s="34" t="s">
        <v>1196</v>
      </c>
      <c r="D419" s="34" t="s">
        <v>1664</v>
      </c>
      <c r="E419" s="34" t="s">
        <v>1789</v>
      </c>
      <c r="F419" s="34">
        <v>2</v>
      </c>
      <c r="G419" s="34">
        <v>466.27</v>
      </c>
      <c r="H419" s="34">
        <v>0.11</v>
      </c>
      <c r="I419" s="34" t="s">
        <v>1826</v>
      </c>
      <c r="J419" s="34">
        <v>829.9606</v>
      </c>
      <c r="K419" s="58" t="str">
        <f t="shared" si="6"/>
        <v>Small Sale</v>
      </c>
    </row>
    <row r="420" spans="1:11">
      <c r="A420" s="27" t="s">
        <v>2244</v>
      </c>
      <c r="B420" s="30">
        <v>45942</v>
      </c>
      <c r="C420" s="33" t="s">
        <v>1240</v>
      </c>
      <c r="D420" s="33" t="s">
        <v>1672</v>
      </c>
      <c r="E420" s="33" t="s">
        <v>1799</v>
      </c>
      <c r="F420" s="33">
        <v>3</v>
      </c>
      <c r="G420" s="33">
        <v>969.83</v>
      </c>
      <c r="H420" s="33">
        <v>0.02</v>
      </c>
      <c r="I420" s="33" t="s">
        <v>1824</v>
      </c>
      <c r="J420" s="33">
        <v>2851.3002000000001</v>
      </c>
      <c r="K420" s="58" t="str">
        <f t="shared" si="6"/>
        <v>Large Sale</v>
      </c>
    </row>
    <row r="421" spans="1:11">
      <c r="A421" s="28" t="s">
        <v>2245</v>
      </c>
      <c r="B421" s="31">
        <v>45824</v>
      </c>
      <c r="C421" s="34" t="s">
        <v>1295</v>
      </c>
      <c r="D421" s="34" t="s">
        <v>1730</v>
      </c>
      <c r="E421" s="34" t="s">
        <v>1813</v>
      </c>
      <c r="F421" s="34">
        <v>2</v>
      </c>
      <c r="G421" s="34">
        <v>782.11</v>
      </c>
      <c r="H421" s="34">
        <v>0.17</v>
      </c>
      <c r="I421" s="34" t="s">
        <v>1826</v>
      </c>
      <c r="J421" s="34">
        <v>1298.3026</v>
      </c>
      <c r="K421" s="58" t="str">
        <f t="shared" si="6"/>
        <v>Large Sale</v>
      </c>
    </row>
    <row r="422" spans="1:11">
      <c r="A422" s="27" t="s">
        <v>2246</v>
      </c>
      <c r="B422" s="30">
        <v>45921</v>
      </c>
      <c r="C422" s="33" t="s">
        <v>1395</v>
      </c>
      <c r="D422" s="33" t="s">
        <v>1628</v>
      </c>
      <c r="E422" s="33" t="s">
        <v>1792</v>
      </c>
      <c r="F422" s="33">
        <v>2</v>
      </c>
      <c r="G422" s="33">
        <v>74.63</v>
      </c>
      <c r="H422" s="33">
        <v>0.01</v>
      </c>
      <c r="I422" s="33" t="s">
        <v>1826</v>
      </c>
      <c r="J422" s="33">
        <v>147.76740000000001</v>
      </c>
      <c r="K422" s="58" t="str">
        <f t="shared" si="6"/>
        <v>Small Sale</v>
      </c>
    </row>
    <row r="423" spans="1:11">
      <c r="A423" s="28" t="s">
        <v>2247</v>
      </c>
      <c r="B423" s="31">
        <v>45909</v>
      </c>
      <c r="C423" s="34" t="s">
        <v>160</v>
      </c>
      <c r="D423" s="34" t="s">
        <v>1718</v>
      </c>
      <c r="E423" s="34" t="s">
        <v>1776</v>
      </c>
      <c r="F423" s="34">
        <v>3</v>
      </c>
      <c r="G423" s="34">
        <v>522.78</v>
      </c>
      <c r="H423" s="34">
        <v>0.25</v>
      </c>
      <c r="I423" s="34" t="s">
        <v>1826</v>
      </c>
      <c r="J423" s="34">
        <v>1176.2550000000001</v>
      </c>
      <c r="K423" s="58" t="str">
        <f t="shared" si="6"/>
        <v>Large Sale</v>
      </c>
    </row>
    <row r="424" spans="1:11">
      <c r="A424" s="27" t="s">
        <v>2248</v>
      </c>
      <c r="B424" s="30">
        <v>45853</v>
      </c>
      <c r="C424" s="33" t="s">
        <v>1062</v>
      </c>
      <c r="D424" s="33" t="s">
        <v>1574</v>
      </c>
      <c r="E424" s="33" t="s">
        <v>1801</v>
      </c>
      <c r="F424" s="33">
        <v>1</v>
      </c>
      <c r="G424" s="33">
        <v>206.45</v>
      </c>
      <c r="H424" s="33">
        <v>0.15</v>
      </c>
      <c r="I424" s="33" t="s">
        <v>1826</v>
      </c>
      <c r="J424" s="33">
        <v>175.48249999999999</v>
      </c>
      <c r="K424" s="58" t="str">
        <f t="shared" si="6"/>
        <v>Small Sale</v>
      </c>
    </row>
    <row r="425" spans="1:11">
      <c r="A425" s="28" t="s">
        <v>2249</v>
      </c>
      <c r="B425" s="31">
        <v>45580</v>
      </c>
      <c r="C425" s="34" t="s">
        <v>490</v>
      </c>
      <c r="D425" s="34" t="s">
        <v>1686</v>
      </c>
      <c r="E425" s="34" t="s">
        <v>1773</v>
      </c>
      <c r="F425" s="34">
        <v>1</v>
      </c>
      <c r="G425" s="34">
        <v>815.53</v>
      </c>
      <c r="H425" s="34">
        <v>0.3</v>
      </c>
      <c r="I425" s="34" t="s">
        <v>1826</v>
      </c>
      <c r="J425" s="34">
        <v>570.87099999999998</v>
      </c>
      <c r="K425" s="58" t="str">
        <f t="shared" si="6"/>
        <v>Small Sale</v>
      </c>
    </row>
    <row r="426" spans="1:11">
      <c r="A426" s="27" t="s">
        <v>2250</v>
      </c>
      <c r="B426" s="30">
        <v>45220</v>
      </c>
      <c r="C426" s="33" t="s">
        <v>147</v>
      </c>
      <c r="D426" s="33" t="s">
        <v>1706</v>
      </c>
      <c r="E426" s="33" t="s">
        <v>1797</v>
      </c>
      <c r="F426" s="33">
        <v>1</v>
      </c>
      <c r="G426" s="33">
        <v>823.61</v>
      </c>
      <c r="H426" s="33">
        <v>0.28000000000000003</v>
      </c>
      <c r="I426" s="33" t="s">
        <v>1829</v>
      </c>
      <c r="J426" s="33">
        <v>592.99919999999997</v>
      </c>
      <c r="K426" s="58" t="str">
        <f t="shared" si="6"/>
        <v>Small Sale</v>
      </c>
    </row>
    <row r="427" spans="1:11">
      <c r="A427" s="28" t="s">
        <v>2251</v>
      </c>
      <c r="B427" s="31">
        <v>45807</v>
      </c>
      <c r="C427" s="34" t="s">
        <v>1472</v>
      </c>
      <c r="D427" s="34" t="s">
        <v>1722</v>
      </c>
      <c r="E427" s="34" t="s">
        <v>1786</v>
      </c>
      <c r="F427" s="34">
        <v>2</v>
      </c>
      <c r="G427" s="34">
        <v>209.96</v>
      </c>
      <c r="H427" s="34">
        <v>0</v>
      </c>
      <c r="I427" s="34" t="s">
        <v>1824</v>
      </c>
      <c r="J427" s="34">
        <v>419.92</v>
      </c>
      <c r="K427" s="58" t="str">
        <f t="shared" si="6"/>
        <v>Small Sale</v>
      </c>
    </row>
    <row r="428" spans="1:11">
      <c r="A428" s="27" t="s">
        <v>2252</v>
      </c>
      <c r="B428" s="30">
        <v>45462</v>
      </c>
      <c r="C428" s="33" t="s">
        <v>579</v>
      </c>
      <c r="D428" s="33" t="s">
        <v>1543</v>
      </c>
      <c r="E428" s="33" t="s">
        <v>1804</v>
      </c>
      <c r="F428" s="33">
        <v>4</v>
      </c>
      <c r="G428" s="33">
        <v>897.93</v>
      </c>
      <c r="H428" s="33">
        <v>0.05</v>
      </c>
      <c r="I428" s="33" t="s">
        <v>1829</v>
      </c>
      <c r="J428" s="33">
        <v>3412.134</v>
      </c>
      <c r="K428" s="58" t="str">
        <f t="shared" si="6"/>
        <v>Large Sale</v>
      </c>
    </row>
    <row r="429" spans="1:11">
      <c r="A429" s="28" t="s">
        <v>2253</v>
      </c>
      <c r="B429" s="31">
        <v>45646</v>
      </c>
      <c r="C429" s="34" t="s">
        <v>598</v>
      </c>
      <c r="D429" s="34" t="s">
        <v>1674</v>
      </c>
      <c r="E429" s="34" t="s">
        <v>1752</v>
      </c>
      <c r="F429" s="34">
        <v>4</v>
      </c>
      <c r="G429" s="34">
        <v>925.95</v>
      </c>
      <c r="H429" s="34">
        <v>0.16</v>
      </c>
      <c r="I429" s="34" t="s">
        <v>1829</v>
      </c>
      <c r="J429" s="34">
        <v>3111.192</v>
      </c>
      <c r="K429" s="58" t="str">
        <f t="shared" si="6"/>
        <v>Large Sale</v>
      </c>
    </row>
    <row r="430" spans="1:11">
      <c r="A430" s="27" t="s">
        <v>2254</v>
      </c>
      <c r="B430" s="30">
        <v>45520</v>
      </c>
      <c r="C430" s="33" t="s">
        <v>304</v>
      </c>
      <c r="D430" s="33" t="s">
        <v>1650</v>
      </c>
      <c r="E430" s="33" t="s">
        <v>1776</v>
      </c>
      <c r="F430" s="33">
        <v>2</v>
      </c>
      <c r="G430" s="33">
        <v>573.09</v>
      </c>
      <c r="H430" s="33">
        <v>0.03</v>
      </c>
      <c r="I430" s="33" t="s">
        <v>1829</v>
      </c>
      <c r="J430" s="33">
        <v>1111.7945999999999</v>
      </c>
      <c r="K430" s="58" t="str">
        <f t="shared" si="6"/>
        <v>Large Sale</v>
      </c>
    </row>
    <row r="431" spans="1:11">
      <c r="A431" s="28" t="s">
        <v>2255</v>
      </c>
      <c r="B431" s="31">
        <v>45731</v>
      </c>
      <c r="C431" s="34" t="s">
        <v>604</v>
      </c>
      <c r="D431" s="34" t="s">
        <v>1560</v>
      </c>
      <c r="E431" s="34" t="s">
        <v>1769</v>
      </c>
      <c r="F431" s="34">
        <v>4</v>
      </c>
      <c r="G431" s="34">
        <v>149.83000000000001</v>
      </c>
      <c r="H431" s="34">
        <v>0.02</v>
      </c>
      <c r="I431" s="34" t="s">
        <v>1824</v>
      </c>
      <c r="J431" s="34">
        <v>587.33360000000005</v>
      </c>
      <c r="K431" s="58" t="str">
        <f t="shared" si="6"/>
        <v>Small Sale</v>
      </c>
    </row>
    <row r="432" spans="1:11">
      <c r="A432" s="27" t="s">
        <v>2256</v>
      </c>
      <c r="B432" s="30">
        <v>45445</v>
      </c>
      <c r="C432" s="33" t="s">
        <v>14</v>
      </c>
      <c r="D432" s="33" t="s">
        <v>1650</v>
      </c>
      <c r="E432" s="33" t="s">
        <v>1799</v>
      </c>
      <c r="F432" s="33">
        <v>3</v>
      </c>
      <c r="G432" s="33">
        <v>287.70999999999998</v>
      </c>
      <c r="H432" s="33">
        <v>0.03</v>
      </c>
      <c r="I432" s="33" t="s">
        <v>1829</v>
      </c>
      <c r="J432" s="33">
        <v>837.23609999999985</v>
      </c>
      <c r="K432" s="58" t="str">
        <f t="shared" si="6"/>
        <v>Small Sale</v>
      </c>
    </row>
    <row r="433" spans="1:11">
      <c r="A433" s="28" t="s">
        <v>2257</v>
      </c>
      <c r="B433" s="31">
        <v>45860</v>
      </c>
      <c r="C433" s="34" t="s">
        <v>338</v>
      </c>
      <c r="D433" s="34" t="s">
        <v>1682</v>
      </c>
      <c r="E433" s="34" t="s">
        <v>1776</v>
      </c>
      <c r="F433" s="34">
        <v>2</v>
      </c>
      <c r="G433" s="34">
        <v>849.8</v>
      </c>
      <c r="H433" s="34">
        <v>0.06</v>
      </c>
      <c r="I433" s="34" t="s">
        <v>1829</v>
      </c>
      <c r="J433" s="34">
        <v>1597.624</v>
      </c>
      <c r="K433" s="58" t="str">
        <f t="shared" si="6"/>
        <v>Large Sale</v>
      </c>
    </row>
    <row r="434" spans="1:11">
      <c r="A434" s="27" t="s">
        <v>2258</v>
      </c>
      <c r="B434" s="30">
        <v>45725</v>
      </c>
      <c r="C434" s="33" t="s">
        <v>75</v>
      </c>
      <c r="D434" s="33" t="s">
        <v>1630</v>
      </c>
      <c r="E434" s="33" t="s">
        <v>1766</v>
      </c>
      <c r="F434" s="33">
        <v>3</v>
      </c>
      <c r="G434" s="33">
        <v>482.58</v>
      </c>
      <c r="H434" s="33">
        <v>0.28000000000000003</v>
      </c>
      <c r="I434" s="33" t="s">
        <v>1826</v>
      </c>
      <c r="J434" s="33">
        <v>1042.3728000000001</v>
      </c>
      <c r="K434" s="58" t="str">
        <f t="shared" si="6"/>
        <v>Large Sale</v>
      </c>
    </row>
    <row r="435" spans="1:11">
      <c r="A435" s="28" t="s">
        <v>2259</v>
      </c>
      <c r="B435" s="31">
        <v>45699</v>
      </c>
      <c r="C435" s="34" t="s">
        <v>399</v>
      </c>
      <c r="D435" s="34" t="s">
        <v>1666</v>
      </c>
      <c r="E435" s="34" t="s">
        <v>1761</v>
      </c>
      <c r="F435" s="34">
        <v>2</v>
      </c>
      <c r="G435" s="34">
        <v>64.7</v>
      </c>
      <c r="H435" s="34">
        <v>0</v>
      </c>
      <c r="I435" s="34" t="s">
        <v>1824</v>
      </c>
      <c r="J435" s="34">
        <v>129.4</v>
      </c>
      <c r="K435" s="58" t="str">
        <f t="shared" si="6"/>
        <v>Small Sale</v>
      </c>
    </row>
    <row r="436" spans="1:11">
      <c r="A436" s="27" t="s">
        <v>2260</v>
      </c>
      <c r="B436" s="30">
        <v>45266</v>
      </c>
      <c r="C436" s="33" t="s">
        <v>499</v>
      </c>
      <c r="D436" s="33" t="s">
        <v>1555</v>
      </c>
      <c r="E436" s="33" t="s">
        <v>1773</v>
      </c>
      <c r="F436" s="33">
        <v>3</v>
      </c>
      <c r="G436" s="33">
        <v>589.83000000000004</v>
      </c>
      <c r="H436" s="33">
        <v>0.26</v>
      </c>
      <c r="I436" s="33" t="s">
        <v>1824</v>
      </c>
      <c r="J436" s="33">
        <v>1309.4226000000001</v>
      </c>
      <c r="K436" s="58" t="str">
        <f t="shared" si="6"/>
        <v>Large Sale</v>
      </c>
    </row>
    <row r="437" spans="1:11">
      <c r="A437" s="28" t="s">
        <v>2261</v>
      </c>
      <c r="B437" s="31">
        <v>45889</v>
      </c>
      <c r="C437" s="34" t="s">
        <v>914</v>
      </c>
      <c r="D437" s="34" t="s">
        <v>1551</v>
      </c>
      <c r="E437" s="34" t="s">
        <v>1786</v>
      </c>
      <c r="F437" s="34">
        <v>4</v>
      </c>
      <c r="G437" s="34">
        <v>758.49</v>
      </c>
      <c r="H437" s="34">
        <v>0.16</v>
      </c>
      <c r="I437" s="34" t="s">
        <v>1829</v>
      </c>
      <c r="J437" s="34">
        <v>2548.5264000000002</v>
      </c>
      <c r="K437" s="58" t="str">
        <f t="shared" si="6"/>
        <v>Large Sale</v>
      </c>
    </row>
    <row r="438" spans="1:11">
      <c r="A438" s="27" t="s">
        <v>2262</v>
      </c>
      <c r="B438" s="30">
        <v>45555</v>
      </c>
      <c r="C438" s="33" t="s">
        <v>202</v>
      </c>
      <c r="D438" s="33" t="s">
        <v>1622</v>
      </c>
      <c r="E438" s="33" t="s">
        <v>1794</v>
      </c>
      <c r="F438" s="33">
        <v>4</v>
      </c>
      <c r="G438" s="33">
        <v>747.56</v>
      </c>
      <c r="H438" s="33">
        <v>0.09</v>
      </c>
      <c r="I438" s="33" t="s">
        <v>1829</v>
      </c>
      <c r="J438" s="33">
        <v>2721.1183999999998</v>
      </c>
      <c r="K438" s="58" t="str">
        <f t="shared" si="6"/>
        <v>Large Sale</v>
      </c>
    </row>
    <row r="439" spans="1:11">
      <c r="A439" s="28" t="s">
        <v>2263</v>
      </c>
      <c r="B439" s="31">
        <v>45813</v>
      </c>
      <c r="C439" s="34" t="s">
        <v>809</v>
      </c>
      <c r="D439" s="34" t="s">
        <v>1628</v>
      </c>
      <c r="E439" s="34" t="s">
        <v>1807</v>
      </c>
      <c r="F439" s="34">
        <v>3</v>
      </c>
      <c r="G439" s="34">
        <v>551.22</v>
      </c>
      <c r="H439" s="34">
        <v>0.12</v>
      </c>
      <c r="I439" s="34" t="s">
        <v>1826</v>
      </c>
      <c r="J439" s="34">
        <v>1455.2208000000001</v>
      </c>
      <c r="K439" s="58" t="str">
        <f t="shared" si="6"/>
        <v>Large Sale</v>
      </c>
    </row>
    <row r="440" spans="1:11">
      <c r="A440" s="27" t="s">
        <v>2264</v>
      </c>
      <c r="B440" s="30">
        <v>45811</v>
      </c>
      <c r="C440" s="33" t="s">
        <v>532</v>
      </c>
      <c r="D440" s="33" t="s">
        <v>1686</v>
      </c>
      <c r="E440" s="33" t="s">
        <v>1799</v>
      </c>
      <c r="F440" s="33">
        <v>2</v>
      </c>
      <c r="G440" s="33">
        <v>527.05999999999995</v>
      </c>
      <c r="H440" s="33">
        <v>0.17</v>
      </c>
      <c r="I440" s="33" t="s">
        <v>1826</v>
      </c>
      <c r="J440" s="33">
        <v>874.91959999999983</v>
      </c>
      <c r="K440" s="58" t="str">
        <f t="shared" si="6"/>
        <v>Small Sale</v>
      </c>
    </row>
    <row r="441" spans="1:11">
      <c r="A441" s="28" t="s">
        <v>2265</v>
      </c>
      <c r="B441" s="31">
        <v>45670</v>
      </c>
      <c r="C441" s="34" t="s">
        <v>350</v>
      </c>
      <c r="D441" s="34" t="s">
        <v>1672</v>
      </c>
      <c r="E441" s="34" t="s">
        <v>1773</v>
      </c>
      <c r="F441" s="34">
        <v>4</v>
      </c>
      <c r="G441" s="34">
        <v>875.41</v>
      </c>
      <c r="H441" s="34">
        <v>0.27</v>
      </c>
      <c r="I441" s="34" t="s">
        <v>1824</v>
      </c>
      <c r="J441" s="34">
        <v>2556.1972000000001</v>
      </c>
      <c r="K441" s="58" t="str">
        <f t="shared" si="6"/>
        <v>Large Sale</v>
      </c>
    </row>
    <row r="442" spans="1:11">
      <c r="A442" s="27" t="s">
        <v>2266</v>
      </c>
      <c r="B442" s="30">
        <v>45736</v>
      </c>
      <c r="C442" s="33" t="s">
        <v>40</v>
      </c>
      <c r="D442" s="33" t="s">
        <v>1718</v>
      </c>
      <c r="E442" s="33" t="s">
        <v>1752</v>
      </c>
      <c r="F442" s="33">
        <v>2</v>
      </c>
      <c r="G442" s="33">
        <v>226.43</v>
      </c>
      <c r="H442" s="33">
        <v>0.03</v>
      </c>
      <c r="I442" s="33" t="s">
        <v>1824</v>
      </c>
      <c r="J442" s="33">
        <v>439.27420000000001</v>
      </c>
      <c r="K442" s="58" t="str">
        <f t="shared" si="6"/>
        <v>Small Sale</v>
      </c>
    </row>
    <row r="443" spans="1:11">
      <c r="A443" s="28" t="s">
        <v>2267</v>
      </c>
      <c r="B443" s="31">
        <v>45480</v>
      </c>
      <c r="C443" s="34" t="s">
        <v>141</v>
      </c>
      <c r="D443" s="34" t="s">
        <v>1706</v>
      </c>
      <c r="E443" s="34" t="s">
        <v>1773</v>
      </c>
      <c r="F443" s="34">
        <v>2</v>
      </c>
      <c r="G443" s="34">
        <v>285.39</v>
      </c>
      <c r="H443" s="34">
        <v>0.1</v>
      </c>
      <c r="I443" s="34" t="s">
        <v>1824</v>
      </c>
      <c r="J443" s="34">
        <v>513.702</v>
      </c>
      <c r="K443" s="58" t="str">
        <f t="shared" si="6"/>
        <v>Small Sale</v>
      </c>
    </row>
    <row r="444" spans="1:11">
      <c r="A444" s="27" t="s">
        <v>2268</v>
      </c>
      <c r="B444" s="30">
        <v>45929</v>
      </c>
      <c r="C444" s="33" t="s">
        <v>1050</v>
      </c>
      <c r="D444" s="33" t="s">
        <v>1570</v>
      </c>
      <c r="E444" s="33" t="s">
        <v>1801</v>
      </c>
      <c r="F444" s="33">
        <v>2</v>
      </c>
      <c r="G444" s="33">
        <v>298.01</v>
      </c>
      <c r="H444" s="33">
        <v>0.05</v>
      </c>
      <c r="I444" s="33" t="s">
        <v>1824</v>
      </c>
      <c r="J444" s="33">
        <v>566.21899999999994</v>
      </c>
      <c r="K444" s="58" t="str">
        <f t="shared" si="6"/>
        <v>Small Sale</v>
      </c>
    </row>
    <row r="445" spans="1:11">
      <c r="A445" s="28" t="s">
        <v>2269</v>
      </c>
      <c r="B445" s="31">
        <v>45626</v>
      </c>
      <c r="C445" s="34" t="s">
        <v>532</v>
      </c>
      <c r="D445" s="34" t="s">
        <v>1628</v>
      </c>
      <c r="E445" s="34" t="s">
        <v>1769</v>
      </c>
      <c r="F445" s="34">
        <v>4</v>
      </c>
      <c r="G445" s="34">
        <v>753.49</v>
      </c>
      <c r="H445" s="34">
        <v>0.26</v>
      </c>
      <c r="I445" s="34" t="s">
        <v>1829</v>
      </c>
      <c r="J445" s="34">
        <v>2230.3303999999998</v>
      </c>
      <c r="K445" s="58" t="str">
        <f t="shared" si="6"/>
        <v>Large Sale</v>
      </c>
    </row>
    <row r="446" spans="1:11">
      <c r="A446" s="27" t="s">
        <v>2270</v>
      </c>
      <c r="B446" s="30">
        <v>45460</v>
      </c>
      <c r="C446" s="33" t="s">
        <v>1501</v>
      </c>
      <c r="D446" s="33" t="s">
        <v>1704</v>
      </c>
      <c r="E446" s="33" t="s">
        <v>1794</v>
      </c>
      <c r="F446" s="33">
        <v>2</v>
      </c>
      <c r="G446" s="33">
        <v>130.38999999999999</v>
      </c>
      <c r="H446" s="33">
        <v>0.17</v>
      </c>
      <c r="I446" s="33" t="s">
        <v>1826</v>
      </c>
      <c r="J446" s="33">
        <v>216.44739999999999</v>
      </c>
      <c r="K446" s="58" t="str">
        <f t="shared" si="6"/>
        <v>Small Sale</v>
      </c>
    </row>
    <row r="447" spans="1:11">
      <c r="A447" s="28" t="s">
        <v>2271</v>
      </c>
      <c r="B447" s="31">
        <v>45709</v>
      </c>
      <c r="C447" s="34" t="s">
        <v>1083</v>
      </c>
      <c r="D447" s="34" t="s">
        <v>1592</v>
      </c>
      <c r="E447" s="34" t="s">
        <v>1786</v>
      </c>
      <c r="F447" s="34">
        <v>4</v>
      </c>
      <c r="G447" s="34">
        <v>164.02</v>
      </c>
      <c r="H447" s="34">
        <v>0.01</v>
      </c>
      <c r="I447" s="34" t="s">
        <v>1826</v>
      </c>
      <c r="J447" s="34">
        <v>649.51920000000007</v>
      </c>
      <c r="K447" s="58" t="str">
        <f t="shared" si="6"/>
        <v>Small Sale</v>
      </c>
    </row>
    <row r="448" spans="1:11">
      <c r="A448" s="27" t="s">
        <v>2272</v>
      </c>
      <c r="B448" s="30">
        <v>45551</v>
      </c>
      <c r="C448" s="33" t="s">
        <v>547</v>
      </c>
      <c r="D448" s="33" t="s">
        <v>1606</v>
      </c>
      <c r="E448" s="33" t="s">
        <v>1769</v>
      </c>
      <c r="F448" s="33">
        <v>2</v>
      </c>
      <c r="G448" s="33">
        <v>527.51</v>
      </c>
      <c r="H448" s="33">
        <v>0.18</v>
      </c>
      <c r="I448" s="33" t="s">
        <v>1826</v>
      </c>
      <c r="J448" s="33">
        <v>865.1164</v>
      </c>
      <c r="K448" s="58" t="str">
        <f t="shared" si="6"/>
        <v>Small Sale</v>
      </c>
    </row>
    <row r="449" spans="1:11">
      <c r="A449" s="28" t="s">
        <v>2273</v>
      </c>
      <c r="B449" s="31">
        <v>45939</v>
      </c>
      <c r="C449" s="34" t="s">
        <v>809</v>
      </c>
      <c r="D449" s="34" t="s">
        <v>1662</v>
      </c>
      <c r="E449" s="34" t="s">
        <v>1797</v>
      </c>
      <c r="F449" s="34">
        <v>3</v>
      </c>
      <c r="G449" s="34">
        <v>628.17999999999995</v>
      </c>
      <c r="H449" s="34">
        <v>0.26</v>
      </c>
      <c r="I449" s="34" t="s">
        <v>1824</v>
      </c>
      <c r="J449" s="34">
        <v>1394.5596</v>
      </c>
      <c r="K449" s="58" t="str">
        <f t="shared" si="6"/>
        <v>Large Sale</v>
      </c>
    </row>
    <row r="450" spans="1:11">
      <c r="A450" s="27" t="s">
        <v>2274</v>
      </c>
      <c r="B450" s="30">
        <v>45553</v>
      </c>
      <c r="C450" s="33" t="s">
        <v>857</v>
      </c>
      <c r="D450" s="33" t="s">
        <v>1660</v>
      </c>
      <c r="E450" s="33" t="s">
        <v>1766</v>
      </c>
      <c r="F450" s="33">
        <v>1</v>
      </c>
      <c r="G450" s="33">
        <v>862.31</v>
      </c>
      <c r="H450" s="33">
        <v>0.06</v>
      </c>
      <c r="I450" s="33" t="s">
        <v>1824</v>
      </c>
      <c r="J450" s="33">
        <v>810.57139999999993</v>
      </c>
      <c r="K450" s="58" t="str">
        <f t="shared" si="6"/>
        <v>Small Sale</v>
      </c>
    </row>
    <row r="451" spans="1:11">
      <c r="A451" s="28" t="s">
        <v>2275</v>
      </c>
      <c r="B451" s="31">
        <v>45806</v>
      </c>
      <c r="C451" s="34" t="s">
        <v>261</v>
      </c>
      <c r="D451" s="34" t="s">
        <v>1714</v>
      </c>
      <c r="E451" s="34" t="s">
        <v>1799</v>
      </c>
      <c r="F451" s="34">
        <v>2</v>
      </c>
      <c r="G451" s="34">
        <v>541.39</v>
      </c>
      <c r="H451" s="34">
        <v>0.03</v>
      </c>
      <c r="I451" s="34" t="s">
        <v>1829</v>
      </c>
      <c r="J451" s="34">
        <v>1050.2965999999999</v>
      </c>
      <c r="K451" s="58" t="str">
        <f t="shared" ref="K451:K514" si="7">IF(J451 &gt; 1000, "Large Sale", "Small Sale")</f>
        <v>Large Sale</v>
      </c>
    </row>
    <row r="452" spans="1:11">
      <c r="A452" s="27" t="s">
        <v>2276</v>
      </c>
      <c r="B452" s="30">
        <v>45811</v>
      </c>
      <c r="C452" s="33" t="s">
        <v>1469</v>
      </c>
      <c r="D452" s="33" t="s">
        <v>1700</v>
      </c>
      <c r="E452" s="33" t="s">
        <v>1804</v>
      </c>
      <c r="F452" s="33">
        <v>3</v>
      </c>
      <c r="G452" s="33">
        <v>761.8</v>
      </c>
      <c r="H452" s="33">
        <v>0.06</v>
      </c>
      <c r="I452" s="33" t="s">
        <v>1829</v>
      </c>
      <c r="J452" s="33">
        <v>2148.2759999999989</v>
      </c>
      <c r="K452" s="58" t="str">
        <f t="shared" si="7"/>
        <v>Large Sale</v>
      </c>
    </row>
    <row r="453" spans="1:11">
      <c r="A453" s="28" t="s">
        <v>2277</v>
      </c>
      <c r="B453" s="31">
        <v>45508</v>
      </c>
      <c r="C453" s="34" t="s">
        <v>1310</v>
      </c>
      <c r="D453" s="34" t="s">
        <v>1646</v>
      </c>
      <c r="E453" s="34" t="s">
        <v>1761</v>
      </c>
      <c r="F453" s="34">
        <v>4</v>
      </c>
      <c r="G453" s="34">
        <v>829.36</v>
      </c>
      <c r="H453" s="34">
        <v>0.11</v>
      </c>
      <c r="I453" s="34" t="s">
        <v>1826</v>
      </c>
      <c r="J453" s="34">
        <v>2952.5216</v>
      </c>
      <c r="K453" s="58" t="str">
        <f t="shared" si="7"/>
        <v>Large Sale</v>
      </c>
    </row>
    <row r="454" spans="1:11">
      <c r="A454" s="27" t="s">
        <v>2278</v>
      </c>
      <c r="B454" s="30">
        <v>45460</v>
      </c>
      <c r="C454" s="33" t="s">
        <v>1257</v>
      </c>
      <c r="D454" s="33" t="s">
        <v>1594</v>
      </c>
      <c r="E454" s="33" t="s">
        <v>1804</v>
      </c>
      <c r="F454" s="33">
        <v>2</v>
      </c>
      <c r="G454" s="33">
        <v>425.06</v>
      </c>
      <c r="H454" s="33">
        <v>0.09</v>
      </c>
      <c r="I454" s="33" t="s">
        <v>1826</v>
      </c>
      <c r="J454" s="33">
        <v>773.60919999999999</v>
      </c>
      <c r="K454" s="58" t="str">
        <f t="shared" si="7"/>
        <v>Small Sale</v>
      </c>
    </row>
    <row r="455" spans="1:11">
      <c r="A455" s="28" t="s">
        <v>2279</v>
      </c>
      <c r="B455" s="31">
        <v>45311</v>
      </c>
      <c r="C455" s="34" t="s">
        <v>438</v>
      </c>
      <c r="D455" s="34" t="s">
        <v>1658</v>
      </c>
      <c r="E455" s="34" t="s">
        <v>1752</v>
      </c>
      <c r="F455" s="34">
        <v>2</v>
      </c>
      <c r="G455" s="34">
        <v>911.14</v>
      </c>
      <c r="H455" s="34">
        <v>0.1</v>
      </c>
      <c r="I455" s="34" t="s">
        <v>1824</v>
      </c>
      <c r="J455" s="34">
        <v>1640.0519999999999</v>
      </c>
      <c r="K455" s="58" t="str">
        <f t="shared" si="7"/>
        <v>Large Sale</v>
      </c>
    </row>
    <row r="456" spans="1:11">
      <c r="A456" s="27" t="s">
        <v>2280</v>
      </c>
      <c r="B456" s="30">
        <v>45906</v>
      </c>
      <c r="C456" s="33" t="s">
        <v>304</v>
      </c>
      <c r="D456" s="33" t="s">
        <v>1684</v>
      </c>
      <c r="E456" s="33" t="s">
        <v>1782</v>
      </c>
      <c r="F456" s="33">
        <v>3</v>
      </c>
      <c r="G456" s="33">
        <v>811.96</v>
      </c>
      <c r="H456" s="33">
        <v>0.28999999999999998</v>
      </c>
      <c r="I456" s="33" t="s">
        <v>1824</v>
      </c>
      <c r="J456" s="33">
        <v>1729.4748</v>
      </c>
      <c r="K456" s="58" t="str">
        <f t="shared" si="7"/>
        <v>Large Sale</v>
      </c>
    </row>
    <row r="457" spans="1:11">
      <c r="A457" s="28" t="s">
        <v>2281</v>
      </c>
      <c r="B457" s="31">
        <v>45380</v>
      </c>
      <c r="C457" s="34" t="s">
        <v>869</v>
      </c>
      <c r="D457" s="34" t="s">
        <v>1610</v>
      </c>
      <c r="E457" s="34" t="s">
        <v>1789</v>
      </c>
      <c r="F457" s="34">
        <v>2</v>
      </c>
      <c r="G457" s="34">
        <v>780.05</v>
      </c>
      <c r="H457" s="34">
        <v>0.12</v>
      </c>
      <c r="I457" s="34" t="s">
        <v>1829</v>
      </c>
      <c r="J457" s="34">
        <v>1372.8879999999999</v>
      </c>
      <c r="K457" s="58" t="str">
        <f t="shared" si="7"/>
        <v>Large Sale</v>
      </c>
    </row>
    <row r="458" spans="1:11">
      <c r="A458" s="27" t="s">
        <v>2282</v>
      </c>
      <c r="B458" s="30">
        <v>45527</v>
      </c>
      <c r="C458" s="33" t="s">
        <v>699</v>
      </c>
      <c r="D458" s="33" t="s">
        <v>1612</v>
      </c>
      <c r="E458" s="33" t="s">
        <v>1786</v>
      </c>
      <c r="F458" s="33">
        <v>4</v>
      </c>
      <c r="G458" s="33">
        <v>315.95</v>
      </c>
      <c r="H458" s="33">
        <v>0.19</v>
      </c>
      <c r="I458" s="33" t="s">
        <v>1829</v>
      </c>
      <c r="J458" s="33">
        <v>1023.678</v>
      </c>
      <c r="K458" s="58" t="str">
        <f t="shared" si="7"/>
        <v>Large Sale</v>
      </c>
    </row>
    <row r="459" spans="1:11">
      <c r="A459" s="28" t="s">
        <v>2283</v>
      </c>
      <c r="B459" s="31">
        <v>45796</v>
      </c>
      <c r="C459" s="34" t="s">
        <v>737</v>
      </c>
      <c r="D459" s="34" t="s">
        <v>1652</v>
      </c>
      <c r="E459" s="34" t="s">
        <v>1786</v>
      </c>
      <c r="F459" s="34">
        <v>2</v>
      </c>
      <c r="G459" s="34">
        <v>810.17</v>
      </c>
      <c r="H459" s="34">
        <v>0.27</v>
      </c>
      <c r="I459" s="34" t="s">
        <v>1824</v>
      </c>
      <c r="J459" s="34">
        <v>1182.8481999999999</v>
      </c>
      <c r="K459" s="58" t="str">
        <f t="shared" si="7"/>
        <v>Large Sale</v>
      </c>
    </row>
    <row r="460" spans="1:11">
      <c r="A460" s="27" t="s">
        <v>2284</v>
      </c>
      <c r="B460" s="30">
        <v>45389</v>
      </c>
      <c r="C460" s="33" t="s">
        <v>669</v>
      </c>
      <c r="D460" s="33" t="s">
        <v>1716</v>
      </c>
      <c r="E460" s="33" t="s">
        <v>1769</v>
      </c>
      <c r="F460" s="33">
        <v>3</v>
      </c>
      <c r="G460" s="33">
        <v>505.01</v>
      </c>
      <c r="H460" s="33">
        <v>0.02</v>
      </c>
      <c r="I460" s="33" t="s">
        <v>1826</v>
      </c>
      <c r="J460" s="33">
        <v>1484.7293999999999</v>
      </c>
      <c r="K460" s="58" t="str">
        <f t="shared" si="7"/>
        <v>Large Sale</v>
      </c>
    </row>
    <row r="461" spans="1:11">
      <c r="A461" s="28" t="s">
        <v>2285</v>
      </c>
      <c r="B461" s="31">
        <v>45315</v>
      </c>
      <c r="C461" s="34" t="s">
        <v>1440</v>
      </c>
      <c r="D461" s="34" t="s">
        <v>1692</v>
      </c>
      <c r="E461" s="34" t="s">
        <v>1807</v>
      </c>
      <c r="F461" s="34">
        <v>2</v>
      </c>
      <c r="G461" s="34">
        <v>736.75</v>
      </c>
      <c r="H461" s="34">
        <v>0.18</v>
      </c>
      <c r="I461" s="34" t="s">
        <v>1824</v>
      </c>
      <c r="J461" s="34">
        <v>1208.27</v>
      </c>
      <c r="K461" s="58" t="str">
        <f t="shared" si="7"/>
        <v>Large Sale</v>
      </c>
    </row>
    <row r="462" spans="1:11">
      <c r="A462" s="27" t="s">
        <v>2286</v>
      </c>
      <c r="B462" s="30">
        <v>45311</v>
      </c>
      <c r="C462" s="33" t="s">
        <v>114</v>
      </c>
      <c r="D462" s="33" t="s">
        <v>1702</v>
      </c>
      <c r="E462" s="33" t="s">
        <v>1786</v>
      </c>
      <c r="F462" s="33">
        <v>4</v>
      </c>
      <c r="G462" s="33">
        <v>700.31</v>
      </c>
      <c r="H462" s="33">
        <v>0.2</v>
      </c>
      <c r="I462" s="33" t="s">
        <v>1826</v>
      </c>
      <c r="J462" s="33">
        <v>2240.9920000000002</v>
      </c>
      <c r="K462" s="58" t="str">
        <f t="shared" si="7"/>
        <v>Large Sale</v>
      </c>
    </row>
    <row r="463" spans="1:11">
      <c r="A463" s="28" t="s">
        <v>2287</v>
      </c>
      <c r="B463" s="31">
        <v>45270</v>
      </c>
      <c r="C463" s="34" t="s">
        <v>444</v>
      </c>
      <c r="D463" s="34" t="s">
        <v>1730</v>
      </c>
      <c r="E463" s="34" t="s">
        <v>1792</v>
      </c>
      <c r="F463" s="34">
        <v>4</v>
      </c>
      <c r="G463" s="34">
        <v>202.46</v>
      </c>
      <c r="H463" s="34">
        <v>0.24</v>
      </c>
      <c r="I463" s="34" t="s">
        <v>1824</v>
      </c>
      <c r="J463" s="34">
        <v>615.47840000000008</v>
      </c>
      <c r="K463" s="58" t="str">
        <f t="shared" si="7"/>
        <v>Small Sale</v>
      </c>
    </row>
    <row r="464" spans="1:11">
      <c r="A464" s="27" t="s">
        <v>2288</v>
      </c>
      <c r="B464" s="30">
        <v>45279</v>
      </c>
      <c r="C464" s="33" t="s">
        <v>846</v>
      </c>
      <c r="D464" s="33" t="s">
        <v>1722</v>
      </c>
      <c r="E464" s="33" t="s">
        <v>1757</v>
      </c>
      <c r="F464" s="33">
        <v>2</v>
      </c>
      <c r="G464" s="33">
        <v>291.83999999999997</v>
      </c>
      <c r="H464" s="33">
        <v>0.25</v>
      </c>
      <c r="I464" s="33" t="s">
        <v>1826</v>
      </c>
      <c r="J464" s="33">
        <v>437.76</v>
      </c>
      <c r="K464" s="58" t="str">
        <f t="shared" si="7"/>
        <v>Small Sale</v>
      </c>
    </row>
    <row r="465" spans="1:11">
      <c r="A465" s="28" t="s">
        <v>2289</v>
      </c>
      <c r="B465" s="31">
        <v>45252</v>
      </c>
      <c r="C465" s="34" t="s">
        <v>544</v>
      </c>
      <c r="D465" s="34" t="s">
        <v>1742</v>
      </c>
      <c r="E465" s="34" t="s">
        <v>1773</v>
      </c>
      <c r="F465" s="34">
        <v>2</v>
      </c>
      <c r="G465" s="34">
        <v>261.48</v>
      </c>
      <c r="H465" s="34">
        <v>0.17</v>
      </c>
      <c r="I465" s="34" t="s">
        <v>1824</v>
      </c>
      <c r="J465" s="34">
        <v>434.05680000000001</v>
      </c>
      <c r="K465" s="58" t="str">
        <f t="shared" si="7"/>
        <v>Small Sale</v>
      </c>
    </row>
    <row r="466" spans="1:11">
      <c r="A466" s="27" t="s">
        <v>2290</v>
      </c>
      <c r="B466" s="30">
        <v>45938</v>
      </c>
      <c r="C466" s="33" t="s">
        <v>948</v>
      </c>
      <c r="D466" s="33" t="s">
        <v>1620</v>
      </c>
      <c r="E466" s="33" t="s">
        <v>1799</v>
      </c>
      <c r="F466" s="33">
        <v>1</v>
      </c>
      <c r="G466" s="33">
        <v>850.83</v>
      </c>
      <c r="H466" s="33">
        <v>0.28000000000000003</v>
      </c>
      <c r="I466" s="33" t="s">
        <v>1826</v>
      </c>
      <c r="J466" s="33">
        <v>612.59760000000006</v>
      </c>
      <c r="K466" s="58" t="str">
        <f t="shared" si="7"/>
        <v>Small Sale</v>
      </c>
    </row>
    <row r="467" spans="1:11">
      <c r="A467" s="28" t="s">
        <v>2291</v>
      </c>
      <c r="B467" s="31">
        <v>45711</v>
      </c>
      <c r="C467" s="34" t="s">
        <v>1260</v>
      </c>
      <c r="D467" s="34" t="s">
        <v>1640</v>
      </c>
      <c r="E467" s="34" t="s">
        <v>1786</v>
      </c>
      <c r="F467" s="34">
        <v>1</v>
      </c>
      <c r="G467" s="34">
        <v>83.83</v>
      </c>
      <c r="H467" s="34">
        <v>0.05</v>
      </c>
      <c r="I467" s="34" t="s">
        <v>1824</v>
      </c>
      <c r="J467" s="34">
        <v>79.638499999999993</v>
      </c>
      <c r="K467" s="58" t="str">
        <f t="shared" si="7"/>
        <v>Small Sale</v>
      </c>
    </row>
    <row r="468" spans="1:11">
      <c r="A468" s="27" t="s">
        <v>2292</v>
      </c>
      <c r="B468" s="30">
        <v>45713</v>
      </c>
      <c r="C468" s="33" t="s">
        <v>36</v>
      </c>
      <c r="D468" s="33" t="s">
        <v>1724</v>
      </c>
      <c r="E468" s="33" t="s">
        <v>1804</v>
      </c>
      <c r="F468" s="33">
        <v>3</v>
      </c>
      <c r="G468" s="33">
        <v>649.95000000000005</v>
      </c>
      <c r="H468" s="33">
        <v>0.28000000000000003</v>
      </c>
      <c r="I468" s="33" t="s">
        <v>1829</v>
      </c>
      <c r="J468" s="33">
        <v>1403.8920000000001</v>
      </c>
      <c r="K468" s="58" t="str">
        <f t="shared" si="7"/>
        <v>Large Sale</v>
      </c>
    </row>
    <row r="469" spans="1:11">
      <c r="A469" s="28" t="s">
        <v>2293</v>
      </c>
      <c r="B469" s="31">
        <v>45565</v>
      </c>
      <c r="C469" s="34" t="s">
        <v>1145</v>
      </c>
      <c r="D469" s="34" t="s">
        <v>1694</v>
      </c>
      <c r="E469" s="34" t="s">
        <v>1776</v>
      </c>
      <c r="F469" s="34">
        <v>4</v>
      </c>
      <c r="G469" s="34">
        <v>934.96</v>
      </c>
      <c r="H469" s="34">
        <v>0.18</v>
      </c>
      <c r="I469" s="34" t="s">
        <v>1826</v>
      </c>
      <c r="J469" s="34">
        <v>3066.6687999999999</v>
      </c>
      <c r="K469" s="58" t="str">
        <f t="shared" si="7"/>
        <v>Large Sale</v>
      </c>
    </row>
    <row r="470" spans="1:11">
      <c r="A470" s="27" t="s">
        <v>2294</v>
      </c>
      <c r="B470" s="30">
        <v>45279</v>
      </c>
      <c r="C470" s="33" t="s">
        <v>672</v>
      </c>
      <c r="D470" s="33" t="s">
        <v>1582</v>
      </c>
      <c r="E470" s="33" t="s">
        <v>1799</v>
      </c>
      <c r="F470" s="33">
        <v>1</v>
      </c>
      <c r="G470" s="33">
        <v>880.89</v>
      </c>
      <c r="H470" s="33">
        <v>0.13</v>
      </c>
      <c r="I470" s="33" t="s">
        <v>1829</v>
      </c>
      <c r="J470" s="33">
        <v>766.37429999999995</v>
      </c>
      <c r="K470" s="58" t="str">
        <f t="shared" si="7"/>
        <v>Small Sale</v>
      </c>
    </row>
    <row r="471" spans="1:11">
      <c r="A471" s="28" t="s">
        <v>2295</v>
      </c>
      <c r="B471" s="31">
        <v>45614</v>
      </c>
      <c r="C471" s="34" t="s">
        <v>1469</v>
      </c>
      <c r="D471" s="34" t="s">
        <v>1744</v>
      </c>
      <c r="E471" s="34" t="s">
        <v>1782</v>
      </c>
      <c r="F471" s="34">
        <v>4</v>
      </c>
      <c r="G471" s="34">
        <v>610.6</v>
      </c>
      <c r="H471" s="34">
        <v>0.1</v>
      </c>
      <c r="I471" s="34" t="s">
        <v>1826</v>
      </c>
      <c r="J471" s="34">
        <v>2198.16</v>
      </c>
      <c r="K471" s="58" t="str">
        <f t="shared" si="7"/>
        <v>Large Sale</v>
      </c>
    </row>
    <row r="472" spans="1:11">
      <c r="A472" s="27" t="s">
        <v>2296</v>
      </c>
      <c r="B472" s="30">
        <v>45912</v>
      </c>
      <c r="C472" s="33" t="s">
        <v>275</v>
      </c>
      <c r="D472" s="33" t="s">
        <v>1604</v>
      </c>
      <c r="E472" s="33" t="s">
        <v>1810</v>
      </c>
      <c r="F472" s="33">
        <v>1</v>
      </c>
      <c r="G472" s="33">
        <v>514.19000000000005</v>
      </c>
      <c r="H472" s="33">
        <v>0.2</v>
      </c>
      <c r="I472" s="33" t="s">
        <v>1824</v>
      </c>
      <c r="J472" s="33">
        <v>411.35200000000009</v>
      </c>
      <c r="K472" s="58" t="str">
        <f t="shared" si="7"/>
        <v>Small Sale</v>
      </c>
    </row>
    <row r="473" spans="1:11">
      <c r="A473" s="28" t="s">
        <v>2297</v>
      </c>
      <c r="B473" s="31">
        <v>45688</v>
      </c>
      <c r="C473" s="34" t="s">
        <v>1243</v>
      </c>
      <c r="D473" s="34" t="s">
        <v>1622</v>
      </c>
      <c r="E473" s="34" t="s">
        <v>1797</v>
      </c>
      <c r="F473" s="34">
        <v>1</v>
      </c>
      <c r="G473" s="34">
        <v>546.20000000000005</v>
      </c>
      <c r="H473" s="34">
        <v>0.22</v>
      </c>
      <c r="I473" s="34" t="s">
        <v>1826</v>
      </c>
      <c r="J473" s="34">
        <v>426.03600000000012</v>
      </c>
      <c r="K473" s="58" t="str">
        <f t="shared" si="7"/>
        <v>Small Sale</v>
      </c>
    </row>
    <row r="474" spans="1:11">
      <c r="A474" s="27" t="s">
        <v>2298</v>
      </c>
      <c r="B474" s="30">
        <v>45591</v>
      </c>
      <c r="C474" s="33" t="s">
        <v>646</v>
      </c>
      <c r="D474" s="33" t="s">
        <v>1622</v>
      </c>
      <c r="E474" s="33" t="s">
        <v>1752</v>
      </c>
      <c r="F474" s="33">
        <v>3</v>
      </c>
      <c r="G474" s="33">
        <v>416.01</v>
      </c>
      <c r="H474" s="33">
        <v>0.02</v>
      </c>
      <c r="I474" s="33" t="s">
        <v>1824</v>
      </c>
      <c r="J474" s="33">
        <v>1223.0694000000001</v>
      </c>
      <c r="K474" s="58" t="str">
        <f t="shared" si="7"/>
        <v>Large Sale</v>
      </c>
    </row>
    <row r="475" spans="1:11">
      <c r="A475" s="28" t="s">
        <v>2299</v>
      </c>
      <c r="B475" s="31">
        <v>45864</v>
      </c>
      <c r="C475" s="34" t="s">
        <v>1199</v>
      </c>
      <c r="D475" s="34" t="s">
        <v>1696</v>
      </c>
      <c r="E475" s="34" t="s">
        <v>1789</v>
      </c>
      <c r="F475" s="34">
        <v>1</v>
      </c>
      <c r="G475" s="34">
        <v>30.94</v>
      </c>
      <c r="H475" s="34">
        <v>0.21</v>
      </c>
      <c r="I475" s="34" t="s">
        <v>1829</v>
      </c>
      <c r="J475" s="34">
        <v>24.442599999999999</v>
      </c>
      <c r="K475" s="58" t="str">
        <f t="shared" si="7"/>
        <v>Small Sale</v>
      </c>
    </row>
    <row r="476" spans="1:11">
      <c r="A476" s="27" t="s">
        <v>2300</v>
      </c>
      <c r="B476" s="30">
        <v>45875</v>
      </c>
      <c r="C476" s="33" t="s">
        <v>654</v>
      </c>
      <c r="D476" s="33" t="s">
        <v>1664</v>
      </c>
      <c r="E476" s="33" t="s">
        <v>1804</v>
      </c>
      <c r="F476" s="33">
        <v>3</v>
      </c>
      <c r="G476" s="33">
        <v>666.39</v>
      </c>
      <c r="H476" s="33">
        <v>0.21</v>
      </c>
      <c r="I476" s="33" t="s">
        <v>1829</v>
      </c>
      <c r="J476" s="33">
        <v>1579.3443</v>
      </c>
      <c r="K476" s="58" t="str">
        <f t="shared" si="7"/>
        <v>Large Sale</v>
      </c>
    </row>
    <row r="477" spans="1:11">
      <c r="A477" s="28" t="s">
        <v>2301</v>
      </c>
      <c r="B477" s="31">
        <v>45797</v>
      </c>
      <c r="C477" s="34" t="s">
        <v>553</v>
      </c>
      <c r="D477" s="34" t="s">
        <v>1710</v>
      </c>
      <c r="E477" s="34" t="s">
        <v>1789</v>
      </c>
      <c r="F477" s="34">
        <v>2</v>
      </c>
      <c r="G477" s="34">
        <v>145.26</v>
      </c>
      <c r="H477" s="34">
        <v>0.19</v>
      </c>
      <c r="I477" s="34" t="s">
        <v>1826</v>
      </c>
      <c r="J477" s="34">
        <v>235.3212</v>
      </c>
      <c r="K477" s="58" t="str">
        <f t="shared" si="7"/>
        <v>Small Sale</v>
      </c>
    </row>
    <row r="478" spans="1:11">
      <c r="A478" s="27" t="s">
        <v>2302</v>
      </c>
      <c r="B478" s="30">
        <v>45364</v>
      </c>
      <c r="C478" s="33" t="s">
        <v>411</v>
      </c>
      <c r="D478" s="33" t="s">
        <v>1730</v>
      </c>
      <c r="E478" s="33" t="s">
        <v>1773</v>
      </c>
      <c r="F478" s="33">
        <v>4</v>
      </c>
      <c r="G478" s="33">
        <v>940.77</v>
      </c>
      <c r="H478" s="33">
        <v>0.24</v>
      </c>
      <c r="I478" s="33" t="s">
        <v>1829</v>
      </c>
      <c r="J478" s="33">
        <v>2859.9407999999999</v>
      </c>
      <c r="K478" s="58" t="str">
        <f t="shared" si="7"/>
        <v>Large Sale</v>
      </c>
    </row>
    <row r="479" spans="1:11">
      <c r="A479" s="28" t="s">
        <v>2303</v>
      </c>
      <c r="B479" s="31">
        <v>45700</v>
      </c>
      <c r="C479" s="34" t="s">
        <v>1446</v>
      </c>
      <c r="D479" s="34" t="s">
        <v>1640</v>
      </c>
      <c r="E479" s="34" t="s">
        <v>1807</v>
      </c>
      <c r="F479" s="34">
        <v>1</v>
      </c>
      <c r="G479" s="34">
        <v>708.88</v>
      </c>
      <c r="H479" s="34">
        <v>0.09</v>
      </c>
      <c r="I479" s="34" t="s">
        <v>1824</v>
      </c>
      <c r="J479" s="34">
        <v>645.08080000000007</v>
      </c>
      <c r="K479" s="58" t="str">
        <f t="shared" si="7"/>
        <v>Small Sale</v>
      </c>
    </row>
    <row r="480" spans="1:11">
      <c r="A480" s="27" t="s">
        <v>2304</v>
      </c>
      <c r="B480" s="30">
        <v>45924</v>
      </c>
      <c r="C480" s="33" t="s">
        <v>969</v>
      </c>
      <c r="D480" s="33" t="s">
        <v>1608</v>
      </c>
      <c r="E480" s="33" t="s">
        <v>1761</v>
      </c>
      <c r="F480" s="33">
        <v>1</v>
      </c>
      <c r="G480" s="33">
        <v>790.73</v>
      </c>
      <c r="H480" s="33">
        <v>0.24</v>
      </c>
      <c r="I480" s="33" t="s">
        <v>1826</v>
      </c>
      <c r="J480" s="33">
        <v>600.95479999999998</v>
      </c>
      <c r="K480" s="58" t="str">
        <f t="shared" si="7"/>
        <v>Small Sale</v>
      </c>
    </row>
    <row r="481" spans="1:11">
      <c r="A481" s="28" t="s">
        <v>2305</v>
      </c>
      <c r="B481" s="31">
        <v>45574</v>
      </c>
      <c r="C481" s="34" t="s">
        <v>1389</v>
      </c>
      <c r="D481" s="34" t="s">
        <v>1578</v>
      </c>
      <c r="E481" s="34" t="s">
        <v>1786</v>
      </c>
      <c r="F481" s="34">
        <v>3</v>
      </c>
      <c r="G481" s="34">
        <v>635.13</v>
      </c>
      <c r="H481" s="34">
        <v>0.09</v>
      </c>
      <c r="I481" s="34" t="s">
        <v>1826</v>
      </c>
      <c r="J481" s="34">
        <v>1733.9049</v>
      </c>
      <c r="K481" s="58" t="str">
        <f t="shared" si="7"/>
        <v>Large Sale</v>
      </c>
    </row>
    <row r="482" spans="1:11">
      <c r="A482" s="27" t="s">
        <v>2306</v>
      </c>
      <c r="B482" s="30">
        <v>45233</v>
      </c>
      <c r="C482" s="33" t="s">
        <v>849</v>
      </c>
      <c r="D482" s="33" t="s">
        <v>1734</v>
      </c>
      <c r="E482" s="33" t="s">
        <v>1799</v>
      </c>
      <c r="F482" s="33">
        <v>1</v>
      </c>
      <c r="G482" s="33">
        <v>744.88</v>
      </c>
      <c r="H482" s="33">
        <v>0.15</v>
      </c>
      <c r="I482" s="33" t="s">
        <v>1829</v>
      </c>
      <c r="J482" s="33">
        <v>633.14800000000002</v>
      </c>
      <c r="K482" s="58" t="str">
        <f t="shared" si="7"/>
        <v>Small Sale</v>
      </c>
    </row>
    <row r="483" spans="1:11">
      <c r="A483" s="28" t="s">
        <v>2307</v>
      </c>
      <c r="B483" s="31">
        <v>45745</v>
      </c>
      <c r="C483" s="34" t="s">
        <v>604</v>
      </c>
      <c r="D483" s="34" t="s">
        <v>1604</v>
      </c>
      <c r="E483" s="34" t="s">
        <v>1757</v>
      </c>
      <c r="F483" s="34">
        <v>3</v>
      </c>
      <c r="G483" s="34">
        <v>205.34</v>
      </c>
      <c r="H483" s="34">
        <v>0.25</v>
      </c>
      <c r="I483" s="34" t="s">
        <v>1824</v>
      </c>
      <c r="J483" s="34">
        <v>462.01499999999999</v>
      </c>
      <c r="K483" s="58" t="str">
        <f t="shared" si="7"/>
        <v>Small Sale</v>
      </c>
    </row>
    <row r="484" spans="1:11">
      <c r="A484" s="27" t="s">
        <v>2308</v>
      </c>
      <c r="B484" s="30">
        <v>45851</v>
      </c>
      <c r="C484" s="33" t="s">
        <v>1301</v>
      </c>
      <c r="D484" s="33" t="s">
        <v>1606</v>
      </c>
      <c r="E484" s="33" t="s">
        <v>1782</v>
      </c>
      <c r="F484" s="33">
        <v>2</v>
      </c>
      <c r="G484" s="33">
        <v>756.8</v>
      </c>
      <c r="H484" s="33">
        <v>0.15</v>
      </c>
      <c r="I484" s="33" t="s">
        <v>1824</v>
      </c>
      <c r="J484" s="33">
        <v>1286.56</v>
      </c>
      <c r="K484" s="58" t="str">
        <f t="shared" si="7"/>
        <v>Large Sale</v>
      </c>
    </row>
    <row r="485" spans="1:11">
      <c r="A485" s="28" t="s">
        <v>2309</v>
      </c>
      <c r="B485" s="31">
        <v>45308</v>
      </c>
      <c r="C485" s="34" t="s">
        <v>172</v>
      </c>
      <c r="D485" s="34" t="s">
        <v>1590</v>
      </c>
      <c r="E485" s="34" t="s">
        <v>1789</v>
      </c>
      <c r="F485" s="34">
        <v>1</v>
      </c>
      <c r="G485" s="34">
        <v>771.73</v>
      </c>
      <c r="H485" s="34">
        <v>0.2</v>
      </c>
      <c r="I485" s="34" t="s">
        <v>1824</v>
      </c>
      <c r="J485" s="34">
        <v>617.38400000000001</v>
      </c>
      <c r="K485" s="58" t="str">
        <f t="shared" si="7"/>
        <v>Small Sale</v>
      </c>
    </row>
    <row r="486" spans="1:11">
      <c r="A486" s="27" t="s">
        <v>2310</v>
      </c>
      <c r="B486" s="30">
        <v>45639</v>
      </c>
      <c r="C486" s="33" t="s">
        <v>1475</v>
      </c>
      <c r="D486" s="33" t="s">
        <v>1680</v>
      </c>
      <c r="E486" s="33" t="s">
        <v>1807</v>
      </c>
      <c r="F486" s="33">
        <v>1</v>
      </c>
      <c r="G486" s="33">
        <v>440.19</v>
      </c>
      <c r="H486" s="33">
        <v>0.03</v>
      </c>
      <c r="I486" s="33" t="s">
        <v>1826</v>
      </c>
      <c r="J486" s="33">
        <v>426.98430000000002</v>
      </c>
      <c r="K486" s="58" t="str">
        <f t="shared" si="7"/>
        <v>Small Sale</v>
      </c>
    </row>
    <row r="487" spans="1:11">
      <c r="A487" s="28" t="s">
        <v>2311</v>
      </c>
      <c r="B487" s="31">
        <v>45919</v>
      </c>
      <c r="C487" s="34" t="s">
        <v>181</v>
      </c>
      <c r="D487" s="34" t="s">
        <v>1553</v>
      </c>
      <c r="E487" s="34" t="s">
        <v>1761</v>
      </c>
      <c r="F487" s="34">
        <v>2</v>
      </c>
      <c r="G487" s="34">
        <v>409</v>
      </c>
      <c r="H487" s="34">
        <v>0.17</v>
      </c>
      <c r="I487" s="34" t="s">
        <v>1824</v>
      </c>
      <c r="J487" s="34">
        <v>678.93999999999994</v>
      </c>
      <c r="K487" s="58" t="str">
        <f t="shared" si="7"/>
        <v>Small Sale</v>
      </c>
    </row>
    <row r="488" spans="1:11">
      <c r="A488" s="27" t="s">
        <v>2312</v>
      </c>
      <c r="B488" s="30">
        <v>45333</v>
      </c>
      <c r="C488" s="33" t="s">
        <v>1077</v>
      </c>
      <c r="D488" s="33" t="s">
        <v>1624</v>
      </c>
      <c r="E488" s="33" t="s">
        <v>1813</v>
      </c>
      <c r="F488" s="33">
        <v>3</v>
      </c>
      <c r="G488" s="33">
        <v>134.58000000000001</v>
      </c>
      <c r="H488" s="33">
        <v>0.04</v>
      </c>
      <c r="I488" s="33" t="s">
        <v>1829</v>
      </c>
      <c r="J488" s="33">
        <v>387.59039999999999</v>
      </c>
      <c r="K488" s="58" t="str">
        <f t="shared" si="7"/>
        <v>Small Sale</v>
      </c>
    </row>
    <row r="489" spans="1:11">
      <c r="A489" s="28" t="s">
        <v>2313</v>
      </c>
      <c r="B489" s="31">
        <v>45811</v>
      </c>
      <c r="C489" s="34" t="s">
        <v>1092</v>
      </c>
      <c r="D489" s="34" t="s">
        <v>1626</v>
      </c>
      <c r="E489" s="34" t="s">
        <v>1779</v>
      </c>
      <c r="F489" s="34">
        <v>4</v>
      </c>
      <c r="G489" s="34">
        <v>284.44</v>
      </c>
      <c r="H489" s="34">
        <v>0.02</v>
      </c>
      <c r="I489" s="34" t="s">
        <v>1824</v>
      </c>
      <c r="J489" s="34">
        <v>1115.0047999999999</v>
      </c>
      <c r="K489" s="58" t="str">
        <f t="shared" si="7"/>
        <v>Large Sale</v>
      </c>
    </row>
    <row r="490" spans="1:11">
      <c r="A490" s="27" t="s">
        <v>2314</v>
      </c>
      <c r="B490" s="30">
        <v>45726</v>
      </c>
      <c r="C490" s="33" t="s">
        <v>1260</v>
      </c>
      <c r="D490" s="33" t="s">
        <v>1694</v>
      </c>
      <c r="E490" s="33" t="s">
        <v>1797</v>
      </c>
      <c r="F490" s="33">
        <v>4</v>
      </c>
      <c r="G490" s="33">
        <v>922.69</v>
      </c>
      <c r="H490" s="33">
        <v>0.16</v>
      </c>
      <c r="I490" s="33" t="s">
        <v>1824</v>
      </c>
      <c r="J490" s="33">
        <v>3100.2384000000002</v>
      </c>
      <c r="K490" s="58" t="str">
        <f t="shared" si="7"/>
        <v>Large Sale</v>
      </c>
    </row>
    <row r="491" spans="1:11">
      <c r="A491" s="28" t="s">
        <v>2315</v>
      </c>
      <c r="B491" s="31">
        <v>45644</v>
      </c>
      <c r="C491" s="34" t="s">
        <v>875</v>
      </c>
      <c r="D491" s="34" t="s">
        <v>1620</v>
      </c>
      <c r="E491" s="34" t="s">
        <v>1776</v>
      </c>
      <c r="F491" s="34">
        <v>2</v>
      </c>
      <c r="G491" s="34">
        <v>992.55</v>
      </c>
      <c r="H491" s="34">
        <v>0.28000000000000003</v>
      </c>
      <c r="I491" s="34" t="s">
        <v>1824</v>
      </c>
      <c r="J491" s="34">
        <v>1429.2719999999999</v>
      </c>
      <c r="K491" s="58" t="str">
        <f t="shared" si="7"/>
        <v>Large Sale</v>
      </c>
    </row>
    <row r="492" spans="1:11">
      <c r="A492" s="27" t="s">
        <v>2316</v>
      </c>
      <c r="B492" s="30">
        <v>45371</v>
      </c>
      <c r="C492" s="33" t="s">
        <v>1298</v>
      </c>
      <c r="D492" s="33" t="s">
        <v>1726</v>
      </c>
      <c r="E492" s="33" t="s">
        <v>1810</v>
      </c>
      <c r="F492" s="33">
        <v>1</v>
      </c>
      <c r="G492" s="33">
        <v>170.43</v>
      </c>
      <c r="H492" s="33">
        <v>0.03</v>
      </c>
      <c r="I492" s="33" t="s">
        <v>1824</v>
      </c>
      <c r="J492" s="33">
        <v>165.31710000000001</v>
      </c>
      <c r="K492" s="58" t="str">
        <f t="shared" si="7"/>
        <v>Small Sale</v>
      </c>
    </row>
    <row r="493" spans="1:11">
      <c r="A493" s="28" t="s">
        <v>2317</v>
      </c>
      <c r="B493" s="31">
        <v>45462</v>
      </c>
      <c r="C493" s="34" t="s">
        <v>722</v>
      </c>
      <c r="D493" s="34" t="s">
        <v>1692</v>
      </c>
      <c r="E493" s="34" t="s">
        <v>1761</v>
      </c>
      <c r="F493" s="34">
        <v>3</v>
      </c>
      <c r="G493" s="34">
        <v>480.51</v>
      </c>
      <c r="H493" s="34">
        <v>0.03</v>
      </c>
      <c r="I493" s="34" t="s">
        <v>1824</v>
      </c>
      <c r="J493" s="34">
        <v>1398.2841000000001</v>
      </c>
      <c r="K493" s="58" t="str">
        <f t="shared" si="7"/>
        <v>Large Sale</v>
      </c>
    </row>
    <row r="494" spans="1:11">
      <c r="A494" s="27" t="s">
        <v>2318</v>
      </c>
      <c r="B494" s="30">
        <v>45632</v>
      </c>
      <c r="C494" s="33" t="s">
        <v>523</v>
      </c>
      <c r="D494" s="33" t="s">
        <v>1646</v>
      </c>
      <c r="E494" s="33" t="s">
        <v>1779</v>
      </c>
      <c r="F494" s="33">
        <v>2</v>
      </c>
      <c r="G494" s="33">
        <v>955.66</v>
      </c>
      <c r="H494" s="33">
        <v>0.28999999999999998</v>
      </c>
      <c r="I494" s="33" t="s">
        <v>1829</v>
      </c>
      <c r="J494" s="33">
        <v>1357.0372</v>
      </c>
      <c r="K494" s="58" t="str">
        <f t="shared" si="7"/>
        <v>Large Sale</v>
      </c>
    </row>
    <row r="495" spans="1:11">
      <c r="A495" s="28" t="s">
        <v>2319</v>
      </c>
      <c r="B495" s="31">
        <v>45863</v>
      </c>
      <c r="C495" s="34" t="s">
        <v>1395</v>
      </c>
      <c r="D495" s="34" t="s">
        <v>1692</v>
      </c>
      <c r="E495" s="34" t="s">
        <v>1752</v>
      </c>
      <c r="F495" s="34">
        <v>2</v>
      </c>
      <c r="G495" s="34">
        <v>488.02</v>
      </c>
      <c r="H495" s="34">
        <v>0.27</v>
      </c>
      <c r="I495" s="34" t="s">
        <v>1826</v>
      </c>
      <c r="J495" s="34">
        <v>712.50919999999996</v>
      </c>
      <c r="K495" s="58" t="str">
        <f t="shared" si="7"/>
        <v>Small Sale</v>
      </c>
    </row>
    <row r="496" spans="1:11">
      <c r="A496" s="27" t="s">
        <v>2320</v>
      </c>
      <c r="B496" s="30">
        <v>45501</v>
      </c>
      <c r="C496" s="33" t="s">
        <v>770</v>
      </c>
      <c r="D496" s="33" t="s">
        <v>1584</v>
      </c>
      <c r="E496" s="33" t="s">
        <v>1752</v>
      </c>
      <c r="F496" s="33">
        <v>1</v>
      </c>
      <c r="G496" s="33">
        <v>917.17</v>
      </c>
      <c r="H496" s="33">
        <v>0.13</v>
      </c>
      <c r="I496" s="33" t="s">
        <v>1829</v>
      </c>
      <c r="J496" s="33">
        <v>797.93790000000001</v>
      </c>
      <c r="K496" s="58" t="str">
        <f t="shared" si="7"/>
        <v>Small Sale</v>
      </c>
    </row>
    <row r="497" spans="1:11">
      <c r="A497" s="28" t="s">
        <v>2321</v>
      </c>
      <c r="B497" s="31">
        <v>45568</v>
      </c>
      <c r="C497" s="34" t="s">
        <v>1020</v>
      </c>
      <c r="D497" s="34" t="s">
        <v>1562</v>
      </c>
      <c r="E497" s="34" t="s">
        <v>1773</v>
      </c>
      <c r="F497" s="34">
        <v>2</v>
      </c>
      <c r="G497" s="34">
        <v>406.46</v>
      </c>
      <c r="H497" s="34">
        <v>0.3</v>
      </c>
      <c r="I497" s="34" t="s">
        <v>1826</v>
      </c>
      <c r="J497" s="34">
        <v>569.04399999999998</v>
      </c>
      <c r="K497" s="58" t="str">
        <f t="shared" si="7"/>
        <v>Small Sale</v>
      </c>
    </row>
    <row r="498" spans="1:11">
      <c r="A498" s="27" t="s">
        <v>2322</v>
      </c>
      <c r="B498" s="30">
        <v>45238</v>
      </c>
      <c r="C498" s="33" t="s">
        <v>746</v>
      </c>
      <c r="D498" s="33" t="s">
        <v>1738</v>
      </c>
      <c r="E498" s="33" t="s">
        <v>1752</v>
      </c>
      <c r="F498" s="33">
        <v>2</v>
      </c>
      <c r="G498" s="33">
        <v>264.39</v>
      </c>
      <c r="H498" s="33">
        <v>0.11</v>
      </c>
      <c r="I498" s="33" t="s">
        <v>1829</v>
      </c>
      <c r="J498" s="33">
        <v>470.61419999999998</v>
      </c>
      <c r="K498" s="58" t="str">
        <f t="shared" si="7"/>
        <v>Small Sale</v>
      </c>
    </row>
    <row r="499" spans="1:11">
      <c r="A499" s="28" t="s">
        <v>2323</v>
      </c>
      <c r="B499" s="31">
        <v>45754</v>
      </c>
      <c r="C499" s="34" t="s">
        <v>628</v>
      </c>
      <c r="D499" s="34" t="s">
        <v>1684</v>
      </c>
      <c r="E499" s="34" t="s">
        <v>1804</v>
      </c>
      <c r="F499" s="34">
        <v>1</v>
      </c>
      <c r="G499" s="34">
        <v>414.97</v>
      </c>
      <c r="H499" s="34">
        <v>0.22</v>
      </c>
      <c r="I499" s="34" t="s">
        <v>1826</v>
      </c>
      <c r="J499" s="34">
        <v>323.67660000000001</v>
      </c>
      <c r="K499" s="58" t="str">
        <f t="shared" si="7"/>
        <v>Small Sale</v>
      </c>
    </row>
    <row r="500" spans="1:11">
      <c r="A500" s="27" t="s">
        <v>2324</v>
      </c>
      <c r="B500" s="30">
        <v>45280</v>
      </c>
      <c r="C500" s="33" t="s">
        <v>493</v>
      </c>
      <c r="D500" s="33" t="s">
        <v>1598</v>
      </c>
      <c r="E500" s="33" t="s">
        <v>1794</v>
      </c>
      <c r="F500" s="33">
        <v>2</v>
      </c>
      <c r="G500" s="33">
        <v>583.51</v>
      </c>
      <c r="H500" s="33">
        <v>0.2</v>
      </c>
      <c r="I500" s="33" t="s">
        <v>1829</v>
      </c>
      <c r="J500" s="33">
        <v>933.61599999999999</v>
      </c>
      <c r="K500" s="58" t="str">
        <f t="shared" si="7"/>
        <v>Small Sale</v>
      </c>
    </row>
    <row r="501" spans="1:11">
      <c r="A501" s="28" t="s">
        <v>2325</v>
      </c>
      <c r="B501" s="31">
        <v>45911</v>
      </c>
      <c r="C501" s="34" t="s">
        <v>55</v>
      </c>
      <c r="D501" s="34" t="s">
        <v>1610</v>
      </c>
      <c r="E501" s="34" t="s">
        <v>1807</v>
      </c>
      <c r="F501" s="34">
        <v>1</v>
      </c>
      <c r="G501" s="34">
        <v>659.27</v>
      </c>
      <c r="H501" s="34">
        <v>0.15</v>
      </c>
      <c r="I501" s="34" t="s">
        <v>1826</v>
      </c>
      <c r="J501" s="34">
        <v>560.37950000000001</v>
      </c>
      <c r="K501" s="58" t="str">
        <f t="shared" si="7"/>
        <v>Small Sale</v>
      </c>
    </row>
    <row r="502" spans="1:11">
      <c r="A502" s="27" t="s">
        <v>2326</v>
      </c>
      <c r="B502" s="30">
        <v>45627</v>
      </c>
      <c r="C502" s="33" t="s">
        <v>1377</v>
      </c>
      <c r="D502" s="33" t="s">
        <v>1549</v>
      </c>
      <c r="E502" s="33" t="s">
        <v>1769</v>
      </c>
      <c r="F502" s="33">
        <v>4</v>
      </c>
      <c r="G502" s="33">
        <v>106.66</v>
      </c>
      <c r="H502" s="33">
        <v>0.2</v>
      </c>
      <c r="I502" s="33" t="s">
        <v>1829</v>
      </c>
      <c r="J502" s="33">
        <v>341.31200000000001</v>
      </c>
      <c r="K502" s="58" t="str">
        <f t="shared" si="7"/>
        <v>Small Sale</v>
      </c>
    </row>
    <row r="503" spans="1:11">
      <c r="A503" s="28" t="s">
        <v>2327</v>
      </c>
      <c r="B503" s="31">
        <v>45617</v>
      </c>
      <c r="C503" s="34" t="s">
        <v>544</v>
      </c>
      <c r="D503" s="34" t="s">
        <v>1568</v>
      </c>
      <c r="E503" s="34" t="s">
        <v>1773</v>
      </c>
      <c r="F503" s="34">
        <v>4</v>
      </c>
      <c r="G503" s="34">
        <v>168.55</v>
      </c>
      <c r="H503" s="34">
        <v>0.15</v>
      </c>
      <c r="I503" s="34" t="s">
        <v>1826</v>
      </c>
      <c r="J503" s="34">
        <v>573.07000000000005</v>
      </c>
      <c r="K503" s="58" t="str">
        <f t="shared" si="7"/>
        <v>Small Sale</v>
      </c>
    </row>
    <row r="504" spans="1:11">
      <c r="A504" s="27" t="s">
        <v>2328</v>
      </c>
      <c r="B504" s="30">
        <v>45899</v>
      </c>
      <c r="C504" s="33" t="s">
        <v>1501</v>
      </c>
      <c r="D504" s="33" t="s">
        <v>1636</v>
      </c>
      <c r="E504" s="33" t="s">
        <v>1761</v>
      </c>
      <c r="F504" s="33">
        <v>1</v>
      </c>
      <c r="G504" s="33">
        <v>230.53</v>
      </c>
      <c r="H504" s="33">
        <v>0.06</v>
      </c>
      <c r="I504" s="33" t="s">
        <v>1829</v>
      </c>
      <c r="J504" s="33">
        <v>216.69820000000001</v>
      </c>
      <c r="K504" s="58" t="str">
        <f t="shared" si="7"/>
        <v>Small Sale</v>
      </c>
    </row>
    <row r="505" spans="1:11">
      <c r="A505" s="28" t="s">
        <v>2329</v>
      </c>
      <c r="B505" s="31">
        <v>45889</v>
      </c>
      <c r="C505" s="34" t="s">
        <v>40</v>
      </c>
      <c r="D505" s="34" t="s">
        <v>1656</v>
      </c>
      <c r="E505" s="34" t="s">
        <v>1757</v>
      </c>
      <c r="F505" s="34">
        <v>2</v>
      </c>
      <c r="G505" s="34">
        <v>355.41</v>
      </c>
      <c r="H505" s="34">
        <v>0.13</v>
      </c>
      <c r="I505" s="34" t="s">
        <v>1829</v>
      </c>
      <c r="J505" s="34">
        <v>618.41340000000002</v>
      </c>
      <c r="K505" s="58" t="str">
        <f t="shared" si="7"/>
        <v>Small Sale</v>
      </c>
    </row>
    <row r="506" spans="1:11">
      <c r="A506" s="27" t="s">
        <v>2330</v>
      </c>
      <c r="B506" s="30">
        <v>45943</v>
      </c>
      <c r="C506" s="33" t="s">
        <v>556</v>
      </c>
      <c r="D506" s="33" t="s">
        <v>1642</v>
      </c>
      <c r="E506" s="33" t="s">
        <v>1761</v>
      </c>
      <c r="F506" s="33">
        <v>3</v>
      </c>
      <c r="G506" s="33">
        <v>843.44</v>
      </c>
      <c r="H506" s="33">
        <v>0.22</v>
      </c>
      <c r="I506" s="33" t="s">
        <v>1824</v>
      </c>
      <c r="J506" s="33">
        <v>1973.6496</v>
      </c>
      <c r="K506" s="58" t="str">
        <f t="shared" si="7"/>
        <v>Large Sale</v>
      </c>
    </row>
    <row r="507" spans="1:11">
      <c r="A507" s="28" t="s">
        <v>2331</v>
      </c>
      <c r="B507" s="31">
        <v>45306</v>
      </c>
      <c r="C507" s="34" t="s">
        <v>544</v>
      </c>
      <c r="D507" s="34" t="s">
        <v>1738</v>
      </c>
      <c r="E507" s="34" t="s">
        <v>1757</v>
      </c>
      <c r="F507" s="34">
        <v>1</v>
      </c>
      <c r="G507" s="34">
        <v>301.60000000000002</v>
      </c>
      <c r="H507" s="34">
        <v>0.27</v>
      </c>
      <c r="I507" s="34" t="s">
        <v>1824</v>
      </c>
      <c r="J507" s="34">
        <v>220.16800000000001</v>
      </c>
      <c r="K507" s="58" t="str">
        <f t="shared" si="7"/>
        <v>Small Sale</v>
      </c>
    </row>
    <row r="508" spans="1:11">
      <c r="A508" s="27" t="s">
        <v>2332</v>
      </c>
      <c r="B508" s="30">
        <v>45772</v>
      </c>
      <c r="C508" s="33" t="s">
        <v>164</v>
      </c>
      <c r="D508" s="33" t="s">
        <v>1726</v>
      </c>
      <c r="E508" s="33" t="s">
        <v>1761</v>
      </c>
      <c r="F508" s="33">
        <v>3</v>
      </c>
      <c r="G508" s="33">
        <v>21.59</v>
      </c>
      <c r="H508" s="33">
        <v>0.16</v>
      </c>
      <c r="I508" s="33" t="s">
        <v>1829</v>
      </c>
      <c r="J508" s="33">
        <v>54.406799999999997</v>
      </c>
      <c r="K508" s="58" t="str">
        <f t="shared" si="7"/>
        <v>Small Sale</v>
      </c>
    </row>
    <row r="509" spans="1:11">
      <c r="A509" s="28" t="s">
        <v>2333</v>
      </c>
      <c r="B509" s="31">
        <v>45346</v>
      </c>
      <c r="C509" s="34" t="s">
        <v>690</v>
      </c>
      <c r="D509" s="34" t="s">
        <v>1574</v>
      </c>
      <c r="E509" s="34" t="s">
        <v>1761</v>
      </c>
      <c r="F509" s="34">
        <v>4</v>
      </c>
      <c r="G509" s="34">
        <v>284.24</v>
      </c>
      <c r="H509" s="34">
        <v>0.09</v>
      </c>
      <c r="I509" s="34" t="s">
        <v>1824</v>
      </c>
      <c r="J509" s="34">
        <v>1034.6335999999999</v>
      </c>
      <c r="K509" s="58" t="str">
        <f t="shared" si="7"/>
        <v>Large Sale</v>
      </c>
    </row>
    <row r="510" spans="1:11">
      <c r="A510" s="27" t="s">
        <v>2334</v>
      </c>
      <c r="B510" s="30">
        <v>45656</v>
      </c>
      <c r="C510" s="33" t="s">
        <v>1151</v>
      </c>
      <c r="D510" s="33" t="s">
        <v>1555</v>
      </c>
      <c r="E510" s="33" t="s">
        <v>1786</v>
      </c>
      <c r="F510" s="33">
        <v>1</v>
      </c>
      <c r="G510" s="33">
        <v>191.6</v>
      </c>
      <c r="H510" s="33">
        <v>0.27</v>
      </c>
      <c r="I510" s="33" t="s">
        <v>1826</v>
      </c>
      <c r="J510" s="33">
        <v>139.86799999999999</v>
      </c>
      <c r="K510" s="58" t="str">
        <f t="shared" si="7"/>
        <v>Small Sale</v>
      </c>
    </row>
    <row r="511" spans="1:11">
      <c r="A511" s="28" t="s">
        <v>2335</v>
      </c>
      <c r="B511" s="31">
        <v>45762</v>
      </c>
      <c r="C511" s="34" t="s">
        <v>981</v>
      </c>
      <c r="D511" s="34" t="s">
        <v>1704</v>
      </c>
      <c r="E511" s="34" t="s">
        <v>1794</v>
      </c>
      <c r="F511" s="34">
        <v>2</v>
      </c>
      <c r="G511" s="34">
        <v>616.97</v>
      </c>
      <c r="H511" s="34">
        <v>0.22</v>
      </c>
      <c r="I511" s="34" t="s">
        <v>1824</v>
      </c>
      <c r="J511" s="34">
        <v>962.47320000000002</v>
      </c>
      <c r="K511" s="58" t="str">
        <f t="shared" si="7"/>
        <v>Small Sale</v>
      </c>
    </row>
    <row r="512" spans="1:11">
      <c r="A512" s="27" t="s">
        <v>2336</v>
      </c>
      <c r="B512" s="30">
        <v>45580</v>
      </c>
      <c r="C512" s="33" t="s">
        <v>559</v>
      </c>
      <c r="D512" s="33" t="s">
        <v>1604</v>
      </c>
      <c r="E512" s="33" t="s">
        <v>1789</v>
      </c>
      <c r="F512" s="33">
        <v>3</v>
      </c>
      <c r="G512" s="33">
        <v>125.68</v>
      </c>
      <c r="H512" s="33">
        <v>0.26</v>
      </c>
      <c r="I512" s="33" t="s">
        <v>1829</v>
      </c>
      <c r="J512" s="33">
        <v>279.00959999999998</v>
      </c>
      <c r="K512" s="58" t="str">
        <f t="shared" si="7"/>
        <v>Small Sale</v>
      </c>
    </row>
    <row r="513" spans="1:11">
      <c r="A513" s="28" t="s">
        <v>2337</v>
      </c>
      <c r="B513" s="31">
        <v>45676</v>
      </c>
      <c r="C513" s="34" t="s">
        <v>1104</v>
      </c>
      <c r="D513" s="34" t="s">
        <v>1634</v>
      </c>
      <c r="E513" s="34" t="s">
        <v>1769</v>
      </c>
      <c r="F513" s="34">
        <v>3</v>
      </c>
      <c r="G513" s="34">
        <v>307.48</v>
      </c>
      <c r="H513" s="34">
        <v>0.24</v>
      </c>
      <c r="I513" s="34" t="s">
        <v>1824</v>
      </c>
      <c r="J513" s="34">
        <v>701.0544000000001</v>
      </c>
      <c r="K513" s="58" t="str">
        <f t="shared" si="7"/>
        <v>Small Sale</v>
      </c>
    </row>
    <row r="514" spans="1:11">
      <c r="A514" s="27" t="s">
        <v>2338</v>
      </c>
      <c r="B514" s="30">
        <v>45495</v>
      </c>
      <c r="C514" s="33" t="s">
        <v>942</v>
      </c>
      <c r="D514" s="33" t="s">
        <v>1549</v>
      </c>
      <c r="E514" s="33" t="s">
        <v>1813</v>
      </c>
      <c r="F514" s="33">
        <v>1</v>
      </c>
      <c r="G514" s="33">
        <v>505.23</v>
      </c>
      <c r="H514" s="33">
        <v>0.11</v>
      </c>
      <c r="I514" s="33" t="s">
        <v>1824</v>
      </c>
      <c r="J514" s="33">
        <v>449.65469999999999</v>
      </c>
      <c r="K514" s="58" t="str">
        <f t="shared" si="7"/>
        <v>Small Sale</v>
      </c>
    </row>
    <row r="515" spans="1:11">
      <c r="A515" s="28" t="s">
        <v>2339</v>
      </c>
      <c r="B515" s="31">
        <v>45735</v>
      </c>
      <c r="C515" s="34" t="s">
        <v>1142</v>
      </c>
      <c r="D515" s="34" t="s">
        <v>1638</v>
      </c>
      <c r="E515" s="34" t="s">
        <v>1804</v>
      </c>
      <c r="F515" s="34">
        <v>1</v>
      </c>
      <c r="G515" s="34">
        <v>853.12</v>
      </c>
      <c r="H515" s="34">
        <v>0.19</v>
      </c>
      <c r="I515" s="34" t="s">
        <v>1829</v>
      </c>
      <c r="J515" s="34">
        <v>691.02719999999999</v>
      </c>
      <c r="K515" s="58" t="str">
        <f t="shared" ref="K515:K578" si="8">IF(J515 &gt; 1000, "Large Sale", "Small Sale")</f>
        <v>Small Sale</v>
      </c>
    </row>
    <row r="516" spans="1:11">
      <c r="A516" s="27" t="s">
        <v>2340</v>
      </c>
      <c r="B516" s="30">
        <v>45312</v>
      </c>
      <c r="C516" s="33" t="s">
        <v>444</v>
      </c>
      <c r="D516" s="33" t="s">
        <v>1543</v>
      </c>
      <c r="E516" s="33" t="s">
        <v>1779</v>
      </c>
      <c r="F516" s="33">
        <v>4</v>
      </c>
      <c r="G516" s="33">
        <v>191.65</v>
      </c>
      <c r="H516" s="33">
        <v>0.19</v>
      </c>
      <c r="I516" s="33" t="s">
        <v>1826</v>
      </c>
      <c r="J516" s="33">
        <v>620.94600000000003</v>
      </c>
      <c r="K516" s="58" t="str">
        <f t="shared" si="8"/>
        <v>Small Sale</v>
      </c>
    </row>
    <row r="517" spans="1:11">
      <c r="A517" s="28" t="s">
        <v>2341</v>
      </c>
      <c r="B517" s="31">
        <v>45286</v>
      </c>
      <c r="C517" s="34" t="s">
        <v>535</v>
      </c>
      <c r="D517" s="34" t="s">
        <v>1642</v>
      </c>
      <c r="E517" s="34" t="s">
        <v>1766</v>
      </c>
      <c r="F517" s="34">
        <v>1</v>
      </c>
      <c r="G517" s="34">
        <v>169.69</v>
      </c>
      <c r="H517" s="34">
        <v>0.22</v>
      </c>
      <c r="I517" s="34" t="s">
        <v>1824</v>
      </c>
      <c r="J517" s="34">
        <v>132.35820000000001</v>
      </c>
      <c r="K517" s="58" t="str">
        <f t="shared" si="8"/>
        <v>Small Sale</v>
      </c>
    </row>
    <row r="518" spans="1:11">
      <c r="A518" s="27" t="s">
        <v>2342</v>
      </c>
      <c r="B518" s="30">
        <v>45372</v>
      </c>
      <c r="C518" s="33" t="s">
        <v>579</v>
      </c>
      <c r="D518" s="33" t="s">
        <v>1672</v>
      </c>
      <c r="E518" s="33" t="s">
        <v>1799</v>
      </c>
      <c r="F518" s="33">
        <v>1</v>
      </c>
      <c r="G518" s="33">
        <v>145.43</v>
      </c>
      <c r="H518" s="33">
        <v>0.08</v>
      </c>
      <c r="I518" s="33" t="s">
        <v>1824</v>
      </c>
      <c r="J518" s="33">
        <v>133.79560000000001</v>
      </c>
      <c r="K518" s="58" t="str">
        <f t="shared" si="8"/>
        <v>Small Sale</v>
      </c>
    </row>
    <row r="519" spans="1:11">
      <c r="A519" s="28" t="s">
        <v>2343</v>
      </c>
      <c r="B519" s="31">
        <v>45633</v>
      </c>
      <c r="C519" s="34" t="s">
        <v>304</v>
      </c>
      <c r="D519" s="34" t="s">
        <v>1734</v>
      </c>
      <c r="E519" s="34" t="s">
        <v>1794</v>
      </c>
      <c r="F519" s="34">
        <v>4</v>
      </c>
      <c r="G519" s="34">
        <v>828.35</v>
      </c>
      <c r="H519" s="34">
        <v>0.17</v>
      </c>
      <c r="I519" s="34" t="s">
        <v>1824</v>
      </c>
      <c r="J519" s="34">
        <v>2750.1219999999998</v>
      </c>
      <c r="K519" s="58" t="str">
        <f t="shared" si="8"/>
        <v>Large Sale</v>
      </c>
    </row>
    <row r="520" spans="1:11">
      <c r="A520" s="27" t="s">
        <v>2344</v>
      </c>
      <c r="B520" s="30">
        <v>45598</v>
      </c>
      <c r="C520" s="33" t="s">
        <v>1133</v>
      </c>
      <c r="D520" s="33" t="s">
        <v>1738</v>
      </c>
      <c r="E520" s="33" t="s">
        <v>1779</v>
      </c>
      <c r="F520" s="33">
        <v>3</v>
      </c>
      <c r="G520" s="33">
        <v>268.76</v>
      </c>
      <c r="H520" s="33">
        <v>0.01</v>
      </c>
      <c r="I520" s="33" t="s">
        <v>1826</v>
      </c>
      <c r="J520" s="33">
        <v>798.21719999999993</v>
      </c>
      <c r="K520" s="58" t="str">
        <f t="shared" si="8"/>
        <v>Small Sale</v>
      </c>
    </row>
    <row r="521" spans="1:11">
      <c r="A521" s="28" t="s">
        <v>2345</v>
      </c>
      <c r="B521" s="31">
        <v>45495</v>
      </c>
      <c r="C521" s="34" t="s">
        <v>749</v>
      </c>
      <c r="D521" s="34" t="s">
        <v>1724</v>
      </c>
      <c r="E521" s="34" t="s">
        <v>1752</v>
      </c>
      <c r="F521" s="34">
        <v>4</v>
      </c>
      <c r="G521" s="34">
        <v>370.09</v>
      </c>
      <c r="H521" s="34">
        <v>0.22</v>
      </c>
      <c r="I521" s="34" t="s">
        <v>1829</v>
      </c>
      <c r="J521" s="34">
        <v>1154.6808000000001</v>
      </c>
      <c r="K521" s="58" t="str">
        <f t="shared" si="8"/>
        <v>Large Sale</v>
      </c>
    </row>
    <row r="522" spans="1:11">
      <c r="A522" s="27" t="s">
        <v>2346</v>
      </c>
      <c r="B522" s="30">
        <v>45229</v>
      </c>
      <c r="C522" s="33" t="s">
        <v>809</v>
      </c>
      <c r="D522" s="33" t="s">
        <v>1704</v>
      </c>
      <c r="E522" s="33" t="s">
        <v>1776</v>
      </c>
      <c r="F522" s="33">
        <v>3</v>
      </c>
      <c r="G522" s="33">
        <v>679.22</v>
      </c>
      <c r="H522" s="33">
        <v>0.11</v>
      </c>
      <c r="I522" s="33" t="s">
        <v>1826</v>
      </c>
      <c r="J522" s="33">
        <v>1813.5174</v>
      </c>
      <c r="K522" s="58" t="str">
        <f t="shared" si="8"/>
        <v>Large Sale</v>
      </c>
    </row>
    <row r="523" spans="1:11">
      <c r="A523" s="28" t="s">
        <v>2347</v>
      </c>
      <c r="B523" s="31">
        <v>45433</v>
      </c>
      <c r="C523" s="34" t="s">
        <v>1166</v>
      </c>
      <c r="D523" s="34" t="s">
        <v>1694</v>
      </c>
      <c r="E523" s="34" t="s">
        <v>1752</v>
      </c>
      <c r="F523" s="34">
        <v>3</v>
      </c>
      <c r="G523" s="34">
        <v>780.69</v>
      </c>
      <c r="H523" s="34">
        <v>0.1</v>
      </c>
      <c r="I523" s="34" t="s">
        <v>1829</v>
      </c>
      <c r="J523" s="34">
        <v>2107.8629999999998</v>
      </c>
      <c r="K523" s="58" t="str">
        <f t="shared" si="8"/>
        <v>Large Sale</v>
      </c>
    </row>
    <row r="524" spans="1:11">
      <c r="A524" s="27" t="s">
        <v>2348</v>
      </c>
      <c r="B524" s="30">
        <v>45766</v>
      </c>
      <c r="C524" s="33" t="s">
        <v>833</v>
      </c>
      <c r="D524" s="33" t="s">
        <v>1632</v>
      </c>
      <c r="E524" s="33" t="s">
        <v>1761</v>
      </c>
      <c r="F524" s="33">
        <v>2</v>
      </c>
      <c r="G524" s="33">
        <v>42.97</v>
      </c>
      <c r="H524" s="33">
        <v>0.18</v>
      </c>
      <c r="I524" s="33" t="s">
        <v>1826</v>
      </c>
      <c r="J524" s="33">
        <v>70.470799999999997</v>
      </c>
      <c r="K524" s="58" t="str">
        <f t="shared" si="8"/>
        <v>Small Sale</v>
      </c>
    </row>
    <row r="525" spans="1:11">
      <c r="A525" s="28" t="s">
        <v>2349</v>
      </c>
      <c r="B525" s="31">
        <v>45639</v>
      </c>
      <c r="C525" s="34" t="s">
        <v>908</v>
      </c>
      <c r="D525" s="34" t="s">
        <v>1712</v>
      </c>
      <c r="E525" s="34" t="s">
        <v>1752</v>
      </c>
      <c r="F525" s="34">
        <v>4</v>
      </c>
      <c r="G525" s="34">
        <v>854.37</v>
      </c>
      <c r="H525" s="34">
        <v>7.0000000000000007E-2</v>
      </c>
      <c r="I525" s="34" t="s">
        <v>1826</v>
      </c>
      <c r="J525" s="34">
        <v>3178.2564000000002</v>
      </c>
      <c r="K525" s="58" t="str">
        <f t="shared" si="8"/>
        <v>Large Sale</v>
      </c>
    </row>
    <row r="526" spans="1:11">
      <c r="A526" s="27" t="s">
        <v>2350</v>
      </c>
      <c r="B526" s="30">
        <v>45774</v>
      </c>
      <c r="C526" s="33" t="s">
        <v>356</v>
      </c>
      <c r="D526" s="33" t="s">
        <v>1596</v>
      </c>
      <c r="E526" s="33" t="s">
        <v>1804</v>
      </c>
      <c r="F526" s="33">
        <v>2</v>
      </c>
      <c r="G526" s="33">
        <v>409.52</v>
      </c>
      <c r="H526" s="33">
        <v>0.06</v>
      </c>
      <c r="I526" s="33" t="s">
        <v>1829</v>
      </c>
      <c r="J526" s="33">
        <v>769.8975999999999</v>
      </c>
      <c r="K526" s="58" t="str">
        <f t="shared" si="8"/>
        <v>Small Sale</v>
      </c>
    </row>
    <row r="527" spans="1:11">
      <c r="A527" s="28" t="s">
        <v>2351</v>
      </c>
      <c r="B527" s="31">
        <v>45569</v>
      </c>
      <c r="C527" s="34" t="s">
        <v>547</v>
      </c>
      <c r="D527" s="34" t="s">
        <v>1696</v>
      </c>
      <c r="E527" s="34" t="s">
        <v>1789</v>
      </c>
      <c r="F527" s="34">
        <v>2</v>
      </c>
      <c r="G527" s="34">
        <v>407.46</v>
      </c>
      <c r="H527" s="34">
        <v>0.21</v>
      </c>
      <c r="I527" s="34" t="s">
        <v>1824</v>
      </c>
      <c r="J527" s="34">
        <v>643.78679999999997</v>
      </c>
      <c r="K527" s="58" t="str">
        <f t="shared" si="8"/>
        <v>Small Sale</v>
      </c>
    </row>
    <row r="528" spans="1:11">
      <c r="A528" s="27" t="s">
        <v>2352</v>
      </c>
      <c r="B528" s="30">
        <v>45856</v>
      </c>
      <c r="C528" s="33" t="s">
        <v>735</v>
      </c>
      <c r="D528" s="33" t="s">
        <v>1553</v>
      </c>
      <c r="E528" s="33" t="s">
        <v>1782</v>
      </c>
      <c r="F528" s="33">
        <v>1</v>
      </c>
      <c r="G528" s="33">
        <v>728.84</v>
      </c>
      <c r="H528" s="33">
        <v>0.28000000000000003</v>
      </c>
      <c r="I528" s="33" t="s">
        <v>1826</v>
      </c>
      <c r="J528" s="33">
        <v>524.76480000000004</v>
      </c>
      <c r="K528" s="58" t="str">
        <f t="shared" si="8"/>
        <v>Small Sale</v>
      </c>
    </row>
    <row r="529" spans="1:11">
      <c r="A529" s="28" t="s">
        <v>2353</v>
      </c>
      <c r="B529" s="31">
        <v>45362</v>
      </c>
      <c r="C529" s="34" t="s">
        <v>1400</v>
      </c>
      <c r="D529" s="34" t="s">
        <v>1704</v>
      </c>
      <c r="E529" s="34" t="s">
        <v>1776</v>
      </c>
      <c r="F529" s="34">
        <v>4</v>
      </c>
      <c r="G529" s="34">
        <v>467.24</v>
      </c>
      <c r="H529" s="34">
        <v>0.08</v>
      </c>
      <c r="I529" s="34" t="s">
        <v>1826</v>
      </c>
      <c r="J529" s="34">
        <v>1719.4431999999999</v>
      </c>
      <c r="K529" s="58" t="str">
        <f t="shared" si="8"/>
        <v>Large Sale</v>
      </c>
    </row>
    <row r="530" spans="1:11">
      <c r="A530" s="27" t="s">
        <v>2354</v>
      </c>
      <c r="B530" s="30">
        <v>45457</v>
      </c>
      <c r="C530" s="33" t="s">
        <v>332</v>
      </c>
      <c r="D530" s="33" t="s">
        <v>1568</v>
      </c>
      <c r="E530" s="33" t="s">
        <v>1792</v>
      </c>
      <c r="F530" s="33">
        <v>1</v>
      </c>
      <c r="G530" s="33">
        <v>57.94</v>
      </c>
      <c r="H530" s="33">
        <v>0.13</v>
      </c>
      <c r="I530" s="33" t="s">
        <v>1826</v>
      </c>
      <c r="J530" s="33">
        <v>50.407799999999988</v>
      </c>
      <c r="K530" s="58" t="str">
        <f t="shared" si="8"/>
        <v>Small Sale</v>
      </c>
    </row>
    <row r="531" spans="1:11">
      <c r="A531" s="28" t="s">
        <v>2355</v>
      </c>
      <c r="B531" s="31">
        <v>45338</v>
      </c>
      <c r="C531" s="34" t="s">
        <v>1080</v>
      </c>
      <c r="D531" s="34" t="s">
        <v>1646</v>
      </c>
      <c r="E531" s="34" t="s">
        <v>1807</v>
      </c>
      <c r="F531" s="34">
        <v>1</v>
      </c>
      <c r="G531" s="34">
        <v>540.1</v>
      </c>
      <c r="H531" s="34">
        <v>0.22</v>
      </c>
      <c r="I531" s="34" t="s">
        <v>1824</v>
      </c>
      <c r="J531" s="34">
        <v>421.27800000000002</v>
      </c>
      <c r="K531" s="58" t="str">
        <f t="shared" si="8"/>
        <v>Small Sale</v>
      </c>
    </row>
    <row r="532" spans="1:11">
      <c r="A532" s="27" t="s">
        <v>2356</v>
      </c>
      <c r="B532" s="30">
        <v>45552</v>
      </c>
      <c r="C532" s="33" t="s">
        <v>281</v>
      </c>
      <c r="D532" s="33" t="s">
        <v>1562</v>
      </c>
      <c r="E532" s="33" t="s">
        <v>1813</v>
      </c>
      <c r="F532" s="33">
        <v>4</v>
      </c>
      <c r="G532" s="33">
        <v>816.28</v>
      </c>
      <c r="H532" s="33">
        <v>0.15</v>
      </c>
      <c r="I532" s="33" t="s">
        <v>1829</v>
      </c>
      <c r="J532" s="33">
        <v>2775.3519999999999</v>
      </c>
      <c r="K532" s="58" t="str">
        <f t="shared" si="8"/>
        <v>Large Sale</v>
      </c>
    </row>
    <row r="533" spans="1:11">
      <c r="A533" s="28" t="s">
        <v>2357</v>
      </c>
      <c r="B533" s="31">
        <v>45895</v>
      </c>
      <c r="C533" s="34" t="s">
        <v>589</v>
      </c>
      <c r="D533" s="34" t="s">
        <v>1632</v>
      </c>
      <c r="E533" s="34" t="s">
        <v>1782</v>
      </c>
      <c r="F533" s="34">
        <v>4</v>
      </c>
      <c r="G533" s="34">
        <v>727.49</v>
      </c>
      <c r="H533" s="34">
        <v>0.11</v>
      </c>
      <c r="I533" s="34" t="s">
        <v>1824</v>
      </c>
      <c r="J533" s="34">
        <v>2589.8643999999999</v>
      </c>
      <c r="K533" s="58" t="str">
        <f t="shared" si="8"/>
        <v>Large Sale</v>
      </c>
    </row>
    <row r="534" spans="1:11">
      <c r="A534" s="27" t="s">
        <v>2358</v>
      </c>
      <c r="B534" s="30">
        <v>45447</v>
      </c>
      <c r="C534" s="33" t="s">
        <v>568</v>
      </c>
      <c r="D534" s="33" t="s">
        <v>1720</v>
      </c>
      <c r="E534" s="33" t="s">
        <v>1797</v>
      </c>
      <c r="F534" s="33">
        <v>4</v>
      </c>
      <c r="G534" s="33">
        <v>817.92</v>
      </c>
      <c r="H534" s="33">
        <v>0.21</v>
      </c>
      <c r="I534" s="33" t="s">
        <v>1824</v>
      </c>
      <c r="J534" s="33">
        <v>2584.6271999999999</v>
      </c>
      <c r="K534" s="58" t="str">
        <f t="shared" si="8"/>
        <v>Large Sale</v>
      </c>
    </row>
    <row r="535" spans="1:11">
      <c r="A535" s="28" t="s">
        <v>2359</v>
      </c>
      <c r="B535" s="31">
        <v>45578</v>
      </c>
      <c r="C535" s="34" t="s">
        <v>1023</v>
      </c>
      <c r="D535" s="34" t="s">
        <v>1624</v>
      </c>
      <c r="E535" s="34" t="s">
        <v>1779</v>
      </c>
      <c r="F535" s="34">
        <v>2</v>
      </c>
      <c r="G535" s="34">
        <v>358.45</v>
      </c>
      <c r="H535" s="34">
        <v>7.0000000000000007E-2</v>
      </c>
      <c r="I535" s="34" t="s">
        <v>1829</v>
      </c>
      <c r="J535" s="34">
        <v>666.71699999999998</v>
      </c>
      <c r="K535" s="58" t="str">
        <f t="shared" si="8"/>
        <v>Small Sale</v>
      </c>
    </row>
    <row r="536" spans="1:11">
      <c r="A536" s="27" t="s">
        <v>2360</v>
      </c>
      <c r="B536" s="30">
        <v>45697</v>
      </c>
      <c r="C536" s="33" t="s">
        <v>657</v>
      </c>
      <c r="D536" s="33" t="s">
        <v>1722</v>
      </c>
      <c r="E536" s="33" t="s">
        <v>1786</v>
      </c>
      <c r="F536" s="33">
        <v>1</v>
      </c>
      <c r="G536" s="33">
        <v>972.06</v>
      </c>
      <c r="H536" s="33">
        <v>0.3</v>
      </c>
      <c r="I536" s="33" t="s">
        <v>1829</v>
      </c>
      <c r="J536" s="33">
        <v>680.44199999999989</v>
      </c>
      <c r="K536" s="58" t="str">
        <f t="shared" si="8"/>
        <v>Small Sale</v>
      </c>
    </row>
    <row r="537" spans="1:11">
      <c r="A537" s="28" t="s">
        <v>2361</v>
      </c>
      <c r="B537" s="31">
        <v>45281</v>
      </c>
      <c r="C537" s="34" t="s">
        <v>130</v>
      </c>
      <c r="D537" s="34" t="s">
        <v>1580</v>
      </c>
      <c r="E537" s="34" t="s">
        <v>1752</v>
      </c>
      <c r="F537" s="34">
        <v>1</v>
      </c>
      <c r="G537" s="34">
        <v>791.36</v>
      </c>
      <c r="H537" s="34">
        <v>0.06</v>
      </c>
      <c r="I537" s="34" t="s">
        <v>1826</v>
      </c>
      <c r="J537" s="34">
        <v>743.87839999999994</v>
      </c>
      <c r="K537" s="58" t="str">
        <f t="shared" si="8"/>
        <v>Small Sale</v>
      </c>
    </row>
    <row r="538" spans="1:11">
      <c r="A538" s="27" t="s">
        <v>2362</v>
      </c>
      <c r="B538" s="30">
        <v>45855</v>
      </c>
      <c r="C538" s="33" t="s">
        <v>990</v>
      </c>
      <c r="D538" s="33" t="s">
        <v>1676</v>
      </c>
      <c r="E538" s="33" t="s">
        <v>1773</v>
      </c>
      <c r="F538" s="33">
        <v>4</v>
      </c>
      <c r="G538" s="33">
        <v>839.65</v>
      </c>
      <c r="H538" s="33">
        <v>0.26</v>
      </c>
      <c r="I538" s="33" t="s">
        <v>1829</v>
      </c>
      <c r="J538" s="33">
        <v>2485.364</v>
      </c>
      <c r="K538" s="58" t="str">
        <f t="shared" si="8"/>
        <v>Large Sale</v>
      </c>
    </row>
    <row r="539" spans="1:11">
      <c r="A539" s="28" t="s">
        <v>2363</v>
      </c>
      <c r="B539" s="31">
        <v>45793</v>
      </c>
      <c r="C539" s="34" t="s">
        <v>815</v>
      </c>
      <c r="D539" s="34" t="s">
        <v>1692</v>
      </c>
      <c r="E539" s="34" t="s">
        <v>1761</v>
      </c>
      <c r="F539" s="34">
        <v>2</v>
      </c>
      <c r="G539" s="34">
        <v>245.52</v>
      </c>
      <c r="H539" s="34">
        <v>0.11</v>
      </c>
      <c r="I539" s="34" t="s">
        <v>1829</v>
      </c>
      <c r="J539" s="34">
        <v>437.0256</v>
      </c>
      <c r="K539" s="58" t="str">
        <f t="shared" si="8"/>
        <v>Small Sale</v>
      </c>
    </row>
    <row r="540" spans="1:11">
      <c r="A540" s="27" t="s">
        <v>2364</v>
      </c>
      <c r="B540" s="30">
        <v>45881</v>
      </c>
      <c r="C540" s="33" t="s">
        <v>1211</v>
      </c>
      <c r="D540" s="33" t="s">
        <v>1712</v>
      </c>
      <c r="E540" s="33" t="s">
        <v>1782</v>
      </c>
      <c r="F540" s="33">
        <v>3</v>
      </c>
      <c r="G540" s="33">
        <v>787.91</v>
      </c>
      <c r="H540" s="33">
        <v>0.06</v>
      </c>
      <c r="I540" s="33" t="s">
        <v>1826</v>
      </c>
      <c r="J540" s="33">
        <v>2221.9061999999999</v>
      </c>
      <c r="K540" s="58" t="str">
        <f t="shared" si="8"/>
        <v>Large Sale</v>
      </c>
    </row>
    <row r="541" spans="1:11">
      <c r="A541" s="28" t="s">
        <v>2365</v>
      </c>
      <c r="B541" s="31">
        <v>45890</v>
      </c>
      <c r="C541" s="34" t="s">
        <v>202</v>
      </c>
      <c r="D541" s="34" t="s">
        <v>1698</v>
      </c>
      <c r="E541" s="34" t="s">
        <v>1769</v>
      </c>
      <c r="F541" s="34">
        <v>2</v>
      </c>
      <c r="G541" s="34">
        <v>709.17</v>
      </c>
      <c r="H541" s="34">
        <v>0.22</v>
      </c>
      <c r="I541" s="34" t="s">
        <v>1824</v>
      </c>
      <c r="J541" s="34">
        <v>1106.3052</v>
      </c>
      <c r="K541" s="58" t="str">
        <f t="shared" si="8"/>
        <v>Large Sale</v>
      </c>
    </row>
    <row r="542" spans="1:11">
      <c r="A542" s="27" t="s">
        <v>2366</v>
      </c>
      <c r="B542" s="30">
        <v>45251</v>
      </c>
      <c r="C542" s="33" t="s">
        <v>755</v>
      </c>
      <c r="D542" s="33" t="s">
        <v>1730</v>
      </c>
      <c r="E542" s="33" t="s">
        <v>1779</v>
      </c>
      <c r="F542" s="33">
        <v>2</v>
      </c>
      <c r="G542" s="33">
        <v>533.91999999999996</v>
      </c>
      <c r="H542" s="33">
        <v>0.13</v>
      </c>
      <c r="I542" s="33" t="s">
        <v>1824</v>
      </c>
      <c r="J542" s="33">
        <v>929.02079999999989</v>
      </c>
      <c r="K542" s="58" t="str">
        <f t="shared" si="8"/>
        <v>Small Sale</v>
      </c>
    </row>
    <row r="543" spans="1:11">
      <c r="A543" s="28" t="s">
        <v>2367</v>
      </c>
      <c r="B543" s="31">
        <v>45695</v>
      </c>
      <c r="C543" s="34" t="s">
        <v>1513</v>
      </c>
      <c r="D543" s="34" t="s">
        <v>1632</v>
      </c>
      <c r="E543" s="34" t="s">
        <v>1752</v>
      </c>
      <c r="F543" s="34">
        <v>1</v>
      </c>
      <c r="G543" s="34">
        <v>878.84</v>
      </c>
      <c r="H543" s="34">
        <v>0.28000000000000003</v>
      </c>
      <c r="I543" s="34" t="s">
        <v>1829</v>
      </c>
      <c r="J543" s="34">
        <v>632.76480000000004</v>
      </c>
      <c r="K543" s="58" t="str">
        <f t="shared" si="8"/>
        <v>Small Sale</v>
      </c>
    </row>
    <row r="544" spans="1:11">
      <c r="A544" s="27" t="s">
        <v>2368</v>
      </c>
      <c r="B544" s="30">
        <v>45287</v>
      </c>
      <c r="C544" s="33" t="s">
        <v>666</v>
      </c>
      <c r="D544" s="33" t="s">
        <v>1636</v>
      </c>
      <c r="E544" s="33" t="s">
        <v>1804</v>
      </c>
      <c r="F544" s="33">
        <v>1</v>
      </c>
      <c r="G544" s="33">
        <v>442.36</v>
      </c>
      <c r="H544" s="33">
        <v>0.14000000000000001</v>
      </c>
      <c r="I544" s="33" t="s">
        <v>1824</v>
      </c>
      <c r="J544" s="33">
        <v>380.42959999999999</v>
      </c>
      <c r="K544" s="58" t="str">
        <f t="shared" si="8"/>
        <v>Small Sale</v>
      </c>
    </row>
    <row r="545" spans="1:11">
      <c r="A545" s="28" t="s">
        <v>2369</v>
      </c>
      <c r="B545" s="31">
        <v>45711</v>
      </c>
      <c r="C545" s="34" t="s">
        <v>1047</v>
      </c>
      <c r="D545" s="34" t="s">
        <v>1618</v>
      </c>
      <c r="E545" s="34" t="s">
        <v>1776</v>
      </c>
      <c r="F545" s="34">
        <v>1</v>
      </c>
      <c r="G545" s="34">
        <v>763.34</v>
      </c>
      <c r="H545" s="34">
        <v>0.11</v>
      </c>
      <c r="I545" s="34" t="s">
        <v>1829</v>
      </c>
      <c r="J545" s="34">
        <v>679.37260000000003</v>
      </c>
      <c r="K545" s="58" t="str">
        <f t="shared" si="8"/>
        <v>Small Sale</v>
      </c>
    </row>
    <row r="546" spans="1:11">
      <c r="A546" s="27" t="s">
        <v>2370</v>
      </c>
      <c r="B546" s="30">
        <v>45842</v>
      </c>
      <c r="C546" s="33" t="s">
        <v>553</v>
      </c>
      <c r="D546" s="33" t="s">
        <v>1666</v>
      </c>
      <c r="E546" s="33" t="s">
        <v>1810</v>
      </c>
      <c r="F546" s="33">
        <v>3</v>
      </c>
      <c r="G546" s="33">
        <v>178.22</v>
      </c>
      <c r="H546" s="33">
        <v>0.15</v>
      </c>
      <c r="I546" s="33" t="s">
        <v>1829</v>
      </c>
      <c r="J546" s="33">
        <v>454.46100000000001</v>
      </c>
      <c r="K546" s="58" t="str">
        <f t="shared" si="8"/>
        <v>Small Sale</v>
      </c>
    </row>
    <row r="547" spans="1:11">
      <c r="A547" s="28" t="s">
        <v>2371</v>
      </c>
      <c r="B547" s="31">
        <v>45255</v>
      </c>
      <c r="C547" s="34" t="s">
        <v>366</v>
      </c>
      <c r="D547" s="34" t="s">
        <v>1600</v>
      </c>
      <c r="E547" s="34" t="s">
        <v>1757</v>
      </c>
      <c r="F547" s="34">
        <v>4</v>
      </c>
      <c r="G547" s="34">
        <v>90.32</v>
      </c>
      <c r="H547" s="34">
        <v>0.08</v>
      </c>
      <c r="I547" s="34" t="s">
        <v>1826</v>
      </c>
      <c r="J547" s="34">
        <v>332.37759999999997</v>
      </c>
      <c r="K547" s="58" t="str">
        <f t="shared" si="8"/>
        <v>Small Sale</v>
      </c>
    </row>
    <row r="548" spans="1:11">
      <c r="A548" s="27" t="s">
        <v>2372</v>
      </c>
      <c r="B548" s="30">
        <v>45695</v>
      </c>
      <c r="C548" s="33" t="s">
        <v>1181</v>
      </c>
      <c r="D548" s="33" t="s">
        <v>1568</v>
      </c>
      <c r="E548" s="33" t="s">
        <v>1776</v>
      </c>
      <c r="F548" s="33">
        <v>3</v>
      </c>
      <c r="G548" s="33">
        <v>370.93</v>
      </c>
      <c r="H548" s="33">
        <v>0</v>
      </c>
      <c r="I548" s="33" t="s">
        <v>1824</v>
      </c>
      <c r="J548" s="33">
        <v>1112.79</v>
      </c>
      <c r="K548" s="58" t="str">
        <f t="shared" si="8"/>
        <v>Large Sale</v>
      </c>
    </row>
    <row r="549" spans="1:11">
      <c r="A549" s="28" t="s">
        <v>2373</v>
      </c>
      <c r="B549" s="31">
        <v>45281</v>
      </c>
      <c r="C549" s="34" t="s">
        <v>178</v>
      </c>
      <c r="D549" s="34" t="s">
        <v>1594</v>
      </c>
      <c r="E549" s="34" t="s">
        <v>1801</v>
      </c>
      <c r="F549" s="34">
        <v>1</v>
      </c>
      <c r="G549" s="34">
        <v>352.43</v>
      </c>
      <c r="H549" s="34">
        <v>0.14000000000000001</v>
      </c>
      <c r="I549" s="34" t="s">
        <v>1826</v>
      </c>
      <c r="J549" s="34">
        <v>303.08980000000003</v>
      </c>
      <c r="K549" s="58" t="str">
        <f t="shared" si="8"/>
        <v>Small Sale</v>
      </c>
    </row>
    <row r="550" spans="1:11">
      <c r="A550" s="27" t="s">
        <v>2374</v>
      </c>
      <c r="B550" s="30">
        <v>45295</v>
      </c>
      <c r="C550" s="33" t="s">
        <v>425</v>
      </c>
      <c r="D550" s="33" t="s">
        <v>1572</v>
      </c>
      <c r="E550" s="33" t="s">
        <v>1801</v>
      </c>
      <c r="F550" s="33">
        <v>2</v>
      </c>
      <c r="G550" s="33">
        <v>562.97</v>
      </c>
      <c r="H550" s="33">
        <v>0.2</v>
      </c>
      <c r="I550" s="33" t="s">
        <v>1824</v>
      </c>
      <c r="J550" s="33">
        <v>900.75200000000007</v>
      </c>
      <c r="K550" s="58" t="str">
        <f t="shared" si="8"/>
        <v>Small Sale</v>
      </c>
    </row>
    <row r="551" spans="1:11">
      <c r="A551" s="28" t="s">
        <v>2375</v>
      </c>
      <c r="B551" s="31">
        <v>45260</v>
      </c>
      <c r="C551" s="34" t="s">
        <v>526</v>
      </c>
      <c r="D551" s="34" t="s">
        <v>1658</v>
      </c>
      <c r="E551" s="34" t="s">
        <v>1779</v>
      </c>
      <c r="F551" s="34">
        <v>1</v>
      </c>
      <c r="G551" s="34">
        <v>522.85</v>
      </c>
      <c r="H551" s="34">
        <v>0.12</v>
      </c>
      <c r="I551" s="34" t="s">
        <v>1826</v>
      </c>
      <c r="J551" s="34">
        <v>460.108</v>
      </c>
      <c r="K551" s="58" t="str">
        <f t="shared" si="8"/>
        <v>Small Sale</v>
      </c>
    </row>
    <row r="552" spans="1:11">
      <c r="A552" s="27" t="s">
        <v>2376</v>
      </c>
      <c r="B552" s="30">
        <v>45851</v>
      </c>
      <c r="C552" s="33" t="s">
        <v>1095</v>
      </c>
      <c r="D552" s="33" t="s">
        <v>1590</v>
      </c>
      <c r="E552" s="33" t="s">
        <v>1804</v>
      </c>
      <c r="F552" s="33">
        <v>4</v>
      </c>
      <c r="G552" s="33">
        <v>714.89</v>
      </c>
      <c r="H552" s="33">
        <v>0.15</v>
      </c>
      <c r="I552" s="33" t="s">
        <v>1824</v>
      </c>
      <c r="J552" s="33">
        <v>2430.6260000000002</v>
      </c>
      <c r="K552" s="58" t="str">
        <f t="shared" si="8"/>
        <v>Large Sale</v>
      </c>
    </row>
    <row r="553" spans="1:11">
      <c r="A553" s="28" t="s">
        <v>2377</v>
      </c>
      <c r="B553" s="31">
        <v>45222</v>
      </c>
      <c r="C553" s="34" t="s">
        <v>616</v>
      </c>
      <c r="D553" s="34" t="s">
        <v>1634</v>
      </c>
      <c r="E553" s="34" t="s">
        <v>1761</v>
      </c>
      <c r="F553" s="34">
        <v>3</v>
      </c>
      <c r="G553" s="34">
        <v>137.77000000000001</v>
      </c>
      <c r="H553" s="34">
        <v>0.26</v>
      </c>
      <c r="I553" s="34" t="s">
        <v>1826</v>
      </c>
      <c r="J553" s="34">
        <v>305.84940000000012</v>
      </c>
      <c r="K553" s="58" t="str">
        <f t="shared" si="8"/>
        <v>Small Sale</v>
      </c>
    </row>
    <row r="554" spans="1:11">
      <c r="A554" s="27" t="s">
        <v>2378</v>
      </c>
      <c r="B554" s="30">
        <v>45940</v>
      </c>
      <c r="C554" s="33" t="s">
        <v>114</v>
      </c>
      <c r="D554" s="33" t="s">
        <v>1732</v>
      </c>
      <c r="E554" s="33" t="s">
        <v>1792</v>
      </c>
      <c r="F554" s="33">
        <v>3</v>
      </c>
      <c r="G554" s="33">
        <v>862.18</v>
      </c>
      <c r="H554" s="33">
        <v>0.22</v>
      </c>
      <c r="I554" s="33" t="s">
        <v>1826</v>
      </c>
      <c r="J554" s="33">
        <v>2017.5011999999999</v>
      </c>
      <c r="K554" s="58" t="str">
        <f t="shared" si="8"/>
        <v>Large Sale</v>
      </c>
    </row>
    <row r="555" spans="1:11">
      <c r="A555" s="28" t="s">
        <v>2379</v>
      </c>
      <c r="B555" s="31">
        <v>45822</v>
      </c>
      <c r="C555" s="34" t="s">
        <v>214</v>
      </c>
      <c r="D555" s="34" t="s">
        <v>1624</v>
      </c>
      <c r="E555" s="34" t="s">
        <v>1799</v>
      </c>
      <c r="F555" s="34">
        <v>2</v>
      </c>
      <c r="G555" s="34">
        <v>833.64</v>
      </c>
      <c r="H555" s="34">
        <v>0.24</v>
      </c>
      <c r="I555" s="34" t="s">
        <v>1826</v>
      </c>
      <c r="J555" s="34">
        <v>1267.1328000000001</v>
      </c>
      <c r="K555" s="58" t="str">
        <f t="shared" si="8"/>
        <v>Large Sale</v>
      </c>
    </row>
    <row r="556" spans="1:11">
      <c r="A556" s="27" t="s">
        <v>2380</v>
      </c>
      <c r="B556" s="30">
        <v>45752</v>
      </c>
      <c r="C556" s="33" t="s">
        <v>860</v>
      </c>
      <c r="D556" s="33" t="s">
        <v>1586</v>
      </c>
      <c r="E556" s="33" t="s">
        <v>1801</v>
      </c>
      <c r="F556" s="33">
        <v>3</v>
      </c>
      <c r="G556" s="33">
        <v>543.22</v>
      </c>
      <c r="H556" s="33">
        <v>0.05</v>
      </c>
      <c r="I556" s="33" t="s">
        <v>1829</v>
      </c>
      <c r="J556" s="33">
        <v>1548.1769999999999</v>
      </c>
      <c r="K556" s="58" t="str">
        <f t="shared" si="8"/>
        <v>Large Sale</v>
      </c>
    </row>
    <row r="557" spans="1:11">
      <c r="A557" s="28" t="s">
        <v>2381</v>
      </c>
      <c r="B557" s="31">
        <v>45677</v>
      </c>
      <c r="C557" s="34" t="s">
        <v>884</v>
      </c>
      <c r="D557" s="34" t="s">
        <v>1724</v>
      </c>
      <c r="E557" s="34" t="s">
        <v>1761</v>
      </c>
      <c r="F557" s="34">
        <v>3</v>
      </c>
      <c r="G557" s="34">
        <v>691.02</v>
      </c>
      <c r="H557" s="34">
        <v>0.12</v>
      </c>
      <c r="I557" s="34" t="s">
        <v>1829</v>
      </c>
      <c r="J557" s="34">
        <v>1824.2927999999999</v>
      </c>
      <c r="K557" s="58" t="str">
        <f t="shared" si="8"/>
        <v>Large Sale</v>
      </c>
    </row>
    <row r="558" spans="1:11">
      <c r="A558" s="27" t="s">
        <v>2382</v>
      </c>
      <c r="B558" s="30">
        <v>45253</v>
      </c>
      <c r="C558" s="33" t="s">
        <v>314</v>
      </c>
      <c r="D558" s="33" t="s">
        <v>1720</v>
      </c>
      <c r="E558" s="33" t="s">
        <v>1807</v>
      </c>
      <c r="F558" s="33">
        <v>4</v>
      </c>
      <c r="G558" s="33">
        <v>338.73</v>
      </c>
      <c r="H558" s="33">
        <v>0.18</v>
      </c>
      <c r="I558" s="33" t="s">
        <v>1824</v>
      </c>
      <c r="J558" s="33">
        <v>1111.0344</v>
      </c>
      <c r="K558" s="58" t="str">
        <f t="shared" si="8"/>
        <v>Large Sale</v>
      </c>
    </row>
    <row r="559" spans="1:11">
      <c r="A559" s="28" t="s">
        <v>2383</v>
      </c>
      <c r="B559" s="31">
        <v>45389</v>
      </c>
      <c r="C559" s="34" t="s">
        <v>230</v>
      </c>
      <c r="D559" s="34" t="s">
        <v>1716</v>
      </c>
      <c r="E559" s="34" t="s">
        <v>1804</v>
      </c>
      <c r="F559" s="34">
        <v>3</v>
      </c>
      <c r="G559" s="34">
        <v>366.08</v>
      </c>
      <c r="H559" s="34">
        <v>0.05</v>
      </c>
      <c r="I559" s="34" t="s">
        <v>1824</v>
      </c>
      <c r="J559" s="34">
        <v>1043.328</v>
      </c>
      <c r="K559" s="58" t="str">
        <f t="shared" si="8"/>
        <v>Large Sale</v>
      </c>
    </row>
    <row r="560" spans="1:11">
      <c r="A560" s="27" t="s">
        <v>2384</v>
      </c>
      <c r="B560" s="30">
        <v>45840</v>
      </c>
      <c r="C560" s="33" t="s">
        <v>372</v>
      </c>
      <c r="D560" s="33" t="s">
        <v>1574</v>
      </c>
      <c r="E560" s="33" t="s">
        <v>1797</v>
      </c>
      <c r="F560" s="33">
        <v>4</v>
      </c>
      <c r="G560" s="33">
        <v>539.48</v>
      </c>
      <c r="H560" s="33">
        <v>0.28000000000000003</v>
      </c>
      <c r="I560" s="33" t="s">
        <v>1829</v>
      </c>
      <c r="J560" s="33">
        <v>1553.7023999999999</v>
      </c>
      <c r="K560" s="58" t="str">
        <f t="shared" si="8"/>
        <v>Large Sale</v>
      </c>
    </row>
    <row r="561" spans="1:11">
      <c r="A561" s="28" t="s">
        <v>2385</v>
      </c>
      <c r="B561" s="31">
        <v>45256</v>
      </c>
      <c r="C561" s="34" t="s">
        <v>1214</v>
      </c>
      <c r="D561" s="34" t="s">
        <v>1730</v>
      </c>
      <c r="E561" s="34" t="s">
        <v>1804</v>
      </c>
      <c r="F561" s="34">
        <v>1</v>
      </c>
      <c r="G561" s="34">
        <v>499.59</v>
      </c>
      <c r="H561" s="34">
        <v>0.03</v>
      </c>
      <c r="I561" s="34" t="s">
        <v>1829</v>
      </c>
      <c r="J561" s="34">
        <v>484.60230000000001</v>
      </c>
      <c r="K561" s="58" t="str">
        <f t="shared" si="8"/>
        <v>Small Sale</v>
      </c>
    </row>
    <row r="562" spans="1:11">
      <c r="A562" s="27" t="s">
        <v>2386</v>
      </c>
      <c r="B562" s="30">
        <v>45326</v>
      </c>
      <c r="C562" s="33" t="s">
        <v>619</v>
      </c>
      <c r="D562" s="33" t="s">
        <v>1608</v>
      </c>
      <c r="E562" s="33" t="s">
        <v>1782</v>
      </c>
      <c r="F562" s="33">
        <v>3</v>
      </c>
      <c r="G562" s="33">
        <v>330.04</v>
      </c>
      <c r="H562" s="33">
        <v>0.2</v>
      </c>
      <c r="I562" s="33" t="s">
        <v>1824</v>
      </c>
      <c r="J562" s="33">
        <v>792.09600000000012</v>
      </c>
      <c r="K562" s="58" t="str">
        <f t="shared" si="8"/>
        <v>Small Sale</v>
      </c>
    </row>
    <row r="563" spans="1:11">
      <c r="A563" s="28" t="s">
        <v>2387</v>
      </c>
      <c r="B563" s="31">
        <v>45459</v>
      </c>
      <c r="C563" s="34" t="s">
        <v>601</v>
      </c>
      <c r="D563" s="34" t="s">
        <v>1570</v>
      </c>
      <c r="E563" s="34" t="s">
        <v>1807</v>
      </c>
      <c r="F563" s="34">
        <v>2</v>
      </c>
      <c r="G563" s="34">
        <v>813.01</v>
      </c>
      <c r="H563" s="34">
        <v>0.06</v>
      </c>
      <c r="I563" s="34" t="s">
        <v>1826</v>
      </c>
      <c r="J563" s="34">
        <v>1528.4588000000001</v>
      </c>
      <c r="K563" s="58" t="str">
        <f t="shared" si="8"/>
        <v>Large Sale</v>
      </c>
    </row>
    <row r="564" spans="1:11">
      <c r="A564" s="27" t="s">
        <v>2388</v>
      </c>
      <c r="B564" s="30">
        <v>45715</v>
      </c>
      <c r="C564" s="33" t="s">
        <v>110</v>
      </c>
      <c r="D564" s="33" t="s">
        <v>1546</v>
      </c>
      <c r="E564" s="33" t="s">
        <v>1761</v>
      </c>
      <c r="F564" s="33">
        <v>4</v>
      </c>
      <c r="G564" s="33">
        <v>204.8</v>
      </c>
      <c r="H564" s="33">
        <v>0.03</v>
      </c>
      <c r="I564" s="33" t="s">
        <v>1826</v>
      </c>
      <c r="J564" s="33">
        <v>794.62400000000002</v>
      </c>
      <c r="K564" s="58" t="str">
        <f t="shared" si="8"/>
        <v>Small Sale</v>
      </c>
    </row>
    <row r="565" spans="1:11">
      <c r="A565" s="28" t="s">
        <v>2389</v>
      </c>
      <c r="B565" s="31">
        <v>45223</v>
      </c>
      <c r="C565" s="34" t="s">
        <v>55</v>
      </c>
      <c r="D565" s="34" t="s">
        <v>1551</v>
      </c>
      <c r="E565" s="34" t="s">
        <v>1766</v>
      </c>
      <c r="F565" s="34">
        <v>3</v>
      </c>
      <c r="G565" s="34">
        <v>728.32</v>
      </c>
      <c r="H565" s="34">
        <v>0.01</v>
      </c>
      <c r="I565" s="34" t="s">
        <v>1824</v>
      </c>
      <c r="J565" s="34">
        <v>2163.1104</v>
      </c>
      <c r="K565" s="58" t="str">
        <f t="shared" si="8"/>
        <v>Large Sale</v>
      </c>
    </row>
    <row r="566" spans="1:11">
      <c r="A566" s="27" t="s">
        <v>2390</v>
      </c>
      <c r="B566" s="30">
        <v>45507</v>
      </c>
      <c r="C566" s="33" t="s">
        <v>1397</v>
      </c>
      <c r="D566" s="33" t="s">
        <v>1666</v>
      </c>
      <c r="E566" s="33" t="s">
        <v>1779</v>
      </c>
      <c r="F566" s="33">
        <v>3</v>
      </c>
      <c r="G566" s="33">
        <v>836.4</v>
      </c>
      <c r="H566" s="33">
        <v>0</v>
      </c>
      <c r="I566" s="33" t="s">
        <v>1824</v>
      </c>
      <c r="J566" s="33">
        <v>2509.1999999999998</v>
      </c>
      <c r="K566" s="58" t="str">
        <f t="shared" si="8"/>
        <v>Large Sale</v>
      </c>
    </row>
    <row r="567" spans="1:11">
      <c r="A567" s="28" t="s">
        <v>2391</v>
      </c>
      <c r="B567" s="31">
        <v>45843</v>
      </c>
      <c r="C567" s="34" t="s">
        <v>502</v>
      </c>
      <c r="D567" s="34" t="s">
        <v>1728</v>
      </c>
      <c r="E567" s="34" t="s">
        <v>1794</v>
      </c>
      <c r="F567" s="34">
        <v>1</v>
      </c>
      <c r="G567" s="34">
        <v>780.16</v>
      </c>
      <c r="H567" s="34">
        <v>0.02</v>
      </c>
      <c r="I567" s="34" t="s">
        <v>1829</v>
      </c>
      <c r="J567" s="34">
        <v>764.55679999999995</v>
      </c>
      <c r="K567" s="58" t="str">
        <f t="shared" si="8"/>
        <v>Small Sale</v>
      </c>
    </row>
    <row r="568" spans="1:11">
      <c r="A568" s="27" t="s">
        <v>2392</v>
      </c>
      <c r="B568" s="30">
        <v>45804</v>
      </c>
      <c r="C568" s="33" t="s">
        <v>1449</v>
      </c>
      <c r="D568" s="33" t="s">
        <v>1640</v>
      </c>
      <c r="E568" s="33" t="s">
        <v>1797</v>
      </c>
      <c r="F568" s="33">
        <v>4</v>
      </c>
      <c r="G568" s="33">
        <v>354.12</v>
      </c>
      <c r="H568" s="33">
        <v>0.06</v>
      </c>
      <c r="I568" s="33" t="s">
        <v>1826</v>
      </c>
      <c r="J568" s="33">
        <v>1331.4911999999999</v>
      </c>
      <c r="K568" s="58" t="str">
        <f t="shared" si="8"/>
        <v>Large Sale</v>
      </c>
    </row>
    <row r="569" spans="1:11">
      <c r="A569" s="28" t="s">
        <v>2393</v>
      </c>
      <c r="B569" s="31">
        <v>45602</v>
      </c>
      <c r="C569" s="34" t="s">
        <v>1397</v>
      </c>
      <c r="D569" s="34" t="s">
        <v>1674</v>
      </c>
      <c r="E569" s="34" t="s">
        <v>1761</v>
      </c>
      <c r="F569" s="34">
        <v>4</v>
      </c>
      <c r="G569" s="34">
        <v>282.48</v>
      </c>
      <c r="H569" s="34">
        <v>0.11</v>
      </c>
      <c r="I569" s="34" t="s">
        <v>1826</v>
      </c>
      <c r="J569" s="34">
        <v>1005.6288</v>
      </c>
      <c r="K569" s="58" t="str">
        <f t="shared" si="8"/>
        <v>Large Sale</v>
      </c>
    </row>
    <row r="570" spans="1:11">
      <c r="A570" s="27" t="s">
        <v>2394</v>
      </c>
      <c r="B570" s="30">
        <v>45446</v>
      </c>
      <c r="C570" s="33" t="s">
        <v>1032</v>
      </c>
      <c r="D570" s="33" t="s">
        <v>1588</v>
      </c>
      <c r="E570" s="33" t="s">
        <v>1776</v>
      </c>
      <c r="F570" s="33">
        <v>2</v>
      </c>
      <c r="G570" s="33">
        <v>740.68</v>
      </c>
      <c r="H570" s="33">
        <v>0.02</v>
      </c>
      <c r="I570" s="33" t="s">
        <v>1826</v>
      </c>
      <c r="J570" s="33">
        <v>1451.7328</v>
      </c>
      <c r="K570" s="58" t="str">
        <f t="shared" si="8"/>
        <v>Large Sale</v>
      </c>
    </row>
    <row r="571" spans="1:11">
      <c r="A571" s="28" t="s">
        <v>2395</v>
      </c>
      <c r="B571" s="31">
        <v>45384</v>
      </c>
      <c r="C571" s="34" t="s">
        <v>372</v>
      </c>
      <c r="D571" s="34" t="s">
        <v>1660</v>
      </c>
      <c r="E571" s="34" t="s">
        <v>1786</v>
      </c>
      <c r="F571" s="34">
        <v>3</v>
      </c>
      <c r="G571" s="34">
        <v>600.58000000000004</v>
      </c>
      <c r="H571" s="34">
        <v>0.28999999999999998</v>
      </c>
      <c r="I571" s="34" t="s">
        <v>1829</v>
      </c>
      <c r="J571" s="34">
        <v>1279.2354</v>
      </c>
      <c r="K571" s="58" t="str">
        <f t="shared" si="8"/>
        <v>Large Sale</v>
      </c>
    </row>
    <row r="572" spans="1:11">
      <c r="A572" s="27" t="s">
        <v>2396</v>
      </c>
      <c r="B572" s="30">
        <v>45348</v>
      </c>
      <c r="C572" s="33" t="s">
        <v>1422</v>
      </c>
      <c r="D572" s="33" t="s">
        <v>1678</v>
      </c>
      <c r="E572" s="33" t="s">
        <v>1766</v>
      </c>
      <c r="F572" s="33">
        <v>3</v>
      </c>
      <c r="G572" s="33">
        <v>345.58</v>
      </c>
      <c r="H572" s="33">
        <v>0.22</v>
      </c>
      <c r="I572" s="33" t="s">
        <v>1824</v>
      </c>
      <c r="J572" s="33">
        <v>808.65719999999999</v>
      </c>
      <c r="K572" s="58" t="str">
        <f t="shared" si="8"/>
        <v>Small Sale</v>
      </c>
    </row>
    <row r="573" spans="1:11">
      <c r="A573" s="28" t="s">
        <v>2397</v>
      </c>
      <c r="B573" s="31">
        <v>45688</v>
      </c>
      <c r="C573" s="34" t="s">
        <v>902</v>
      </c>
      <c r="D573" s="34" t="s">
        <v>1584</v>
      </c>
      <c r="E573" s="34" t="s">
        <v>1792</v>
      </c>
      <c r="F573" s="34">
        <v>1</v>
      </c>
      <c r="G573" s="34">
        <v>974.52</v>
      </c>
      <c r="H573" s="34">
        <v>0.01</v>
      </c>
      <c r="I573" s="34" t="s">
        <v>1826</v>
      </c>
      <c r="J573" s="34">
        <v>964.77480000000003</v>
      </c>
      <c r="K573" s="58" t="str">
        <f t="shared" si="8"/>
        <v>Small Sale</v>
      </c>
    </row>
    <row r="574" spans="1:11">
      <c r="A574" s="27" t="s">
        <v>2398</v>
      </c>
      <c r="B574" s="30">
        <v>45249</v>
      </c>
      <c r="C574" s="33" t="s">
        <v>157</v>
      </c>
      <c r="D574" s="33" t="s">
        <v>1582</v>
      </c>
      <c r="E574" s="33" t="s">
        <v>1757</v>
      </c>
      <c r="F574" s="33">
        <v>3</v>
      </c>
      <c r="G574" s="33">
        <v>282.33</v>
      </c>
      <c r="H574" s="33">
        <v>7.0000000000000007E-2</v>
      </c>
      <c r="I574" s="33" t="s">
        <v>1824</v>
      </c>
      <c r="J574" s="33">
        <v>787.70069999999998</v>
      </c>
      <c r="K574" s="58" t="str">
        <f t="shared" si="8"/>
        <v>Small Sale</v>
      </c>
    </row>
    <row r="575" spans="1:11">
      <c r="A575" s="28" t="s">
        <v>2399</v>
      </c>
      <c r="B575" s="31">
        <v>45726</v>
      </c>
      <c r="C575" s="34" t="s">
        <v>1193</v>
      </c>
      <c r="D575" s="34" t="s">
        <v>1700</v>
      </c>
      <c r="E575" s="34" t="s">
        <v>1813</v>
      </c>
      <c r="F575" s="34">
        <v>4</v>
      </c>
      <c r="G575" s="34">
        <v>158.46</v>
      </c>
      <c r="H575" s="34">
        <v>0.09</v>
      </c>
      <c r="I575" s="34" t="s">
        <v>1826</v>
      </c>
      <c r="J575" s="34">
        <v>576.7944</v>
      </c>
      <c r="K575" s="58" t="str">
        <f t="shared" si="8"/>
        <v>Small Sale</v>
      </c>
    </row>
    <row r="576" spans="1:11">
      <c r="A576" s="27" t="s">
        <v>2400</v>
      </c>
      <c r="B576" s="30">
        <v>45283</v>
      </c>
      <c r="C576" s="33" t="s">
        <v>1077</v>
      </c>
      <c r="D576" s="33" t="s">
        <v>1658</v>
      </c>
      <c r="E576" s="33" t="s">
        <v>1779</v>
      </c>
      <c r="F576" s="33">
        <v>2</v>
      </c>
      <c r="G576" s="33">
        <v>778.56</v>
      </c>
      <c r="H576" s="33">
        <v>0.11</v>
      </c>
      <c r="I576" s="33" t="s">
        <v>1829</v>
      </c>
      <c r="J576" s="33">
        <v>1385.8368</v>
      </c>
      <c r="K576" s="58" t="str">
        <f t="shared" si="8"/>
        <v>Large Sale</v>
      </c>
    </row>
    <row r="577" spans="1:11">
      <c r="A577" s="28" t="s">
        <v>2401</v>
      </c>
      <c r="B577" s="31">
        <v>45353</v>
      </c>
      <c r="C577" s="34" t="s">
        <v>761</v>
      </c>
      <c r="D577" s="34" t="s">
        <v>1648</v>
      </c>
      <c r="E577" s="34" t="s">
        <v>1813</v>
      </c>
      <c r="F577" s="34">
        <v>4</v>
      </c>
      <c r="G577" s="34">
        <v>280.16000000000003</v>
      </c>
      <c r="H577" s="34">
        <v>0.18</v>
      </c>
      <c r="I577" s="34" t="s">
        <v>1829</v>
      </c>
      <c r="J577" s="34">
        <v>918.92480000000012</v>
      </c>
      <c r="K577" s="58" t="str">
        <f t="shared" si="8"/>
        <v>Small Sale</v>
      </c>
    </row>
    <row r="578" spans="1:11">
      <c r="A578" s="27" t="s">
        <v>2402</v>
      </c>
      <c r="B578" s="30">
        <v>45592</v>
      </c>
      <c r="C578" s="33" t="s">
        <v>911</v>
      </c>
      <c r="D578" s="33" t="s">
        <v>1690</v>
      </c>
      <c r="E578" s="33" t="s">
        <v>1797</v>
      </c>
      <c r="F578" s="33">
        <v>2</v>
      </c>
      <c r="G578" s="33">
        <v>649.54999999999995</v>
      </c>
      <c r="H578" s="33">
        <v>0.28999999999999998</v>
      </c>
      <c r="I578" s="33" t="s">
        <v>1826</v>
      </c>
      <c r="J578" s="33">
        <v>922.36099999999988</v>
      </c>
      <c r="K578" s="58" t="str">
        <f t="shared" si="8"/>
        <v>Small Sale</v>
      </c>
    </row>
    <row r="579" spans="1:11">
      <c r="A579" s="28" t="s">
        <v>2403</v>
      </c>
      <c r="B579" s="31">
        <v>45360</v>
      </c>
      <c r="C579" s="34" t="s">
        <v>40</v>
      </c>
      <c r="D579" s="34" t="s">
        <v>1724</v>
      </c>
      <c r="E579" s="34" t="s">
        <v>1761</v>
      </c>
      <c r="F579" s="34">
        <v>2</v>
      </c>
      <c r="G579" s="34">
        <v>994.32</v>
      </c>
      <c r="H579" s="34">
        <v>0.27</v>
      </c>
      <c r="I579" s="34" t="s">
        <v>1826</v>
      </c>
      <c r="J579" s="34">
        <v>1451.7072000000001</v>
      </c>
      <c r="K579" s="58" t="str">
        <f t="shared" ref="K579:K642" si="9">IF(J579 &gt; 1000, "Large Sale", "Small Sale")</f>
        <v>Large Sale</v>
      </c>
    </row>
    <row r="580" spans="1:11">
      <c r="A580" s="27" t="s">
        <v>2404</v>
      </c>
      <c r="B580" s="30">
        <v>45649</v>
      </c>
      <c r="C580" s="33" t="s">
        <v>722</v>
      </c>
      <c r="D580" s="33" t="s">
        <v>1710</v>
      </c>
      <c r="E580" s="33" t="s">
        <v>1794</v>
      </c>
      <c r="F580" s="33">
        <v>1</v>
      </c>
      <c r="G580" s="33">
        <v>64.94</v>
      </c>
      <c r="H580" s="33">
        <v>0.21</v>
      </c>
      <c r="I580" s="33" t="s">
        <v>1826</v>
      </c>
      <c r="J580" s="33">
        <v>51.302599999999998</v>
      </c>
      <c r="K580" s="58" t="str">
        <f t="shared" si="9"/>
        <v>Small Sale</v>
      </c>
    </row>
    <row r="581" spans="1:11">
      <c r="A581" s="28" t="s">
        <v>2405</v>
      </c>
      <c r="B581" s="31">
        <v>45709</v>
      </c>
      <c r="C581" s="34" t="s">
        <v>464</v>
      </c>
      <c r="D581" s="34" t="s">
        <v>1626</v>
      </c>
      <c r="E581" s="34" t="s">
        <v>1779</v>
      </c>
      <c r="F581" s="34">
        <v>2</v>
      </c>
      <c r="G581" s="34">
        <v>507.66</v>
      </c>
      <c r="H581" s="34">
        <v>0</v>
      </c>
      <c r="I581" s="34" t="s">
        <v>1829</v>
      </c>
      <c r="J581" s="34">
        <v>1015.32</v>
      </c>
      <c r="K581" s="58" t="str">
        <f t="shared" si="9"/>
        <v>Large Sale</v>
      </c>
    </row>
    <row r="582" spans="1:11">
      <c r="A582" s="27" t="s">
        <v>2406</v>
      </c>
      <c r="B582" s="30">
        <v>45273</v>
      </c>
      <c r="C582" s="33" t="s">
        <v>776</v>
      </c>
      <c r="D582" s="33" t="s">
        <v>1710</v>
      </c>
      <c r="E582" s="33" t="s">
        <v>1769</v>
      </c>
      <c r="F582" s="33">
        <v>4</v>
      </c>
      <c r="G582" s="33">
        <v>968.27</v>
      </c>
      <c r="H582" s="33">
        <v>0.03</v>
      </c>
      <c r="I582" s="33" t="s">
        <v>1826</v>
      </c>
      <c r="J582" s="33">
        <v>3756.8876</v>
      </c>
      <c r="K582" s="58" t="str">
        <f t="shared" si="9"/>
        <v>Large Sale</v>
      </c>
    </row>
    <row r="583" spans="1:11">
      <c r="A583" s="28" t="s">
        <v>2407</v>
      </c>
      <c r="B583" s="31">
        <v>45250</v>
      </c>
      <c r="C583" s="34" t="s">
        <v>78</v>
      </c>
      <c r="D583" s="34" t="s">
        <v>1724</v>
      </c>
      <c r="E583" s="34" t="s">
        <v>1773</v>
      </c>
      <c r="F583" s="34">
        <v>4</v>
      </c>
      <c r="G583" s="34">
        <v>510.33</v>
      </c>
      <c r="H583" s="34">
        <v>0.2</v>
      </c>
      <c r="I583" s="34" t="s">
        <v>1826</v>
      </c>
      <c r="J583" s="34">
        <v>1633.056</v>
      </c>
      <c r="K583" s="58" t="str">
        <f t="shared" si="9"/>
        <v>Large Sale</v>
      </c>
    </row>
    <row r="584" spans="1:11">
      <c r="A584" s="27" t="s">
        <v>2408</v>
      </c>
      <c r="B584" s="30">
        <v>45539</v>
      </c>
      <c r="C584" s="33" t="s">
        <v>55</v>
      </c>
      <c r="D584" s="33" t="s">
        <v>1636</v>
      </c>
      <c r="E584" s="33" t="s">
        <v>1813</v>
      </c>
      <c r="F584" s="33">
        <v>2</v>
      </c>
      <c r="G584" s="33">
        <v>156.72999999999999</v>
      </c>
      <c r="H584" s="33">
        <v>0.18</v>
      </c>
      <c r="I584" s="33" t="s">
        <v>1829</v>
      </c>
      <c r="J584" s="33">
        <v>257.03719999999998</v>
      </c>
      <c r="K584" s="58" t="str">
        <f t="shared" si="9"/>
        <v>Small Sale</v>
      </c>
    </row>
    <row r="585" spans="1:11">
      <c r="A585" s="28" t="s">
        <v>2409</v>
      </c>
      <c r="B585" s="31">
        <v>45810</v>
      </c>
      <c r="C585" s="34" t="s">
        <v>481</v>
      </c>
      <c r="D585" s="34" t="s">
        <v>1746</v>
      </c>
      <c r="E585" s="34" t="s">
        <v>1789</v>
      </c>
      <c r="F585" s="34">
        <v>3</v>
      </c>
      <c r="G585" s="34">
        <v>53.83</v>
      </c>
      <c r="H585" s="34">
        <v>0.24</v>
      </c>
      <c r="I585" s="34" t="s">
        <v>1824</v>
      </c>
      <c r="J585" s="34">
        <v>122.7324</v>
      </c>
      <c r="K585" s="58" t="str">
        <f t="shared" si="9"/>
        <v>Small Sale</v>
      </c>
    </row>
    <row r="586" spans="1:11">
      <c r="A586" s="27" t="s">
        <v>2410</v>
      </c>
      <c r="B586" s="30">
        <v>45350</v>
      </c>
      <c r="C586" s="33" t="s">
        <v>1178</v>
      </c>
      <c r="D586" s="33" t="s">
        <v>1704</v>
      </c>
      <c r="E586" s="33" t="s">
        <v>1769</v>
      </c>
      <c r="F586" s="33">
        <v>1</v>
      </c>
      <c r="G586" s="33">
        <v>34.71</v>
      </c>
      <c r="H586" s="33">
        <v>0.1</v>
      </c>
      <c r="I586" s="33" t="s">
        <v>1829</v>
      </c>
      <c r="J586" s="33">
        <v>31.239000000000001</v>
      </c>
      <c r="K586" s="58" t="str">
        <f t="shared" si="9"/>
        <v>Small Sale</v>
      </c>
    </row>
    <row r="587" spans="1:11">
      <c r="A587" s="28" t="s">
        <v>2411</v>
      </c>
      <c r="B587" s="31">
        <v>45633</v>
      </c>
      <c r="C587" s="34" t="s">
        <v>737</v>
      </c>
      <c r="D587" s="34" t="s">
        <v>1702</v>
      </c>
      <c r="E587" s="34" t="s">
        <v>1757</v>
      </c>
      <c r="F587" s="34">
        <v>2</v>
      </c>
      <c r="G587" s="34">
        <v>829.15</v>
      </c>
      <c r="H587" s="34">
        <v>0.11</v>
      </c>
      <c r="I587" s="34" t="s">
        <v>1826</v>
      </c>
      <c r="J587" s="34">
        <v>1475.8869999999999</v>
      </c>
      <c r="K587" s="58" t="str">
        <f t="shared" si="9"/>
        <v>Large Sale</v>
      </c>
    </row>
    <row r="588" spans="1:11">
      <c r="A588" s="27" t="s">
        <v>2412</v>
      </c>
      <c r="B588" s="30">
        <v>45798</v>
      </c>
      <c r="C588" s="33" t="s">
        <v>842</v>
      </c>
      <c r="D588" s="33" t="s">
        <v>1744</v>
      </c>
      <c r="E588" s="33" t="s">
        <v>1766</v>
      </c>
      <c r="F588" s="33">
        <v>2</v>
      </c>
      <c r="G588" s="33">
        <v>481.86</v>
      </c>
      <c r="H588" s="33">
        <v>0.1</v>
      </c>
      <c r="I588" s="33" t="s">
        <v>1829</v>
      </c>
      <c r="J588" s="33">
        <v>867.34800000000007</v>
      </c>
      <c r="K588" s="58" t="str">
        <f t="shared" si="9"/>
        <v>Small Sale</v>
      </c>
    </row>
    <row r="589" spans="1:11">
      <c r="A589" s="28" t="s">
        <v>2413</v>
      </c>
      <c r="B589" s="31">
        <v>45354</v>
      </c>
      <c r="C589" s="34" t="s">
        <v>496</v>
      </c>
      <c r="D589" s="34" t="s">
        <v>1652</v>
      </c>
      <c r="E589" s="34" t="s">
        <v>1779</v>
      </c>
      <c r="F589" s="34">
        <v>4</v>
      </c>
      <c r="G589" s="34">
        <v>915.17</v>
      </c>
      <c r="H589" s="34">
        <v>0.19</v>
      </c>
      <c r="I589" s="34" t="s">
        <v>1829</v>
      </c>
      <c r="J589" s="34">
        <v>2965.1507999999999</v>
      </c>
      <c r="K589" s="58" t="str">
        <f t="shared" si="9"/>
        <v>Large Sale</v>
      </c>
    </row>
    <row r="590" spans="1:11">
      <c r="A590" s="27" t="s">
        <v>2414</v>
      </c>
      <c r="B590" s="30">
        <v>45357</v>
      </c>
      <c r="C590" s="33" t="s">
        <v>696</v>
      </c>
      <c r="D590" s="33" t="s">
        <v>1690</v>
      </c>
      <c r="E590" s="33" t="s">
        <v>1810</v>
      </c>
      <c r="F590" s="33">
        <v>1</v>
      </c>
      <c r="G590" s="33">
        <v>250.95</v>
      </c>
      <c r="H590" s="33">
        <v>0.03</v>
      </c>
      <c r="I590" s="33" t="s">
        <v>1826</v>
      </c>
      <c r="J590" s="33">
        <v>243.42150000000001</v>
      </c>
      <c r="K590" s="58" t="str">
        <f t="shared" si="9"/>
        <v>Small Sale</v>
      </c>
    </row>
    <row r="591" spans="1:11">
      <c r="A591" s="28" t="s">
        <v>2415</v>
      </c>
      <c r="B591" s="31">
        <v>45257</v>
      </c>
      <c r="C591" s="34" t="s">
        <v>1023</v>
      </c>
      <c r="D591" s="34" t="s">
        <v>1740</v>
      </c>
      <c r="E591" s="34" t="s">
        <v>1773</v>
      </c>
      <c r="F591" s="34">
        <v>3</v>
      </c>
      <c r="G591" s="34">
        <v>882.84</v>
      </c>
      <c r="H591" s="34">
        <v>0.1</v>
      </c>
      <c r="I591" s="34" t="s">
        <v>1824</v>
      </c>
      <c r="J591" s="34">
        <v>2383.6680000000001</v>
      </c>
      <c r="K591" s="58" t="str">
        <f t="shared" si="9"/>
        <v>Large Sale</v>
      </c>
    </row>
    <row r="592" spans="1:11">
      <c r="A592" s="27" t="s">
        <v>2416</v>
      </c>
      <c r="B592" s="30">
        <v>45702</v>
      </c>
      <c r="C592" s="33" t="s">
        <v>470</v>
      </c>
      <c r="D592" s="33" t="s">
        <v>1586</v>
      </c>
      <c r="E592" s="33" t="s">
        <v>1810</v>
      </c>
      <c r="F592" s="33">
        <v>4</v>
      </c>
      <c r="G592" s="33">
        <v>573.37</v>
      </c>
      <c r="H592" s="33">
        <v>0.04</v>
      </c>
      <c r="I592" s="33" t="s">
        <v>1829</v>
      </c>
      <c r="J592" s="33">
        <v>2201.7408</v>
      </c>
      <c r="K592" s="58" t="str">
        <f t="shared" si="9"/>
        <v>Large Sale</v>
      </c>
    </row>
    <row r="593" spans="1:11">
      <c r="A593" s="28" t="s">
        <v>2417</v>
      </c>
      <c r="B593" s="31">
        <v>45318</v>
      </c>
      <c r="C593" s="34" t="s">
        <v>218</v>
      </c>
      <c r="D593" s="34" t="s">
        <v>1612</v>
      </c>
      <c r="E593" s="34" t="s">
        <v>1794</v>
      </c>
      <c r="F593" s="34">
        <v>3</v>
      </c>
      <c r="G593" s="34">
        <v>622.72</v>
      </c>
      <c r="H593" s="34">
        <v>0.04</v>
      </c>
      <c r="I593" s="34" t="s">
        <v>1824</v>
      </c>
      <c r="J593" s="34">
        <v>1793.4336000000001</v>
      </c>
      <c r="K593" s="58" t="str">
        <f t="shared" si="9"/>
        <v>Large Sale</v>
      </c>
    </row>
    <row r="594" spans="1:11">
      <c r="A594" s="27" t="s">
        <v>2418</v>
      </c>
      <c r="B594" s="30">
        <v>45943</v>
      </c>
      <c r="C594" s="33" t="s">
        <v>1211</v>
      </c>
      <c r="D594" s="33" t="s">
        <v>1732</v>
      </c>
      <c r="E594" s="33" t="s">
        <v>1807</v>
      </c>
      <c r="F594" s="33">
        <v>3</v>
      </c>
      <c r="G594" s="33">
        <v>259.74</v>
      </c>
      <c r="H594" s="33">
        <v>0.24</v>
      </c>
      <c r="I594" s="33" t="s">
        <v>1824</v>
      </c>
      <c r="J594" s="33">
        <v>592.20720000000006</v>
      </c>
      <c r="K594" s="58" t="str">
        <f t="shared" si="9"/>
        <v>Small Sale</v>
      </c>
    </row>
    <row r="595" spans="1:11">
      <c r="A595" s="28" t="s">
        <v>2419</v>
      </c>
      <c r="B595" s="31">
        <v>45769</v>
      </c>
      <c r="C595" s="34" t="s">
        <v>205</v>
      </c>
      <c r="D595" s="34" t="s">
        <v>1604</v>
      </c>
      <c r="E595" s="34" t="s">
        <v>1797</v>
      </c>
      <c r="F595" s="34">
        <v>4</v>
      </c>
      <c r="G595" s="34">
        <v>951.09</v>
      </c>
      <c r="H595" s="34">
        <v>0.14000000000000001</v>
      </c>
      <c r="I595" s="34" t="s">
        <v>1829</v>
      </c>
      <c r="J595" s="34">
        <v>3271.7496000000001</v>
      </c>
      <c r="K595" s="58" t="str">
        <f t="shared" si="9"/>
        <v>Large Sale</v>
      </c>
    </row>
    <row r="596" spans="1:11">
      <c r="A596" s="27" t="s">
        <v>2420</v>
      </c>
      <c r="B596" s="30">
        <v>45765</v>
      </c>
      <c r="C596" s="33" t="s">
        <v>651</v>
      </c>
      <c r="D596" s="33" t="s">
        <v>1746</v>
      </c>
      <c r="E596" s="33" t="s">
        <v>1761</v>
      </c>
      <c r="F596" s="33">
        <v>1</v>
      </c>
      <c r="G596" s="33">
        <v>71.709999999999994</v>
      </c>
      <c r="H596" s="33">
        <v>0.23</v>
      </c>
      <c r="I596" s="33" t="s">
        <v>1829</v>
      </c>
      <c r="J596" s="33">
        <v>55.216700000000003</v>
      </c>
      <c r="K596" s="58" t="str">
        <f t="shared" si="9"/>
        <v>Small Sale</v>
      </c>
    </row>
    <row r="597" spans="1:11">
      <c r="A597" s="28" t="s">
        <v>2421</v>
      </c>
      <c r="B597" s="31">
        <v>45891</v>
      </c>
      <c r="C597" s="34" t="s">
        <v>574</v>
      </c>
      <c r="D597" s="34" t="s">
        <v>1588</v>
      </c>
      <c r="E597" s="34" t="s">
        <v>1779</v>
      </c>
      <c r="F597" s="34">
        <v>4</v>
      </c>
      <c r="G597" s="34">
        <v>894.93</v>
      </c>
      <c r="H597" s="34">
        <v>0.05</v>
      </c>
      <c r="I597" s="34" t="s">
        <v>1829</v>
      </c>
      <c r="J597" s="34">
        <v>3400.733999999999</v>
      </c>
      <c r="K597" s="58" t="str">
        <f t="shared" si="9"/>
        <v>Large Sale</v>
      </c>
    </row>
    <row r="598" spans="1:11">
      <c r="A598" s="27" t="s">
        <v>2422</v>
      </c>
      <c r="B598" s="30">
        <v>45842</v>
      </c>
      <c r="C598" s="33" t="s">
        <v>660</v>
      </c>
      <c r="D598" s="33" t="s">
        <v>1704</v>
      </c>
      <c r="E598" s="33" t="s">
        <v>1782</v>
      </c>
      <c r="F598" s="33">
        <v>4</v>
      </c>
      <c r="G598" s="33">
        <v>870.18</v>
      </c>
      <c r="H598" s="33">
        <v>0.13</v>
      </c>
      <c r="I598" s="33" t="s">
        <v>1829</v>
      </c>
      <c r="J598" s="33">
        <v>3028.2264</v>
      </c>
      <c r="K598" s="58" t="str">
        <f t="shared" si="9"/>
        <v>Large Sale</v>
      </c>
    </row>
    <row r="599" spans="1:11">
      <c r="A599" s="28" t="s">
        <v>2423</v>
      </c>
      <c r="B599" s="31">
        <v>45382</v>
      </c>
      <c r="C599" s="34" t="s">
        <v>884</v>
      </c>
      <c r="D599" s="34" t="s">
        <v>1676</v>
      </c>
      <c r="E599" s="34" t="s">
        <v>1761</v>
      </c>
      <c r="F599" s="34">
        <v>2</v>
      </c>
      <c r="G599" s="34">
        <v>552.72</v>
      </c>
      <c r="H599" s="34">
        <v>0.06</v>
      </c>
      <c r="I599" s="34" t="s">
        <v>1826</v>
      </c>
      <c r="J599" s="34">
        <v>1039.1135999999999</v>
      </c>
      <c r="K599" s="58" t="str">
        <f t="shared" si="9"/>
        <v>Large Sale</v>
      </c>
    </row>
    <row r="600" spans="1:11">
      <c r="A600" s="27" t="s">
        <v>2424</v>
      </c>
      <c r="B600" s="30">
        <v>45236</v>
      </c>
      <c r="C600" s="33" t="s">
        <v>788</v>
      </c>
      <c r="D600" s="33" t="s">
        <v>1626</v>
      </c>
      <c r="E600" s="33" t="s">
        <v>1782</v>
      </c>
      <c r="F600" s="33">
        <v>3</v>
      </c>
      <c r="G600" s="33">
        <v>700.43</v>
      </c>
      <c r="H600" s="33">
        <v>0.01</v>
      </c>
      <c r="I600" s="33" t="s">
        <v>1829</v>
      </c>
      <c r="J600" s="33">
        <v>2080.2770999999998</v>
      </c>
      <c r="K600" s="58" t="str">
        <f t="shared" si="9"/>
        <v>Large Sale</v>
      </c>
    </row>
    <row r="601" spans="1:11">
      <c r="A601" s="28" t="s">
        <v>2425</v>
      </c>
      <c r="B601" s="31">
        <v>45806</v>
      </c>
      <c r="C601" s="34" t="s">
        <v>1065</v>
      </c>
      <c r="D601" s="34" t="s">
        <v>1565</v>
      </c>
      <c r="E601" s="34" t="s">
        <v>1761</v>
      </c>
      <c r="F601" s="34">
        <v>2</v>
      </c>
      <c r="G601" s="34">
        <v>823.03</v>
      </c>
      <c r="H601" s="34">
        <v>0.18</v>
      </c>
      <c r="I601" s="34" t="s">
        <v>1826</v>
      </c>
      <c r="J601" s="34">
        <v>1349.7692</v>
      </c>
      <c r="K601" s="58" t="str">
        <f t="shared" si="9"/>
        <v>Large Sale</v>
      </c>
    </row>
    <row r="602" spans="1:11">
      <c r="A602" s="27" t="s">
        <v>2426</v>
      </c>
      <c r="B602" s="30">
        <v>45401</v>
      </c>
      <c r="C602" s="33" t="s">
        <v>815</v>
      </c>
      <c r="D602" s="33" t="s">
        <v>1732</v>
      </c>
      <c r="E602" s="33" t="s">
        <v>1776</v>
      </c>
      <c r="F602" s="33">
        <v>1</v>
      </c>
      <c r="G602" s="33">
        <v>117.37</v>
      </c>
      <c r="H602" s="33">
        <v>0.21</v>
      </c>
      <c r="I602" s="33" t="s">
        <v>1824</v>
      </c>
      <c r="J602" s="33">
        <v>92.722300000000004</v>
      </c>
      <c r="K602" s="58" t="str">
        <f t="shared" si="9"/>
        <v>Small Sale</v>
      </c>
    </row>
    <row r="603" spans="1:11">
      <c r="A603" s="28" t="s">
        <v>2427</v>
      </c>
      <c r="B603" s="31">
        <v>45716</v>
      </c>
      <c r="C603" s="34" t="s">
        <v>369</v>
      </c>
      <c r="D603" s="34" t="s">
        <v>1660</v>
      </c>
      <c r="E603" s="34" t="s">
        <v>1757</v>
      </c>
      <c r="F603" s="34">
        <v>4</v>
      </c>
      <c r="G603" s="34">
        <v>165.37</v>
      </c>
      <c r="H603" s="34">
        <v>0.28999999999999998</v>
      </c>
      <c r="I603" s="34" t="s">
        <v>1824</v>
      </c>
      <c r="J603" s="34">
        <v>469.6508</v>
      </c>
      <c r="K603" s="58" t="str">
        <f t="shared" si="9"/>
        <v>Small Sale</v>
      </c>
    </row>
    <row r="604" spans="1:11">
      <c r="A604" s="27" t="s">
        <v>2428</v>
      </c>
      <c r="B604" s="30">
        <v>45718</v>
      </c>
      <c r="C604" s="33" t="s">
        <v>1181</v>
      </c>
      <c r="D604" s="33" t="s">
        <v>1557</v>
      </c>
      <c r="E604" s="33" t="s">
        <v>1789</v>
      </c>
      <c r="F604" s="33">
        <v>3</v>
      </c>
      <c r="G604" s="33">
        <v>483.06</v>
      </c>
      <c r="H604" s="33">
        <v>0.05</v>
      </c>
      <c r="I604" s="33" t="s">
        <v>1824</v>
      </c>
      <c r="J604" s="33">
        <v>1376.721</v>
      </c>
      <c r="K604" s="58" t="str">
        <f t="shared" si="9"/>
        <v>Large Sale</v>
      </c>
    </row>
    <row r="605" spans="1:11">
      <c r="A605" s="28" t="s">
        <v>2429</v>
      </c>
      <c r="B605" s="31">
        <v>45379</v>
      </c>
      <c r="C605" s="34" t="s">
        <v>929</v>
      </c>
      <c r="D605" s="34" t="s">
        <v>1710</v>
      </c>
      <c r="E605" s="34" t="s">
        <v>1779</v>
      </c>
      <c r="F605" s="34">
        <v>4</v>
      </c>
      <c r="G605" s="34">
        <v>262.05</v>
      </c>
      <c r="H605" s="34">
        <v>0.24</v>
      </c>
      <c r="I605" s="34" t="s">
        <v>1826</v>
      </c>
      <c r="J605" s="34">
        <v>796.63200000000006</v>
      </c>
      <c r="K605" s="58" t="str">
        <f t="shared" si="9"/>
        <v>Small Sale</v>
      </c>
    </row>
    <row r="606" spans="1:11">
      <c r="A606" s="27" t="s">
        <v>2430</v>
      </c>
      <c r="B606" s="30">
        <v>45635</v>
      </c>
      <c r="C606" s="33" t="s">
        <v>1428</v>
      </c>
      <c r="D606" s="33" t="s">
        <v>1576</v>
      </c>
      <c r="E606" s="33" t="s">
        <v>1799</v>
      </c>
      <c r="F606" s="33">
        <v>3</v>
      </c>
      <c r="G606" s="33">
        <v>970.89</v>
      </c>
      <c r="H606" s="33">
        <v>0.11</v>
      </c>
      <c r="I606" s="33" t="s">
        <v>1829</v>
      </c>
      <c r="J606" s="33">
        <v>2592.2763</v>
      </c>
      <c r="K606" s="58" t="str">
        <f t="shared" si="9"/>
        <v>Large Sale</v>
      </c>
    </row>
    <row r="607" spans="1:11">
      <c r="A607" s="28" t="s">
        <v>2431</v>
      </c>
      <c r="B607" s="31">
        <v>45222</v>
      </c>
      <c r="C607" s="34" t="s">
        <v>702</v>
      </c>
      <c r="D607" s="34" t="s">
        <v>1692</v>
      </c>
      <c r="E607" s="34" t="s">
        <v>1752</v>
      </c>
      <c r="F607" s="34">
        <v>1</v>
      </c>
      <c r="G607" s="34">
        <v>61.11</v>
      </c>
      <c r="H607" s="34">
        <v>0.1</v>
      </c>
      <c r="I607" s="34" t="s">
        <v>1826</v>
      </c>
      <c r="J607" s="34">
        <v>54.999000000000002</v>
      </c>
      <c r="K607" s="58" t="str">
        <f t="shared" si="9"/>
        <v>Small Sale</v>
      </c>
    </row>
    <row r="608" spans="1:11">
      <c r="A608" s="27" t="s">
        <v>2432</v>
      </c>
      <c r="B608" s="30">
        <v>45555</v>
      </c>
      <c r="C608" s="33" t="s">
        <v>121</v>
      </c>
      <c r="D608" s="33" t="s">
        <v>1602</v>
      </c>
      <c r="E608" s="33" t="s">
        <v>1782</v>
      </c>
      <c r="F608" s="33">
        <v>3</v>
      </c>
      <c r="G608" s="33">
        <v>827.88</v>
      </c>
      <c r="H608" s="33">
        <v>0.19</v>
      </c>
      <c r="I608" s="33" t="s">
        <v>1826</v>
      </c>
      <c r="J608" s="33">
        <v>2011.7483999999999</v>
      </c>
      <c r="K608" s="58" t="str">
        <f t="shared" si="9"/>
        <v>Large Sale</v>
      </c>
    </row>
    <row r="609" spans="1:11">
      <c r="A609" s="28" t="s">
        <v>2433</v>
      </c>
      <c r="B609" s="31">
        <v>45583</v>
      </c>
      <c r="C609" s="34" t="s">
        <v>1334</v>
      </c>
      <c r="D609" s="34" t="s">
        <v>1722</v>
      </c>
      <c r="E609" s="34" t="s">
        <v>1797</v>
      </c>
      <c r="F609" s="34">
        <v>3</v>
      </c>
      <c r="G609" s="34">
        <v>926.85</v>
      </c>
      <c r="H609" s="34">
        <v>0.18</v>
      </c>
      <c r="I609" s="34" t="s">
        <v>1829</v>
      </c>
      <c r="J609" s="34">
        <v>2280.0509999999999</v>
      </c>
      <c r="K609" s="58" t="str">
        <f t="shared" si="9"/>
        <v>Large Sale</v>
      </c>
    </row>
    <row r="610" spans="1:11">
      <c r="A610" s="27" t="s">
        <v>2434</v>
      </c>
      <c r="B610" s="30">
        <v>45662</v>
      </c>
      <c r="C610" s="33" t="s">
        <v>999</v>
      </c>
      <c r="D610" s="33" t="s">
        <v>1568</v>
      </c>
      <c r="E610" s="33" t="s">
        <v>1799</v>
      </c>
      <c r="F610" s="33">
        <v>1</v>
      </c>
      <c r="G610" s="33">
        <v>874.59</v>
      </c>
      <c r="H610" s="33">
        <v>0.28999999999999998</v>
      </c>
      <c r="I610" s="33" t="s">
        <v>1826</v>
      </c>
      <c r="J610" s="33">
        <v>620.95889999999997</v>
      </c>
      <c r="K610" s="58" t="str">
        <f t="shared" si="9"/>
        <v>Small Sale</v>
      </c>
    </row>
    <row r="611" spans="1:11">
      <c r="A611" s="28" t="s">
        <v>2435</v>
      </c>
      <c r="B611" s="31">
        <v>45921</v>
      </c>
      <c r="C611" s="34" t="s">
        <v>1449</v>
      </c>
      <c r="D611" s="34" t="s">
        <v>1578</v>
      </c>
      <c r="E611" s="34" t="s">
        <v>1757</v>
      </c>
      <c r="F611" s="34">
        <v>4</v>
      </c>
      <c r="G611" s="34">
        <v>479.11</v>
      </c>
      <c r="H611" s="34">
        <v>0.24</v>
      </c>
      <c r="I611" s="34" t="s">
        <v>1826</v>
      </c>
      <c r="J611" s="34">
        <v>1456.4944</v>
      </c>
      <c r="K611" s="58" t="str">
        <f t="shared" si="9"/>
        <v>Large Sale</v>
      </c>
    </row>
    <row r="612" spans="1:11">
      <c r="A612" s="27" t="s">
        <v>2436</v>
      </c>
      <c r="B612" s="30">
        <v>45490</v>
      </c>
      <c r="C612" s="33" t="s">
        <v>693</v>
      </c>
      <c r="D612" s="33" t="s">
        <v>1612</v>
      </c>
      <c r="E612" s="33" t="s">
        <v>1807</v>
      </c>
      <c r="F612" s="33">
        <v>3</v>
      </c>
      <c r="G612" s="33">
        <v>182.91</v>
      </c>
      <c r="H612" s="33">
        <v>0.28999999999999998</v>
      </c>
      <c r="I612" s="33" t="s">
        <v>1824</v>
      </c>
      <c r="J612" s="33">
        <v>389.59829999999999</v>
      </c>
      <c r="K612" s="58" t="str">
        <f t="shared" si="9"/>
        <v>Small Sale</v>
      </c>
    </row>
    <row r="613" spans="1:11">
      <c r="A613" s="28" t="s">
        <v>2437</v>
      </c>
      <c r="B613" s="31">
        <v>45652</v>
      </c>
      <c r="C613" s="34" t="s">
        <v>866</v>
      </c>
      <c r="D613" s="34" t="s">
        <v>1616</v>
      </c>
      <c r="E613" s="34" t="s">
        <v>1773</v>
      </c>
      <c r="F613" s="34">
        <v>4</v>
      </c>
      <c r="G613" s="34">
        <v>745.51</v>
      </c>
      <c r="H613" s="34">
        <v>0.05</v>
      </c>
      <c r="I613" s="34" t="s">
        <v>1824</v>
      </c>
      <c r="J613" s="34">
        <v>2832.9380000000001</v>
      </c>
      <c r="K613" s="58" t="str">
        <f t="shared" si="9"/>
        <v>Large Sale</v>
      </c>
    </row>
    <row r="614" spans="1:11">
      <c r="A614" s="27" t="s">
        <v>2438</v>
      </c>
      <c r="B614" s="30">
        <v>45598</v>
      </c>
      <c r="C614" s="33" t="s">
        <v>1481</v>
      </c>
      <c r="D614" s="33" t="s">
        <v>1724</v>
      </c>
      <c r="E614" s="33" t="s">
        <v>1801</v>
      </c>
      <c r="F614" s="33">
        <v>3</v>
      </c>
      <c r="G614" s="33">
        <v>920.61</v>
      </c>
      <c r="H614" s="33">
        <v>0.04</v>
      </c>
      <c r="I614" s="33" t="s">
        <v>1824</v>
      </c>
      <c r="J614" s="33">
        <v>2651.3568</v>
      </c>
      <c r="K614" s="58" t="str">
        <f t="shared" si="9"/>
        <v>Large Sale</v>
      </c>
    </row>
    <row r="615" spans="1:11">
      <c r="A615" s="28" t="s">
        <v>2439</v>
      </c>
      <c r="B615" s="31">
        <v>45772</v>
      </c>
      <c r="C615" s="34" t="s">
        <v>1319</v>
      </c>
      <c r="D615" s="34" t="s">
        <v>1698</v>
      </c>
      <c r="E615" s="34" t="s">
        <v>1789</v>
      </c>
      <c r="F615" s="34">
        <v>4</v>
      </c>
      <c r="G615" s="34">
        <v>659.03</v>
      </c>
      <c r="H615" s="34">
        <v>0.15</v>
      </c>
      <c r="I615" s="34" t="s">
        <v>1824</v>
      </c>
      <c r="J615" s="34">
        <v>2240.7020000000002</v>
      </c>
      <c r="K615" s="58" t="str">
        <f t="shared" si="9"/>
        <v>Large Sale</v>
      </c>
    </row>
    <row r="616" spans="1:11">
      <c r="A616" s="27" t="s">
        <v>2440</v>
      </c>
      <c r="B616" s="30">
        <v>45338</v>
      </c>
      <c r="C616" s="33" t="s">
        <v>1510</v>
      </c>
      <c r="D616" s="33" t="s">
        <v>1565</v>
      </c>
      <c r="E616" s="33" t="s">
        <v>1761</v>
      </c>
      <c r="F616" s="33">
        <v>1</v>
      </c>
      <c r="G616" s="33">
        <v>312.91000000000003</v>
      </c>
      <c r="H616" s="33">
        <v>0.12</v>
      </c>
      <c r="I616" s="33" t="s">
        <v>1826</v>
      </c>
      <c r="J616" s="33">
        <v>275.36079999999998</v>
      </c>
      <c r="K616" s="58" t="str">
        <f t="shared" si="9"/>
        <v>Small Sale</v>
      </c>
    </row>
    <row r="617" spans="1:11">
      <c r="A617" s="28" t="s">
        <v>2441</v>
      </c>
      <c r="B617" s="31">
        <v>45524</v>
      </c>
      <c r="C617" s="34" t="s">
        <v>735</v>
      </c>
      <c r="D617" s="34" t="s">
        <v>1572</v>
      </c>
      <c r="E617" s="34" t="s">
        <v>1810</v>
      </c>
      <c r="F617" s="34">
        <v>4</v>
      </c>
      <c r="G617" s="34">
        <v>705.64</v>
      </c>
      <c r="H617" s="34">
        <v>0.11</v>
      </c>
      <c r="I617" s="34" t="s">
        <v>1826</v>
      </c>
      <c r="J617" s="34">
        <v>2512.0783999999999</v>
      </c>
      <c r="K617" s="58" t="str">
        <f t="shared" si="9"/>
        <v>Large Sale</v>
      </c>
    </row>
    <row r="618" spans="1:11">
      <c r="A618" s="27" t="s">
        <v>2442</v>
      </c>
      <c r="B618" s="30">
        <v>45497</v>
      </c>
      <c r="C618" s="33" t="s">
        <v>487</v>
      </c>
      <c r="D618" s="33" t="s">
        <v>1565</v>
      </c>
      <c r="E618" s="33" t="s">
        <v>1789</v>
      </c>
      <c r="F618" s="33">
        <v>4</v>
      </c>
      <c r="G618" s="33">
        <v>386.41</v>
      </c>
      <c r="H618" s="33">
        <v>0.13</v>
      </c>
      <c r="I618" s="33" t="s">
        <v>1829</v>
      </c>
      <c r="J618" s="33">
        <v>1344.7067999999999</v>
      </c>
      <c r="K618" s="58" t="str">
        <f t="shared" si="9"/>
        <v>Large Sale</v>
      </c>
    </row>
    <row r="619" spans="1:11">
      <c r="A619" s="28" t="s">
        <v>2443</v>
      </c>
      <c r="B619" s="31">
        <v>45534</v>
      </c>
      <c r="C619" s="34" t="s">
        <v>121</v>
      </c>
      <c r="D619" s="34" t="s">
        <v>1736</v>
      </c>
      <c r="E619" s="34" t="s">
        <v>1792</v>
      </c>
      <c r="F619" s="34">
        <v>3</v>
      </c>
      <c r="G619" s="34">
        <v>265.89</v>
      </c>
      <c r="H619" s="34">
        <v>0.08</v>
      </c>
      <c r="I619" s="34" t="s">
        <v>1829</v>
      </c>
      <c r="J619" s="34">
        <v>733.85640000000001</v>
      </c>
      <c r="K619" s="58" t="str">
        <f t="shared" si="9"/>
        <v>Small Sale</v>
      </c>
    </row>
    <row r="620" spans="1:11">
      <c r="A620" s="27" t="s">
        <v>2444</v>
      </c>
      <c r="B620" s="30">
        <v>45925</v>
      </c>
      <c r="C620" s="33" t="s">
        <v>275</v>
      </c>
      <c r="D620" s="33" t="s">
        <v>1608</v>
      </c>
      <c r="E620" s="33" t="s">
        <v>1804</v>
      </c>
      <c r="F620" s="33">
        <v>1</v>
      </c>
      <c r="G620" s="33">
        <v>703.16</v>
      </c>
      <c r="H620" s="33">
        <v>0.28999999999999998</v>
      </c>
      <c r="I620" s="33" t="s">
        <v>1824</v>
      </c>
      <c r="J620" s="33">
        <v>499.24360000000001</v>
      </c>
      <c r="K620" s="58" t="str">
        <f t="shared" si="9"/>
        <v>Small Sale</v>
      </c>
    </row>
    <row r="621" spans="1:11">
      <c r="A621" s="28" t="s">
        <v>2445</v>
      </c>
      <c r="B621" s="31">
        <v>45765</v>
      </c>
      <c r="C621" s="34" t="s">
        <v>1452</v>
      </c>
      <c r="D621" s="34" t="s">
        <v>1742</v>
      </c>
      <c r="E621" s="34" t="s">
        <v>1797</v>
      </c>
      <c r="F621" s="34">
        <v>2</v>
      </c>
      <c r="G621" s="34">
        <v>394.5</v>
      </c>
      <c r="H621" s="34">
        <v>0.28999999999999998</v>
      </c>
      <c r="I621" s="34" t="s">
        <v>1829</v>
      </c>
      <c r="J621" s="34">
        <v>560.18999999999994</v>
      </c>
      <c r="K621" s="58" t="str">
        <f t="shared" si="9"/>
        <v>Small Sale</v>
      </c>
    </row>
    <row r="622" spans="1:11">
      <c r="A622" s="27" t="s">
        <v>2446</v>
      </c>
      <c r="B622" s="30">
        <v>45882</v>
      </c>
      <c r="C622" s="33" t="s">
        <v>408</v>
      </c>
      <c r="D622" s="33" t="s">
        <v>1742</v>
      </c>
      <c r="E622" s="33" t="s">
        <v>1779</v>
      </c>
      <c r="F622" s="33">
        <v>3</v>
      </c>
      <c r="G622" s="33">
        <v>411.25</v>
      </c>
      <c r="H622" s="33">
        <v>0.05</v>
      </c>
      <c r="I622" s="33" t="s">
        <v>1824</v>
      </c>
      <c r="J622" s="33">
        <v>1172.0625</v>
      </c>
      <c r="K622" s="58" t="str">
        <f t="shared" si="9"/>
        <v>Large Sale</v>
      </c>
    </row>
    <row r="623" spans="1:11">
      <c r="A623" s="28" t="s">
        <v>2447</v>
      </c>
      <c r="B623" s="31">
        <v>45923</v>
      </c>
      <c r="C623" s="34" t="s">
        <v>1107</v>
      </c>
      <c r="D623" s="34" t="s">
        <v>1644</v>
      </c>
      <c r="E623" s="34" t="s">
        <v>1761</v>
      </c>
      <c r="F623" s="34">
        <v>4</v>
      </c>
      <c r="G623" s="34">
        <v>395.45</v>
      </c>
      <c r="H623" s="34">
        <v>0.01</v>
      </c>
      <c r="I623" s="34" t="s">
        <v>1824</v>
      </c>
      <c r="J623" s="34">
        <v>1565.982</v>
      </c>
      <c r="K623" s="58" t="str">
        <f t="shared" si="9"/>
        <v>Large Sale</v>
      </c>
    </row>
    <row r="624" spans="1:11">
      <c r="A624" s="27" t="s">
        <v>2448</v>
      </c>
      <c r="B624" s="30">
        <v>45421</v>
      </c>
      <c r="C624" s="33" t="s">
        <v>144</v>
      </c>
      <c r="D624" s="33" t="s">
        <v>1728</v>
      </c>
      <c r="E624" s="33" t="s">
        <v>1773</v>
      </c>
      <c r="F624" s="33">
        <v>2</v>
      </c>
      <c r="G624" s="33">
        <v>678.98</v>
      </c>
      <c r="H624" s="33">
        <v>0.23</v>
      </c>
      <c r="I624" s="33" t="s">
        <v>1824</v>
      </c>
      <c r="J624" s="33">
        <v>1045.6292000000001</v>
      </c>
      <c r="K624" s="58" t="str">
        <f t="shared" si="9"/>
        <v>Large Sale</v>
      </c>
    </row>
    <row r="625" spans="1:11">
      <c r="A625" s="28" t="s">
        <v>2449</v>
      </c>
      <c r="B625" s="31">
        <v>45608</v>
      </c>
      <c r="C625" s="34" t="s">
        <v>264</v>
      </c>
      <c r="D625" s="34" t="s">
        <v>1602</v>
      </c>
      <c r="E625" s="34" t="s">
        <v>1799</v>
      </c>
      <c r="F625" s="34">
        <v>4</v>
      </c>
      <c r="G625" s="34">
        <v>757.71</v>
      </c>
      <c r="H625" s="34">
        <v>0.26</v>
      </c>
      <c r="I625" s="34" t="s">
        <v>1829</v>
      </c>
      <c r="J625" s="34">
        <v>2242.8216000000002</v>
      </c>
      <c r="K625" s="58" t="str">
        <f t="shared" si="9"/>
        <v>Large Sale</v>
      </c>
    </row>
    <row r="626" spans="1:11">
      <c r="A626" s="27" t="s">
        <v>2450</v>
      </c>
      <c r="B626" s="30">
        <v>45644</v>
      </c>
      <c r="C626" s="33" t="s">
        <v>221</v>
      </c>
      <c r="D626" s="33" t="s">
        <v>1736</v>
      </c>
      <c r="E626" s="33" t="s">
        <v>1769</v>
      </c>
      <c r="F626" s="33">
        <v>1</v>
      </c>
      <c r="G626" s="33">
        <v>647.86</v>
      </c>
      <c r="H626" s="33">
        <v>0.05</v>
      </c>
      <c r="I626" s="33" t="s">
        <v>1829</v>
      </c>
      <c r="J626" s="33">
        <v>615.46699999999998</v>
      </c>
      <c r="K626" s="58" t="str">
        <f t="shared" si="9"/>
        <v>Small Sale</v>
      </c>
    </row>
    <row r="627" spans="1:11">
      <c r="A627" s="28" t="s">
        <v>2451</v>
      </c>
      <c r="B627" s="31">
        <v>45517</v>
      </c>
      <c r="C627" s="34" t="s">
        <v>461</v>
      </c>
      <c r="D627" s="34" t="s">
        <v>1572</v>
      </c>
      <c r="E627" s="34" t="s">
        <v>1776</v>
      </c>
      <c r="F627" s="34">
        <v>2</v>
      </c>
      <c r="G627" s="34">
        <v>179.64</v>
      </c>
      <c r="H627" s="34">
        <v>0.1</v>
      </c>
      <c r="I627" s="34" t="s">
        <v>1826</v>
      </c>
      <c r="J627" s="34">
        <v>323.35199999999998</v>
      </c>
      <c r="K627" s="58" t="str">
        <f t="shared" si="9"/>
        <v>Small Sale</v>
      </c>
    </row>
    <row r="628" spans="1:11">
      <c r="A628" s="27" t="s">
        <v>2452</v>
      </c>
      <c r="B628" s="30">
        <v>45545</v>
      </c>
      <c r="C628" s="33" t="s">
        <v>1235</v>
      </c>
      <c r="D628" s="33" t="s">
        <v>1672</v>
      </c>
      <c r="E628" s="33" t="s">
        <v>1769</v>
      </c>
      <c r="F628" s="33">
        <v>3</v>
      </c>
      <c r="G628" s="33">
        <v>392.65</v>
      </c>
      <c r="H628" s="33">
        <v>0.17</v>
      </c>
      <c r="I628" s="33" t="s">
        <v>1826</v>
      </c>
      <c r="J628" s="33">
        <v>977.69849999999985</v>
      </c>
      <c r="K628" s="58" t="str">
        <f t="shared" si="9"/>
        <v>Small Sale</v>
      </c>
    </row>
    <row r="629" spans="1:11">
      <c r="A629" s="28" t="s">
        <v>2453</v>
      </c>
      <c r="B629" s="31">
        <v>45547</v>
      </c>
      <c r="C629" s="34" t="s">
        <v>582</v>
      </c>
      <c r="D629" s="34" t="s">
        <v>1730</v>
      </c>
      <c r="E629" s="34" t="s">
        <v>1804</v>
      </c>
      <c r="F629" s="34">
        <v>4</v>
      </c>
      <c r="G629" s="34">
        <v>969.55</v>
      </c>
      <c r="H629" s="34">
        <v>0.09</v>
      </c>
      <c r="I629" s="34" t="s">
        <v>1829</v>
      </c>
      <c r="J629" s="34">
        <v>3529.1619999999998</v>
      </c>
      <c r="K629" s="58" t="str">
        <f t="shared" si="9"/>
        <v>Large Sale</v>
      </c>
    </row>
    <row r="630" spans="1:11">
      <c r="A630" s="27" t="s">
        <v>2454</v>
      </c>
      <c r="B630" s="30">
        <v>45433</v>
      </c>
      <c r="C630" s="33" t="s">
        <v>1425</v>
      </c>
      <c r="D630" s="33" t="s">
        <v>1696</v>
      </c>
      <c r="E630" s="33" t="s">
        <v>1794</v>
      </c>
      <c r="F630" s="33">
        <v>3</v>
      </c>
      <c r="G630" s="33">
        <v>322.94</v>
      </c>
      <c r="H630" s="33">
        <v>0.01</v>
      </c>
      <c r="I630" s="33" t="s">
        <v>1824</v>
      </c>
      <c r="J630" s="33">
        <v>959.13179999999988</v>
      </c>
      <c r="K630" s="58" t="str">
        <f t="shared" si="9"/>
        <v>Small Sale</v>
      </c>
    </row>
    <row r="631" spans="1:11">
      <c r="A631" s="28" t="s">
        <v>2455</v>
      </c>
      <c r="B631" s="31">
        <v>45792</v>
      </c>
      <c r="C631" s="34" t="s">
        <v>1133</v>
      </c>
      <c r="D631" s="34" t="s">
        <v>1714</v>
      </c>
      <c r="E631" s="34" t="s">
        <v>1752</v>
      </c>
      <c r="F631" s="34">
        <v>1</v>
      </c>
      <c r="G631" s="34">
        <v>92.83</v>
      </c>
      <c r="H631" s="34">
        <v>0.26</v>
      </c>
      <c r="I631" s="34" t="s">
        <v>1826</v>
      </c>
      <c r="J631" s="34">
        <v>68.694199999999995</v>
      </c>
      <c r="K631" s="58" t="str">
        <f t="shared" si="9"/>
        <v>Small Sale</v>
      </c>
    </row>
    <row r="632" spans="1:11">
      <c r="A632" s="27" t="s">
        <v>2456</v>
      </c>
      <c r="B632" s="30">
        <v>45804</v>
      </c>
      <c r="C632" s="33" t="s">
        <v>1304</v>
      </c>
      <c r="D632" s="33" t="s">
        <v>1562</v>
      </c>
      <c r="E632" s="33" t="s">
        <v>1766</v>
      </c>
      <c r="F632" s="33">
        <v>4</v>
      </c>
      <c r="G632" s="33">
        <v>432.29</v>
      </c>
      <c r="H632" s="33">
        <v>0.16</v>
      </c>
      <c r="I632" s="33" t="s">
        <v>1829</v>
      </c>
      <c r="J632" s="33">
        <v>1452.4944</v>
      </c>
      <c r="K632" s="58" t="str">
        <f t="shared" si="9"/>
        <v>Large Sale</v>
      </c>
    </row>
    <row r="633" spans="1:11">
      <c r="A633" s="28" t="s">
        <v>2457</v>
      </c>
      <c r="B633" s="31">
        <v>45311</v>
      </c>
      <c r="C633" s="34" t="s">
        <v>292</v>
      </c>
      <c r="D633" s="34" t="s">
        <v>1626</v>
      </c>
      <c r="E633" s="34" t="s">
        <v>1797</v>
      </c>
      <c r="F633" s="34">
        <v>2</v>
      </c>
      <c r="G633" s="34">
        <v>925.78</v>
      </c>
      <c r="H633" s="34">
        <v>0.14000000000000001</v>
      </c>
      <c r="I633" s="34" t="s">
        <v>1829</v>
      </c>
      <c r="J633" s="34">
        <v>1592.3416</v>
      </c>
      <c r="K633" s="58" t="str">
        <f t="shared" si="9"/>
        <v>Large Sale</v>
      </c>
    </row>
    <row r="634" spans="1:11">
      <c r="A634" s="27" t="s">
        <v>2458</v>
      </c>
      <c r="B634" s="30">
        <v>45605</v>
      </c>
      <c r="C634" s="33" t="s">
        <v>1469</v>
      </c>
      <c r="D634" s="33" t="s">
        <v>1598</v>
      </c>
      <c r="E634" s="33" t="s">
        <v>1792</v>
      </c>
      <c r="F634" s="33">
        <v>2</v>
      </c>
      <c r="G634" s="33">
        <v>151.47</v>
      </c>
      <c r="H634" s="33">
        <v>0.21</v>
      </c>
      <c r="I634" s="33" t="s">
        <v>1826</v>
      </c>
      <c r="J634" s="33">
        <v>239.32259999999999</v>
      </c>
      <c r="K634" s="58" t="str">
        <f t="shared" si="9"/>
        <v>Small Sale</v>
      </c>
    </row>
    <row r="635" spans="1:11">
      <c r="A635" s="28" t="s">
        <v>2459</v>
      </c>
      <c r="B635" s="31">
        <v>45338</v>
      </c>
      <c r="C635" s="34" t="s">
        <v>1389</v>
      </c>
      <c r="D635" s="34" t="s">
        <v>1714</v>
      </c>
      <c r="E635" s="34" t="s">
        <v>1789</v>
      </c>
      <c r="F635" s="34">
        <v>1</v>
      </c>
      <c r="G635" s="34">
        <v>343.05</v>
      </c>
      <c r="H635" s="34">
        <v>0.28000000000000003</v>
      </c>
      <c r="I635" s="34" t="s">
        <v>1826</v>
      </c>
      <c r="J635" s="34">
        <v>246.99600000000001</v>
      </c>
      <c r="K635" s="58" t="str">
        <f t="shared" si="9"/>
        <v>Small Sale</v>
      </c>
    </row>
    <row r="636" spans="1:11">
      <c r="A636" s="27" t="s">
        <v>2460</v>
      </c>
      <c r="B636" s="30">
        <v>45642</v>
      </c>
      <c r="C636" s="33" t="s">
        <v>244</v>
      </c>
      <c r="D636" s="33" t="s">
        <v>1582</v>
      </c>
      <c r="E636" s="33" t="s">
        <v>1769</v>
      </c>
      <c r="F636" s="33">
        <v>1</v>
      </c>
      <c r="G636" s="33">
        <v>373.06</v>
      </c>
      <c r="H636" s="33">
        <v>0.11</v>
      </c>
      <c r="I636" s="33" t="s">
        <v>1826</v>
      </c>
      <c r="J636" s="33">
        <v>332.02339999999998</v>
      </c>
      <c r="K636" s="58" t="str">
        <f t="shared" si="9"/>
        <v>Small Sale</v>
      </c>
    </row>
    <row r="637" spans="1:11">
      <c r="A637" s="28" t="s">
        <v>2461</v>
      </c>
      <c r="B637" s="31">
        <v>45693</v>
      </c>
      <c r="C637" s="34" t="s">
        <v>1278</v>
      </c>
      <c r="D637" s="34" t="s">
        <v>1584</v>
      </c>
      <c r="E637" s="34" t="s">
        <v>1801</v>
      </c>
      <c r="F637" s="34">
        <v>1</v>
      </c>
      <c r="G637" s="34">
        <v>124.98</v>
      </c>
      <c r="H637" s="34">
        <v>7.0000000000000007E-2</v>
      </c>
      <c r="I637" s="34" t="s">
        <v>1829</v>
      </c>
      <c r="J637" s="34">
        <v>116.23139999999999</v>
      </c>
      <c r="K637" s="58" t="str">
        <f t="shared" si="9"/>
        <v>Small Sale</v>
      </c>
    </row>
    <row r="638" spans="1:11">
      <c r="A638" s="27" t="s">
        <v>2462</v>
      </c>
      <c r="B638" s="30">
        <v>45763</v>
      </c>
      <c r="C638" s="33" t="s">
        <v>866</v>
      </c>
      <c r="D638" s="33" t="s">
        <v>1694</v>
      </c>
      <c r="E638" s="33" t="s">
        <v>1813</v>
      </c>
      <c r="F638" s="33">
        <v>4</v>
      </c>
      <c r="G638" s="33">
        <v>221.49</v>
      </c>
      <c r="H638" s="33">
        <v>0.26</v>
      </c>
      <c r="I638" s="33" t="s">
        <v>1826</v>
      </c>
      <c r="J638" s="33">
        <v>655.61040000000003</v>
      </c>
      <c r="K638" s="58" t="str">
        <f t="shared" si="9"/>
        <v>Small Sale</v>
      </c>
    </row>
    <row r="639" spans="1:11">
      <c r="A639" s="28" t="s">
        <v>2463</v>
      </c>
      <c r="B639" s="31">
        <v>45572</v>
      </c>
      <c r="C639" s="34" t="s">
        <v>565</v>
      </c>
      <c r="D639" s="34" t="s">
        <v>1594</v>
      </c>
      <c r="E639" s="34" t="s">
        <v>1801</v>
      </c>
      <c r="F639" s="34">
        <v>1</v>
      </c>
      <c r="G639" s="34">
        <v>563.32000000000005</v>
      </c>
      <c r="H639" s="34">
        <v>0.01</v>
      </c>
      <c r="I639" s="34" t="s">
        <v>1826</v>
      </c>
      <c r="J639" s="34">
        <v>557.68680000000006</v>
      </c>
      <c r="K639" s="58" t="str">
        <f t="shared" si="9"/>
        <v>Small Sale</v>
      </c>
    </row>
    <row r="640" spans="1:11">
      <c r="A640" s="27" t="s">
        <v>2464</v>
      </c>
      <c r="B640" s="30">
        <v>45338</v>
      </c>
      <c r="C640" s="33" t="s">
        <v>1217</v>
      </c>
      <c r="D640" s="33" t="s">
        <v>1570</v>
      </c>
      <c r="E640" s="33" t="s">
        <v>1752</v>
      </c>
      <c r="F640" s="33">
        <v>1</v>
      </c>
      <c r="G640" s="33">
        <v>362.93</v>
      </c>
      <c r="H640" s="33">
        <v>0.27</v>
      </c>
      <c r="I640" s="33" t="s">
        <v>1824</v>
      </c>
      <c r="J640" s="33">
        <v>264.93889999999999</v>
      </c>
      <c r="K640" s="58" t="str">
        <f t="shared" si="9"/>
        <v>Small Sale</v>
      </c>
    </row>
    <row r="641" spans="1:11">
      <c r="A641" s="28" t="s">
        <v>2465</v>
      </c>
      <c r="B641" s="31">
        <v>45373</v>
      </c>
      <c r="C641" s="34" t="s">
        <v>1056</v>
      </c>
      <c r="D641" s="34" t="s">
        <v>1570</v>
      </c>
      <c r="E641" s="34" t="s">
        <v>1801</v>
      </c>
      <c r="F641" s="34">
        <v>4</v>
      </c>
      <c r="G641" s="34">
        <v>369.22</v>
      </c>
      <c r="H641" s="34">
        <v>0.18</v>
      </c>
      <c r="I641" s="34" t="s">
        <v>1829</v>
      </c>
      <c r="J641" s="34">
        <v>1211.0416</v>
      </c>
      <c r="K641" s="58" t="str">
        <f t="shared" si="9"/>
        <v>Large Sale</v>
      </c>
    </row>
    <row r="642" spans="1:11">
      <c r="A642" s="27" t="s">
        <v>2466</v>
      </c>
      <c r="B642" s="30">
        <v>45590</v>
      </c>
      <c r="C642" s="33" t="s">
        <v>1275</v>
      </c>
      <c r="D642" s="33" t="s">
        <v>1740</v>
      </c>
      <c r="E642" s="33" t="s">
        <v>1799</v>
      </c>
      <c r="F642" s="33">
        <v>3</v>
      </c>
      <c r="G642" s="33">
        <v>950.83</v>
      </c>
      <c r="H642" s="33">
        <v>0.06</v>
      </c>
      <c r="I642" s="33" t="s">
        <v>1826</v>
      </c>
      <c r="J642" s="33">
        <v>2681.3406</v>
      </c>
      <c r="K642" s="58" t="str">
        <f t="shared" si="9"/>
        <v>Large Sale</v>
      </c>
    </row>
    <row r="643" spans="1:11">
      <c r="A643" s="28" t="s">
        <v>2467</v>
      </c>
      <c r="B643" s="31">
        <v>45365</v>
      </c>
      <c r="C643" s="34" t="s">
        <v>484</v>
      </c>
      <c r="D643" s="34" t="s">
        <v>1622</v>
      </c>
      <c r="E643" s="34" t="s">
        <v>1797</v>
      </c>
      <c r="F643" s="34">
        <v>3</v>
      </c>
      <c r="G643" s="34">
        <v>338.79</v>
      </c>
      <c r="H643" s="34">
        <v>0.01</v>
      </c>
      <c r="I643" s="34" t="s">
        <v>1824</v>
      </c>
      <c r="J643" s="34">
        <v>1006.2063000000001</v>
      </c>
      <c r="K643" s="58" t="str">
        <f t="shared" ref="K643:K706" si="10">IF(J643 &gt; 1000, "Large Sale", "Small Sale")</f>
        <v>Large Sale</v>
      </c>
    </row>
    <row r="644" spans="1:11">
      <c r="A644" s="27" t="s">
        <v>2468</v>
      </c>
      <c r="B644" s="30">
        <v>45711</v>
      </c>
      <c r="C644" s="33" t="s">
        <v>493</v>
      </c>
      <c r="D644" s="33" t="s">
        <v>1728</v>
      </c>
      <c r="E644" s="33" t="s">
        <v>1757</v>
      </c>
      <c r="F644" s="33">
        <v>3</v>
      </c>
      <c r="G644" s="33">
        <v>853.32</v>
      </c>
      <c r="H644" s="33">
        <v>7.0000000000000007E-2</v>
      </c>
      <c r="I644" s="33" t="s">
        <v>1829</v>
      </c>
      <c r="J644" s="33">
        <v>2380.7628</v>
      </c>
      <c r="K644" s="58" t="str">
        <f t="shared" si="10"/>
        <v>Large Sale</v>
      </c>
    </row>
    <row r="645" spans="1:11">
      <c r="A645" s="28" t="s">
        <v>2469</v>
      </c>
      <c r="B645" s="31">
        <v>45586</v>
      </c>
      <c r="C645" s="34" t="s">
        <v>502</v>
      </c>
      <c r="D645" s="34" t="s">
        <v>1700</v>
      </c>
      <c r="E645" s="34" t="s">
        <v>1776</v>
      </c>
      <c r="F645" s="34">
        <v>3</v>
      </c>
      <c r="G645" s="34">
        <v>89.78</v>
      </c>
      <c r="H645" s="34">
        <v>0.2</v>
      </c>
      <c r="I645" s="34" t="s">
        <v>1829</v>
      </c>
      <c r="J645" s="34">
        <v>215.47200000000001</v>
      </c>
      <c r="K645" s="58" t="str">
        <f t="shared" si="10"/>
        <v>Small Sale</v>
      </c>
    </row>
    <row r="646" spans="1:11">
      <c r="A646" s="27" t="s">
        <v>2470</v>
      </c>
      <c r="B646" s="30">
        <v>45334</v>
      </c>
      <c r="C646" s="33" t="s">
        <v>628</v>
      </c>
      <c r="D646" s="33" t="s">
        <v>1658</v>
      </c>
      <c r="E646" s="33" t="s">
        <v>1757</v>
      </c>
      <c r="F646" s="33">
        <v>1</v>
      </c>
      <c r="G646" s="33">
        <v>172.04</v>
      </c>
      <c r="H646" s="33">
        <v>0.04</v>
      </c>
      <c r="I646" s="33" t="s">
        <v>1826</v>
      </c>
      <c r="J646" s="33">
        <v>165.1584</v>
      </c>
      <c r="K646" s="58" t="str">
        <f t="shared" si="10"/>
        <v>Small Sale</v>
      </c>
    </row>
    <row r="647" spans="1:11">
      <c r="A647" s="28" t="s">
        <v>2471</v>
      </c>
      <c r="B647" s="31">
        <v>45333</v>
      </c>
      <c r="C647" s="34" t="s">
        <v>1440</v>
      </c>
      <c r="D647" s="34" t="s">
        <v>1656</v>
      </c>
      <c r="E647" s="34" t="s">
        <v>1757</v>
      </c>
      <c r="F647" s="34">
        <v>1</v>
      </c>
      <c r="G647" s="34">
        <v>389.2</v>
      </c>
      <c r="H647" s="34">
        <v>0.05</v>
      </c>
      <c r="I647" s="34" t="s">
        <v>1824</v>
      </c>
      <c r="J647" s="34">
        <v>369.74</v>
      </c>
      <c r="K647" s="58" t="str">
        <f t="shared" si="10"/>
        <v>Small Sale</v>
      </c>
    </row>
    <row r="648" spans="1:11">
      <c r="A648" s="27" t="s">
        <v>2472</v>
      </c>
      <c r="B648" s="30">
        <v>45778</v>
      </c>
      <c r="C648" s="33" t="s">
        <v>1422</v>
      </c>
      <c r="D648" s="33" t="s">
        <v>1702</v>
      </c>
      <c r="E648" s="33" t="s">
        <v>1797</v>
      </c>
      <c r="F648" s="33">
        <v>3</v>
      </c>
      <c r="G648" s="33">
        <v>865.96</v>
      </c>
      <c r="H648" s="33">
        <v>0.12</v>
      </c>
      <c r="I648" s="33" t="s">
        <v>1826</v>
      </c>
      <c r="J648" s="33">
        <v>2286.1343999999999</v>
      </c>
      <c r="K648" s="58" t="str">
        <f t="shared" si="10"/>
        <v>Large Sale</v>
      </c>
    </row>
    <row r="649" spans="1:11">
      <c r="A649" s="28" t="s">
        <v>2473</v>
      </c>
      <c r="B649" s="31">
        <v>45592</v>
      </c>
      <c r="C649" s="34" t="s">
        <v>562</v>
      </c>
      <c r="D649" s="34" t="s">
        <v>1586</v>
      </c>
      <c r="E649" s="34" t="s">
        <v>1757</v>
      </c>
      <c r="F649" s="34">
        <v>3</v>
      </c>
      <c r="G649" s="34">
        <v>79.95</v>
      </c>
      <c r="H649" s="34">
        <v>0.2</v>
      </c>
      <c r="I649" s="34" t="s">
        <v>1829</v>
      </c>
      <c r="J649" s="34">
        <v>191.88</v>
      </c>
      <c r="K649" s="58" t="str">
        <f t="shared" si="10"/>
        <v>Small Sale</v>
      </c>
    </row>
    <row r="650" spans="1:11">
      <c r="A650" s="27" t="s">
        <v>2474</v>
      </c>
      <c r="B650" s="30">
        <v>45259</v>
      </c>
      <c r="C650" s="33" t="s">
        <v>1190</v>
      </c>
      <c r="D650" s="33" t="s">
        <v>1600</v>
      </c>
      <c r="E650" s="33" t="s">
        <v>1779</v>
      </c>
      <c r="F650" s="33">
        <v>1</v>
      </c>
      <c r="G650" s="33">
        <v>566.5</v>
      </c>
      <c r="H650" s="33">
        <v>0.25</v>
      </c>
      <c r="I650" s="33" t="s">
        <v>1829</v>
      </c>
      <c r="J650" s="33">
        <v>424.875</v>
      </c>
      <c r="K650" s="58" t="str">
        <f t="shared" si="10"/>
        <v>Small Sale</v>
      </c>
    </row>
    <row r="651" spans="1:11">
      <c r="A651" s="28" t="s">
        <v>2475</v>
      </c>
      <c r="B651" s="31">
        <v>45801</v>
      </c>
      <c r="C651" s="34" t="s">
        <v>1252</v>
      </c>
      <c r="D651" s="34" t="s">
        <v>1590</v>
      </c>
      <c r="E651" s="34" t="s">
        <v>1752</v>
      </c>
      <c r="F651" s="34">
        <v>2</v>
      </c>
      <c r="G651" s="34">
        <v>347.95</v>
      </c>
      <c r="H651" s="34">
        <v>0.13</v>
      </c>
      <c r="I651" s="34" t="s">
        <v>1829</v>
      </c>
      <c r="J651" s="34">
        <v>605.43299999999999</v>
      </c>
      <c r="K651" s="58" t="str">
        <f t="shared" si="10"/>
        <v>Small Sale</v>
      </c>
    </row>
    <row r="652" spans="1:11">
      <c r="A652" s="27" t="s">
        <v>2476</v>
      </c>
      <c r="B652" s="30">
        <v>45347</v>
      </c>
      <c r="C652" s="33" t="s">
        <v>681</v>
      </c>
      <c r="D652" s="33" t="s">
        <v>1664</v>
      </c>
      <c r="E652" s="33" t="s">
        <v>1766</v>
      </c>
      <c r="F652" s="33">
        <v>2</v>
      </c>
      <c r="G652" s="33">
        <v>250.83</v>
      </c>
      <c r="H652" s="33">
        <v>0.15</v>
      </c>
      <c r="I652" s="33" t="s">
        <v>1826</v>
      </c>
      <c r="J652" s="33">
        <v>426.411</v>
      </c>
      <c r="K652" s="58" t="str">
        <f t="shared" si="10"/>
        <v>Small Sale</v>
      </c>
    </row>
    <row r="653" spans="1:11">
      <c r="A653" s="28" t="s">
        <v>2477</v>
      </c>
      <c r="B653" s="31">
        <v>45721</v>
      </c>
      <c r="C653" s="34" t="s">
        <v>502</v>
      </c>
      <c r="D653" s="34" t="s">
        <v>1690</v>
      </c>
      <c r="E653" s="34" t="s">
        <v>1757</v>
      </c>
      <c r="F653" s="34">
        <v>1</v>
      </c>
      <c r="G653" s="34">
        <v>888.05</v>
      </c>
      <c r="H653" s="34">
        <v>0.2</v>
      </c>
      <c r="I653" s="34" t="s">
        <v>1826</v>
      </c>
      <c r="J653" s="34">
        <v>710.44</v>
      </c>
      <c r="K653" s="58" t="str">
        <f t="shared" si="10"/>
        <v>Small Sale</v>
      </c>
    </row>
    <row r="654" spans="1:11">
      <c r="A654" s="27" t="s">
        <v>2478</v>
      </c>
      <c r="B654" s="30">
        <v>45531</v>
      </c>
      <c r="C654" s="33" t="s">
        <v>36</v>
      </c>
      <c r="D654" s="33" t="s">
        <v>1626</v>
      </c>
      <c r="E654" s="33" t="s">
        <v>1810</v>
      </c>
      <c r="F654" s="33">
        <v>2</v>
      </c>
      <c r="G654" s="33">
        <v>673.02</v>
      </c>
      <c r="H654" s="33">
        <v>0.11</v>
      </c>
      <c r="I654" s="33" t="s">
        <v>1826</v>
      </c>
      <c r="J654" s="33">
        <v>1197.9756</v>
      </c>
      <c r="K654" s="58" t="str">
        <f t="shared" si="10"/>
        <v>Large Sale</v>
      </c>
    </row>
    <row r="655" spans="1:11">
      <c r="A655" s="28" t="s">
        <v>2479</v>
      </c>
      <c r="B655" s="31">
        <v>45332</v>
      </c>
      <c r="C655" s="34" t="s">
        <v>1362</v>
      </c>
      <c r="D655" s="34" t="s">
        <v>1676</v>
      </c>
      <c r="E655" s="34" t="s">
        <v>1766</v>
      </c>
      <c r="F655" s="34">
        <v>2</v>
      </c>
      <c r="G655" s="34">
        <v>492.62</v>
      </c>
      <c r="H655" s="34">
        <v>0.26</v>
      </c>
      <c r="I655" s="34" t="s">
        <v>1829</v>
      </c>
      <c r="J655" s="34">
        <v>729.07759999999996</v>
      </c>
      <c r="K655" s="58" t="str">
        <f t="shared" si="10"/>
        <v>Small Sale</v>
      </c>
    </row>
    <row r="656" spans="1:11">
      <c r="A656" s="27" t="s">
        <v>2480</v>
      </c>
      <c r="B656" s="30">
        <v>45344</v>
      </c>
      <c r="C656" s="33" t="s">
        <v>1175</v>
      </c>
      <c r="D656" s="33" t="s">
        <v>1718</v>
      </c>
      <c r="E656" s="33" t="s">
        <v>1766</v>
      </c>
      <c r="F656" s="33">
        <v>4</v>
      </c>
      <c r="G656" s="33">
        <v>986.93</v>
      </c>
      <c r="H656" s="33">
        <v>0.01</v>
      </c>
      <c r="I656" s="33" t="s">
        <v>1824</v>
      </c>
      <c r="J656" s="33">
        <v>3908.2428</v>
      </c>
      <c r="K656" s="58" t="str">
        <f t="shared" si="10"/>
        <v>Large Sale</v>
      </c>
    </row>
    <row r="657" spans="1:11">
      <c r="A657" s="28" t="s">
        <v>2481</v>
      </c>
      <c r="B657" s="31">
        <v>45388</v>
      </c>
      <c r="C657" s="34" t="s">
        <v>1475</v>
      </c>
      <c r="D657" s="34" t="s">
        <v>1592</v>
      </c>
      <c r="E657" s="34" t="s">
        <v>1794</v>
      </c>
      <c r="F657" s="34">
        <v>4</v>
      </c>
      <c r="G657" s="34">
        <v>411.68</v>
      </c>
      <c r="H657" s="34">
        <v>0.06</v>
      </c>
      <c r="I657" s="34" t="s">
        <v>1826</v>
      </c>
      <c r="J657" s="34">
        <v>1547.9168</v>
      </c>
      <c r="K657" s="58" t="str">
        <f t="shared" si="10"/>
        <v>Large Sale</v>
      </c>
    </row>
    <row r="658" spans="1:11">
      <c r="A658" s="27" t="s">
        <v>2482</v>
      </c>
      <c r="B658" s="30">
        <v>45397</v>
      </c>
      <c r="C658" s="33" t="s">
        <v>711</v>
      </c>
      <c r="D658" s="33" t="s">
        <v>1620</v>
      </c>
      <c r="E658" s="33" t="s">
        <v>1807</v>
      </c>
      <c r="F658" s="33">
        <v>2</v>
      </c>
      <c r="G658" s="33">
        <v>637.55999999999995</v>
      </c>
      <c r="H658" s="33">
        <v>0.05</v>
      </c>
      <c r="I658" s="33" t="s">
        <v>1829</v>
      </c>
      <c r="J658" s="33">
        <v>1211.364</v>
      </c>
      <c r="K658" s="58" t="str">
        <f t="shared" si="10"/>
        <v>Large Sale</v>
      </c>
    </row>
    <row r="659" spans="1:11">
      <c r="A659" s="28" t="s">
        <v>2483</v>
      </c>
      <c r="B659" s="31">
        <v>45633</v>
      </c>
      <c r="C659" s="34" t="s">
        <v>67</v>
      </c>
      <c r="D659" s="34" t="s">
        <v>1574</v>
      </c>
      <c r="E659" s="34" t="s">
        <v>1766</v>
      </c>
      <c r="F659" s="34">
        <v>3</v>
      </c>
      <c r="G659" s="34">
        <v>706.87</v>
      </c>
      <c r="H659" s="34">
        <v>0.27</v>
      </c>
      <c r="I659" s="34" t="s">
        <v>1824</v>
      </c>
      <c r="J659" s="34">
        <v>1548.0453</v>
      </c>
      <c r="K659" s="58" t="str">
        <f t="shared" si="10"/>
        <v>Large Sale</v>
      </c>
    </row>
    <row r="660" spans="1:11">
      <c r="A660" s="27" t="s">
        <v>2484</v>
      </c>
      <c r="B660" s="30">
        <v>45629</v>
      </c>
      <c r="C660" s="33" t="s">
        <v>208</v>
      </c>
      <c r="D660" s="33" t="s">
        <v>1578</v>
      </c>
      <c r="E660" s="33" t="s">
        <v>1776</v>
      </c>
      <c r="F660" s="33">
        <v>2</v>
      </c>
      <c r="G660" s="33">
        <v>884.48</v>
      </c>
      <c r="H660" s="33">
        <v>0</v>
      </c>
      <c r="I660" s="33" t="s">
        <v>1829</v>
      </c>
      <c r="J660" s="33">
        <v>1768.96</v>
      </c>
      <c r="K660" s="58" t="str">
        <f t="shared" si="10"/>
        <v>Large Sale</v>
      </c>
    </row>
    <row r="661" spans="1:11">
      <c r="A661" s="28" t="s">
        <v>2485</v>
      </c>
      <c r="B661" s="31">
        <v>45291</v>
      </c>
      <c r="C661" s="34" t="s">
        <v>181</v>
      </c>
      <c r="D661" s="34" t="s">
        <v>1732</v>
      </c>
      <c r="E661" s="34" t="s">
        <v>1769</v>
      </c>
      <c r="F661" s="34">
        <v>3</v>
      </c>
      <c r="G661" s="34">
        <v>718.23</v>
      </c>
      <c r="H661" s="34">
        <v>0.19</v>
      </c>
      <c r="I661" s="34" t="s">
        <v>1826</v>
      </c>
      <c r="J661" s="34">
        <v>1745.2989</v>
      </c>
      <c r="K661" s="58" t="str">
        <f t="shared" si="10"/>
        <v>Large Sale</v>
      </c>
    </row>
    <row r="662" spans="1:11">
      <c r="A662" s="27" t="s">
        <v>2486</v>
      </c>
      <c r="B662" s="30">
        <v>45914</v>
      </c>
      <c r="C662" s="33" t="s">
        <v>595</v>
      </c>
      <c r="D662" s="33" t="s">
        <v>1728</v>
      </c>
      <c r="E662" s="33" t="s">
        <v>1810</v>
      </c>
      <c r="F662" s="33">
        <v>3</v>
      </c>
      <c r="G662" s="33">
        <v>107.44</v>
      </c>
      <c r="H662" s="33">
        <v>0.27</v>
      </c>
      <c r="I662" s="33" t="s">
        <v>1826</v>
      </c>
      <c r="J662" s="33">
        <v>235.2936</v>
      </c>
      <c r="K662" s="58" t="str">
        <f t="shared" si="10"/>
        <v>Small Sale</v>
      </c>
    </row>
    <row r="663" spans="1:11">
      <c r="A663" s="28" t="s">
        <v>2487</v>
      </c>
      <c r="B663" s="31">
        <v>45673</v>
      </c>
      <c r="C663" s="34" t="s">
        <v>211</v>
      </c>
      <c r="D663" s="34" t="s">
        <v>1640</v>
      </c>
      <c r="E663" s="34" t="s">
        <v>1766</v>
      </c>
      <c r="F663" s="34">
        <v>4</v>
      </c>
      <c r="G663" s="34">
        <v>608.97</v>
      </c>
      <c r="H663" s="34">
        <v>0.14000000000000001</v>
      </c>
      <c r="I663" s="34" t="s">
        <v>1829</v>
      </c>
      <c r="J663" s="34">
        <v>2094.8568</v>
      </c>
      <c r="K663" s="58" t="str">
        <f t="shared" si="10"/>
        <v>Large Sale</v>
      </c>
    </row>
    <row r="664" spans="1:11">
      <c r="A664" s="27" t="s">
        <v>2488</v>
      </c>
      <c r="B664" s="30">
        <v>45689</v>
      </c>
      <c r="C664" s="33" t="s">
        <v>1109</v>
      </c>
      <c r="D664" s="33" t="s">
        <v>1670</v>
      </c>
      <c r="E664" s="33" t="s">
        <v>1776</v>
      </c>
      <c r="F664" s="33">
        <v>3</v>
      </c>
      <c r="G664" s="33">
        <v>260.45999999999998</v>
      </c>
      <c r="H664" s="33">
        <v>0.09</v>
      </c>
      <c r="I664" s="33" t="s">
        <v>1824</v>
      </c>
      <c r="J664" s="33">
        <v>711.05579999999986</v>
      </c>
      <c r="K664" s="58" t="str">
        <f t="shared" si="10"/>
        <v>Small Sale</v>
      </c>
    </row>
    <row r="665" spans="1:11">
      <c r="A665" s="28" t="s">
        <v>2489</v>
      </c>
      <c r="B665" s="31">
        <v>45646</v>
      </c>
      <c r="C665" s="34" t="s">
        <v>425</v>
      </c>
      <c r="D665" s="34" t="s">
        <v>1592</v>
      </c>
      <c r="E665" s="34" t="s">
        <v>1776</v>
      </c>
      <c r="F665" s="34">
        <v>1</v>
      </c>
      <c r="G665" s="34">
        <v>747.03</v>
      </c>
      <c r="H665" s="34">
        <v>0.01</v>
      </c>
      <c r="I665" s="34" t="s">
        <v>1824</v>
      </c>
      <c r="J665" s="34">
        <v>739.55970000000002</v>
      </c>
      <c r="K665" s="58" t="str">
        <f t="shared" si="10"/>
        <v>Small Sale</v>
      </c>
    </row>
    <row r="666" spans="1:11">
      <c r="A666" s="27" t="s">
        <v>2490</v>
      </c>
      <c r="B666" s="30">
        <v>45475</v>
      </c>
      <c r="C666" s="33" t="s">
        <v>1257</v>
      </c>
      <c r="D666" s="33" t="s">
        <v>1580</v>
      </c>
      <c r="E666" s="33" t="s">
        <v>1782</v>
      </c>
      <c r="F666" s="33">
        <v>4</v>
      </c>
      <c r="G666" s="33">
        <v>700.88</v>
      </c>
      <c r="H666" s="33">
        <v>0.23</v>
      </c>
      <c r="I666" s="33" t="s">
        <v>1826</v>
      </c>
      <c r="J666" s="33">
        <v>2158.7103999999999</v>
      </c>
      <c r="K666" s="58" t="str">
        <f t="shared" si="10"/>
        <v>Large Sale</v>
      </c>
    </row>
    <row r="667" spans="1:11">
      <c r="A667" s="28" t="s">
        <v>2491</v>
      </c>
      <c r="B667" s="31">
        <v>45781</v>
      </c>
      <c r="C667" s="34" t="s">
        <v>185</v>
      </c>
      <c r="D667" s="34" t="s">
        <v>1738</v>
      </c>
      <c r="E667" s="34" t="s">
        <v>1799</v>
      </c>
      <c r="F667" s="34">
        <v>4</v>
      </c>
      <c r="G667" s="34">
        <v>20.09</v>
      </c>
      <c r="H667" s="34">
        <v>0.16</v>
      </c>
      <c r="I667" s="34" t="s">
        <v>1826</v>
      </c>
      <c r="J667" s="34">
        <v>67.502399999999994</v>
      </c>
      <c r="K667" s="58" t="str">
        <f t="shared" si="10"/>
        <v>Small Sale</v>
      </c>
    </row>
    <row r="668" spans="1:11">
      <c r="A668" s="27" t="s">
        <v>2492</v>
      </c>
      <c r="B668" s="30">
        <v>45654</v>
      </c>
      <c r="C668" s="33" t="s">
        <v>230</v>
      </c>
      <c r="D668" s="33" t="s">
        <v>1622</v>
      </c>
      <c r="E668" s="33" t="s">
        <v>1792</v>
      </c>
      <c r="F668" s="33">
        <v>3</v>
      </c>
      <c r="G668" s="33">
        <v>917.64</v>
      </c>
      <c r="H668" s="33">
        <v>0.24</v>
      </c>
      <c r="I668" s="33" t="s">
        <v>1826</v>
      </c>
      <c r="J668" s="33">
        <v>2092.2192</v>
      </c>
      <c r="K668" s="58" t="str">
        <f t="shared" si="10"/>
        <v>Large Sale</v>
      </c>
    </row>
    <row r="669" spans="1:11">
      <c r="A669" s="28" t="s">
        <v>2493</v>
      </c>
      <c r="B669" s="31">
        <v>45594</v>
      </c>
      <c r="C669" s="34" t="s">
        <v>195</v>
      </c>
      <c r="D669" s="34" t="s">
        <v>1590</v>
      </c>
      <c r="E669" s="34" t="s">
        <v>1752</v>
      </c>
      <c r="F669" s="34">
        <v>1</v>
      </c>
      <c r="G669" s="34">
        <v>242.08</v>
      </c>
      <c r="H669" s="34">
        <v>0.18</v>
      </c>
      <c r="I669" s="34" t="s">
        <v>1826</v>
      </c>
      <c r="J669" s="34">
        <v>198.50559999999999</v>
      </c>
      <c r="K669" s="58" t="str">
        <f t="shared" si="10"/>
        <v>Small Sale</v>
      </c>
    </row>
    <row r="670" spans="1:11">
      <c r="A670" s="27" t="s">
        <v>2494</v>
      </c>
      <c r="B670" s="30">
        <v>45581</v>
      </c>
      <c r="C670" s="33" t="s">
        <v>214</v>
      </c>
      <c r="D670" s="33" t="s">
        <v>1674</v>
      </c>
      <c r="E670" s="33" t="s">
        <v>1779</v>
      </c>
      <c r="F670" s="33">
        <v>1</v>
      </c>
      <c r="G670" s="33">
        <v>536.67999999999995</v>
      </c>
      <c r="H670" s="33">
        <v>0.27</v>
      </c>
      <c r="I670" s="33" t="s">
        <v>1824</v>
      </c>
      <c r="J670" s="33">
        <v>391.77640000000002</v>
      </c>
      <c r="K670" s="58" t="str">
        <f t="shared" si="10"/>
        <v>Small Sale</v>
      </c>
    </row>
    <row r="671" spans="1:11">
      <c r="A671" s="28" t="s">
        <v>2495</v>
      </c>
      <c r="B671" s="31">
        <v>45748</v>
      </c>
      <c r="C671" s="34" t="s">
        <v>338</v>
      </c>
      <c r="D671" s="34" t="s">
        <v>1606</v>
      </c>
      <c r="E671" s="34" t="s">
        <v>1769</v>
      </c>
      <c r="F671" s="34">
        <v>2</v>
      </c>
      <c r="G671" s="34">
        <v>145.18</v>
      </c>
      <c r="H671" s="34">
        <v>0.26</v>
      </c>
      <c r="I671" s="34" t="s">
        <v>1826</v>
      </c>
      <c r="J671" s="34">
        <v>214.8664</v>
      </c>
      <c r="K671" s="58" t="str">
        <f t="shared" si="10"/>
        <v>Small Sale</v>
      </c>
    </row>
    <row r="672" spans="1:11">
      <c r="A672" s="27" t="s">
        <v>2496</v>
      </c>
      <c r="B672" s="30">
        <v>45369</v>
      </c>
      <c r="C672" s="33" t="s">
        <v>716</v>
      </c>
      <c r="D672" s="33" t="s">
        <v>1682</v>
      </c>
      <c r="E672" s="33" t="s">
        <v>1769</v>
      </c>
      <c r="F672" s="33">
        <v>2</v>
      </c>
      <c r="G672" s="33">
        <v>132.77000000000001</v>
      </c>
      <c r="H672" s="33">
        <v>0.13</v>
      </c>
      <c r="I672" s="33" t="s">
        <v>1829</v>
      </c>
      <c r="J672" s="33">
        <v>231.0198</v>
      </c>
      <c r="K672" s="58" t="str">
        <f t="shared" si="10"/>
        <v>Small Sale</v>
      </c>
    </row>
    <row r="673" spans="1:11">
      <c r="A673" s="28" t="s">
        <v>2497</v>
      </c>
      <c r="B673" s="31">
        <v>45701</v>
      </c>
      <c r="C673" s="34" t="s">
        <v>63</v>
      </c>
      <c r="D673" s="34" t="s">
        <v>1630</v>
      </c>
      <c r="E673" s="34" t="s">
        <v>1786</v>
      </c>
      <c r="F673" s="34">
        <v>4</v>
      </c>
      <c r="G673" s="34">
        <v>682.11</v>
      </c>
      <c r="H673" s="34">
        <v>0.14000000000000001</v>
      </c>
      <c r="I673" s="34" t="s">
        <v>1824</v>
      </c>
      <c r="J673" s="34">
        <v>2346.4584</v>
      </c>
      <c r="K673" s="58" t="str">
        <f t="shared" si="10"/>
        <v>Large Sale</v>
      </c>
    </row>
    <row r="674" spans="1:11">
      <c r="A674" s="27" t="s">
        <v>2498</v>
      </c>
      <c r="B674" s="30">
        <v>45510</v>
      </c>
      <c r="C674" s="33" t="s">
        <v>1495</v>
      </c>
      <c r="D674" s="33" t="s">
        <v>1628</v>
      </c>
      <c r="E674" s="33" t="s">
        <v>1807</v>
      </c>
      <c r="F674" s="33">
        <v>4</v>
      </c>
      <c r="G674" s="33">
        <v>502.95</v>
      </c>
      <c r="H674" s="33">
        <v>0.14000000000000001</v>
      </c>
      <c r="I674" s="33" t="s">
        <v>1829</v>
      </c>
      <c r="J674" s="33">
        <v>1730.1479999999999</v>
      </c>
      <c r="K674" s="58" t="str">
        <f t="shared" si="10"/>
        <v>Large Sale</v>
      </c>
    </row>
    <row r="675" spans="1:11">
      <c r="A675" s="28" t="s">
        <v>2499</v>
      </c>
      <c r="B675" s="31">
        <v>45538</v>
      </c>
      <c r="C675" s="34" t="s">
        <v>752</v>
      </c>
      <c r="D675" s="34" t="s">
        <v>1622</v>
      </c>
      <c r="E675" s="34" t="s">
        <v>1804</v>
      </c>
      <c r="F675" s="34">
        <v>2</v>
      </c>
      <c r="G675" s="34">
        <v>472.08</v>
      </c>
      <c r="H675" s="34">
        <v>7.0000000000000007E-2</v>
      </c>
      <c r="I675" s="34" t="s">
        <v>1824</v>
      </c>
      <c r="J675" s="34">
        <v>878.0687999999999</v>
      </c>
      <c r="K675" s="58" t="str">
        <f t="shared" si="10"/>
        <v>Small Sale</v>
      </c>
    </row>
    <row r="676" spans="1:11">
      <c r="A676" s="27" t="s">
        <v>2500</v>
      </c>
      <c r="B676" s="30">
        <v>45665</v>
      </c>
      <c r="C676" s="33" t="s">
        <v>1458</v>
      </c>
      <c r="D676" s="33" t="s">
        <v>1662</v>
      </c>
      <c r="E676" s="33" t="s">
        <v>1807</v>
      </c>
      <c r="F676" s="33">
        <v>2</v>
      </c>
      <c r="G676" s="33">
        <v>218.11</v>
      </c>
      <c r="H676" s="33">
        <v>0.02</v>
      </c>
      <c r="I676" s="33" t="s">
        <v>1829</v>
      </c>
      <c r="J676" s="33">
        <v>427.49560000000002</v>
      </c>
      <c r="K676" s="58" t="str">
        <f t="shared" si="10"/>
        <v>Small Sale</v>
      </c>
    </row>
    <row r="677" spans="1:11">
      <c r="A677" s="28" t="s">
        <v>2501</v>
      </c>
      <c r="B677" s="31">
        <v>45859</v>
      </c>
      <c r="C677" s="34" t="s">
        <v>214</v>
      </c>
      <c r="D677" s="34" t="s">
        <v>1546</v>
      </c>
      <c r="E677" s="34" t="s">
        <v>1776</v>
      </c>
      <c r="F677" s="34">
        <v>4</v>
      </c>
      <c r="G677" s="34">
        <v>845.58</v>
      </c>
      <c r="H677" s="34">
        <v>0.06</v>
      </c>
      <c r="I677" s="34" t="s">
        <v>1826</v>
      </c>
      <c r="J677" s="34">
        <v>3179.3807999999999</v>
      </c>
      <c r="K677" s="58" t="str">
        <f t="shared" si="10"/>
        <v>Large Sale</v>
      </c>
    </row>
    <row r="678" spans="1:11">
      <c r="A678" s="27" t="s">
        <v>2502</v>
      </c>
      <c r="B678" s="30">
        <v>45255</v>
      </c>
      <c r="C678" s="33" t="s">
        <v>441</v>
      </c>
      <c r="D678" s="33" t="s">
        <v>1708</v>
      </c>
      <c r="E678" s="33" t="s">
        <v>1761</v>
      </c>
      <c r="F678" s="33">
        <v>2</v>
      </c>
      <c r="G678" s="33">
        <v>111.28</v>
      </c>
      <c r="H678" s="33">
        <v>0.14000000000000001</v>
      </c>
      <c r="I678" s="33" t="s">
        <v>1824</v>
      </c>
      <c r="J678" s="33">
        <v>191.4016</v>
      </c>
      <c r="K678" s="58" t="str">
        <f t="shared" si="10"/>
        <v>Small Sale</v>
      </c>
    </row>
    <row r="679" spans="1:11">
      <c r="A679" s="28" t="s">
        <v>2503</v>
      </c>
      <c r="B679" s="31">
        <v>45842</v>
      </c>
      <c r="C679" s="34" t="s">
        <v>585</v>
      </c>
      <c r="D679" s="34" t="s">
        <v>1666</v>
      </c>
      <c r="E679" s="34" t="s">
        <v>1799</v>
      </c>
      <c r="F679" s="34">
        <v>2</v>
      </c>
      <c r="G679" s="34">
        <v>37.21</v>
      </c>
      <c r="H679" s="34">
        <v>0.19</v>
      </c>
      <c r="I679" s="34" t="s">
        <v>1824</v>
      </c>
      <c r="J679" s="34">
        <v>60.280200000000008</v>
      </c>
      <c r="K679" s="58" t="str">
        <f t="shared" si="10"/>
        <v>Small Sale</v>
      </c>
    </row>
    <row r="680" spans="1:11">
      <c r="A680" s="27" t="s">
        <v>2504</v>
      </c>
      <c r="B680" s="30">
        <v>45220</v>
      </c>
      <c r="C680" s="33" t="s">
        <v>1295</v>
      </c>
      <c r="D680" s="33" t="s">
        <v>1672</v>
      </c>
      <c r="E680" s="33" t="s">
        <v>1797</v>
      </c>
      <c r="F680" s="33">
        <v>1</v>
      </c>
      <c r="G680" s="33">
        <v>331.73</v>
      </c>
      <c r="H680" s="33">
        <v>0.04</v>
      </c>
      <c r="I680" s="33" t="s">
        <v>1824</v>
      </c>
      <c r="J680" s="33">
        <v>318.46080000000001</v>
      </c>
      <c r="K680" s="58" t="str">
        <f t="shared" si="10"/>
        <v>Small Sale</v>
      </c>
    </row>
    <row r="681" spans="1:11">
      <c r="A681" s="28" t="s">
        <v>2505</v>
      </c>
      <c r="B681" s="31">
        <v>45273</v>
      </c>
      <c r="C681" s="34" t="s">
        <v>1139</v>
      </c>
      <c r="D681" s="34" t="s">
        <v>1688</v>
      </c>
      <c r="E681" s="34" t="s">
        <v>1794</v>
      </c>
      <c r="F681" s="34">
        <v>3</v>
      </c>
      <c r="G681" s="34">
        <v>306.70999999999998</v>
      </c>
      <c r="H681" s="34">
        <v>0.09</v>
      </c>
      <c r="I681" s="34" t="s">
        <v>1826</v>
      </c>
      <c r="J681" s="34">
        <v>837.31829999999991</v>
      </c>
      <c r="K681" s="58" t="str">
        <f t="shared" si="10"/>
        <v>Small Sale</v>
      </c>
    </row>
    <row r="682" spans="1:11">
      <c r="A682" s="27" t="s">
        <v>2506</v>
      </c>
      <c r="B682" s="30">
        <v>45456</v>
      </c>
      <c r="C682" s="33" t="s">
        <v>860</v>
      </c>
      <c r="D682" s="33" t="s">
        <v>1598</v>
      </c>
      <c r="E682" s="33" t="s">
        <v>1776</v>
      </c>
      <c r="F682" s="33">
        <v>4</v>
      </c>
      <c r="G682" s="33">
        <v>484.92</v>
      </c>
      <c r="H682" s="33">
        <v>0.28000000000000003</v>
      </c>
      <c r="I682" s="33" t="s">
        <v>1826</v>
      </c>
      <c r="J682" s="33">
        <v>1396.5696</v>
      </c>
      <c r="K682" s="58" t="str">
        <f t="shared" si="10"/>
        <v>Large Sale</v>
      </c>
    </row>
    <row r="683" spans="1:11">
      <c r="A683" s="28" t="s">
        <v>2507</v>
      </c>
      <c r="B683" s="31">
        <v>45292</v>
      </c>
      <c r="C683" s="34" t="s">
        <v>168</v>
      </c>
      <c r="D683" s="34" t="s">
        <v>1648</v>
      </c>
      <c r="E683" s="34" t="s">
        <v>1773</v>
      </c>
      <c r="F683" s="34">
        <v>2</v>
      </c>
      <c r="G683" s="34">
        <v>42.04</v>
      </c>
      <c r="H683" s="34">
        <v>7.0000000000000007E-2</v>
      </c>
      <c r="I683" s="34" t="s">
        <v>1824</v>
      </c>
      <c r="J683" s="34">
        <v>78.194399999999987</v>
      </c>
      <c r="K683" s="58" t="str">
        <f t="shared" si="10"/>
        <v>Small Sale</v>
      </c>
    </row>
    <row r="684" spans="1:11">
      <c r="A684" s="27" t="s">
        <v>2508</v>
      </c>
      <c r="B684" s="30">
        <v>45278</v>
      </c>
      <c r="C684" s="33" t="s">
        <v>893</v>
      </c>
      <c r="D684" s="33" t="s">
        <v>1658</v>
      </c>
      <c r="E684" s="33" t="s">
        <v>1776</v>
      </c>
      <c r="F684" s="33">
        <v>3</v>
      </c>
      <c r="G684" s="33">
        <v>599.48</v>
      </c>
      <c r="H684" s="33">
        <v>0.22</v>
      </c>
      <c r="I684" s="33" t="s">
        <v>1826</v>
      </c>
      <c r="J684" s="33">
        <v>1402.7832000000001</v>
      </c>
      <c r="K684" s="58" t="str">
        <f t="shared" si="10"/>
        <v>Large Sale</v>
      </c>
    </row>
    <row r="685" spans="1:11">
      <c r="A685" s="28" t="s">
        <v>2509</v>
      </c>
      <c r="B685" s="31">
        <v>45232</v>
      </c>
      <c r="C685" s="34" t="s">
        <v>1118</v>
      </c>
      <c r="D685" s="34" t="s">
        <v>1582</v>
      </c>
      <c r="E685" s="34" t="s">
        <v>1757</v>
      </c>
      <c r="F685" s="34">
        <v>3</v>
      </c>
      <c r="G685" s="34">
        <v>401.42</v>
      </c>
      <c r="H685" s="34">
        <v>0.01</v>
      </c>
      <c r="I685" s="34" t="s">
        <v>1829</v>
      </c>
      <c r="J685" s="34">
        <v>1192.2174</v>
      </c>
      <c r="K685" s="58" t="str">
        <f t="shared" si="10"/>
        <v>Large Sale</v>
      </c>
    </row>
    <row r="686" spans="1:11">
      <c r="A686" s="27" t="s">
        <v>2510</v>
      </c>
      <c r="B686" s="30">
        <v>45907</v>
      </c>
      <c r="C686" s="33" t="s">
        <v>631</v>
      </c>
      <c r="D686" s="33" t="s">
        <v>1640</v>
      </c>
      <c r="E686" s="33" t="s">
        <v>1782</v>
      </c>
      <c r="F686" s="33">
        <v>4</v>
      </c>
      <c r="G686" s="33">
        <v>442.54</v>
      </c>
      <c r="H686" s="33">
        <v>0.06</v>
      </c>
      <c r="I686" s="33" t="s">
        <v>1824</v>
      </c>
      <c r="J686" s="33">
        <v>1663.9503999999999</v>
      </c>
      <c r="K686" s="58" t="str">
        <f t="shared" si="10"/>
        <v>Large Sale</v>
      </c>
    </row>
    <row r="687" spans="1:11">
      <c r="A687" s="28" t="s">
        <v>2511</v>
      </c>
      <c r="B687" s="31">
        <v>45270</v>
      </c>
      <c r="C687" s="34" t="s">
        <v>1408</v>
      </c>
      <c r="D687" s="34" t="s">
        <v>1724</v>
      </c>
      <c r="E687" s="34" t="s">
        <v>1797</v>
      </c>
      <c r="F687" s="34">
        <v>4</v>
      </c>
      <c r="G687" s="34">
        <v>451.41</v>
      </c>
      <c r="H687" s="34">
        <v>0.06</v>
      </c>
      <c r="I687" s="34" t="s">
        <v>1826</v>
      </c>
      <c r="J687" s="34">
        <v>1697.3016</v>
      </c>
      <c r="K687" s="58" t="str">
        <f t="shared" si="10"/>
        <v>Large Sale</v>
      </c>
    </row>
    <row r="688" spans="1:11">
      <c r="A688" s="27" t="s">
        <v>2512</v>
      </c>
      <c r="B688" s="30">
        <v>45942</v>
      </c>
      <c r="C688" s="33" t="s">
        <v>846</v>
      </c>
      <c r="D688" s="33" t="s">
        <v>1730</v>
      </c>
      <c r="E688" s="33" t="s">
        <v>1786</v>
      </c>
      <c r="F688" s="33">
        <v>4</v>
      </c>
      <c r="G688" s="33">
        <v>547.21</v>
      </c>
      <c r="H688" s="33">
        <v>0.25</v>
      </c>
      <c r="I688" s="33" t="s">
        <v>1824</v>
      </c>
      <c r="J688" s="33">
        <v>1641.63</v>
      </c>
      <c r="K688" s="58" t="str">
        <f t="shared" si="10"/>
        <v>Large Sale</v>
      </c>
    </row>
    <row r="689" spans="1:11">
      <c r="A689" s="28" t="s">
        <v>2513</v>
      </c>
      <c r="B689" s="31">
        <v>45750</v>
      </c>
      <c r="C689" s="34" t="s">
        <v>663</v>
      </c>
      <c r="D689" s="34" t="s">
        <v>1722</v>
      </c>
      <c r="E689" s="34" t="s">
        <v>1769</v>
      </c>
      <c r="F689" s="34">
        <v>1</v>
      </c>
      <c r="G689" s="34">
        <v>979.28</v>
      </c>
      <c r="H689" s="34">
        <v>0.2</v>
      </c>
      <c r="I689" s="34" t="s">
        <v>1826</v>
      </c>
      <c r="J689" s="34">
        <v>783.42399999999998</v>
      </c>
      <c r="K689" s="58" t="str">
        <f t="shared" si="10"/>
        <v>Small Sale</v>
      </c>
    </row>
    <row r="690" spans="1:11">
      <c r="A690" s="27" t="s">
        <v>2514</v>
      </c>
      <c r="B690" s="30">
        <v>45300</v>
      </c>
      <c r="C690" s="33" t="s">
        <v>1431</v>
      </c>
      <c r="D690" s="33" t="s">
        <v>1660</v>
      </c>
      <c r="E690" s="33" t="s">
        <v>1779</v>
      </c>
      <c r="F690" s="33">
        <v>4</v>
      </c>
      <c r="G690" s="33">
        <v>263.58999999999997</v>
      </c>
      <c r="H690" s="33">
        <v>0.04</v>
      </c>
      <c r="I690" s="33" t="s">
        <v>1824</v>
      </c>
      <c r="J690" s="33">
        <v>1012.1856</v>
      </c>
      <c r="K690" s="58" t="str">
        <f t="shared" si="10"/>
        <v>Large Sale</v>
      </c>
    </row>
    <row r="691" spans="1:11">
      <c r="A691" s="28" t="s">
        <v>2515</v>
      </c>
      <c r="B691" s="31">
        <v>45876</v>
      </c>
      <c r="C691" s="34" t="s">
        <v>20</v>
      </c>
      <c r="D691" s="34" t="s">
        <v>1656</v>
      </c>
      <c r="E691" s="34" t="s">
        <v>1773</v>
      </c>
      <c r="F691" s="34">
        <v>1</v>
      </c>
      <c r="G691" s="34">
        <v>692.75</v>
      </c>
      <c r="H691" s="34">
        <v>0.11</v>
      </c>
      <c r="I691" s="34" t="s">
        <v>1829</v>
      </c>
      <c r="J691" s="34">
        <v>616.54750000000001</v>
      </c>
      <c r="K691" s="58" t="str">
        <f t="shared" si="10"/>
        <v>Small Sale</v>
      </c>
    </row>
    <row r="692" spans="1:11">
      <c r="A692" s="27" t="s">
        <v>2516</v>
      </c>
      <c r="B692" s="30">
        <v>45301</v>
      </c>
      <c r="C692" s="33" t="s">
        <v>544</v>
      </c>
      <c r="D692" s="33" t="s">
        <v>1674</v>
      </c>
      <c r="E692" s="33" t="s">
        <v>1766</v>
      </c>
      <c r="F692" s="33">
        <v>3</v>
      </c>
      <c r="G692" s="33">
        <v>142.83000000000001</v>
      </c>
      <c r="H692" s="33">
        <v>0.01</v>
      </c>
      <c r="I692" s="33" t="s">
        <v>1824</v>
      </c>
      <c r="J692" s="33">
        <v>424.20510000000002</v>
      </c>
      <c r="K692" s="58" t="str">
        <f t="shared" si="10"/>
        <v>Small Sale</v>
      </c>
    </row>
    <row r="693" spans="1:11">
      <c r="A693" s="28" t="s">
        <v>2517</v>
      </c>
      <c r="B693" s="31">
        <v>45857</v>
      </c>
      <c r="C693" s="34" t="s">
        <v>428</v>
      </c>
      <c r="D693" s="34" t="s">
        <v>1592</v>
      </c>
      <c r="E693" s="34" t="s">
        <v>1761</v>
      </c>
      <c r="F693" s="34">
        <v>2</v>
      </c>
      <c r="G693" s="34">
        <v>419.25</v>
      </c>
      <c r="H693" s="34">
        <v>0.17</v>
      </c>
      <c r="I693" s="34" t="s">
        <v>1826</v>
      </c>
      <c r="J693" s="34">
        <v>695.95499999999993</v>
      </c>
      <c r="K693" s="58" t="str">
        <f t="shared" si="10"/>
        <v>Small Sale</v>
      </c>
    </row>
    <row r="694" spans="1:11">
      <c r="A694" s="27" t="s">
        <v>2518</v>
      </c>
      <c r="B694" s="30">
        <v>45650</v>
      </c>
      <c r="C694" s="33" t="s">
        <v>770</v>
      </c>
      <c r="D694" s="33" t="s">
        <v>1600</v>
      </c>
      <c r="E694" s="33" t="s">
        <v>1813</v>
      </c>
      <c r="F694" s="33">
        <v>2</v>
      </c>
      <c r="G694" s="33">
        <v>800.84</v>
      </c>
      <c r="H694" s="33">
        <v>0.27</v>
      </c>
      <c r="I694" s="33" t="s">
        <v>1829</v>
      </c>
      <c r="J694" s="33">
        <v>1169.2264</v>
      </c>
      <c r="K694" s="58" t="str">
        <f t="shared" si="10"/>
        <v>Large Sale</v>
      </c>
    </row>
    <row r="695" spans="1:11">
      <c r="A695" s="28" t="s">
        <v>2519</v>
      </c>
      <c r="B695" s="31">
        <v>45520</v>
      </c>
      <c r="C695" s="34" t="s">
        <v>14</v>
      </c>
      <c r="D695" s="34" t="s">
        <v>1644</v>
      </c>
      <c r="E695" s="34" t="s">
        <v>1761</v>
      </c>
      <c r="F695" s="34">
        <v>1</v>
      </c>
      <c r="G695" s="34">
        <v>301.24</v>
      </c>
      <c r="H695" s="34">
        <v>0.11</v>
      </c>
      <c r="I695" s="34" t="s">
        <v>1826</v>
      </c>
      <c r="J695" s="34">
        <v>268.10359999999997</v>
      </c>
      <c r="K695" s="58" t="str">
        <f t="shared" si="10"/>
        <v>Small Sale</v>
      </c>
    </row>
    <row r="696" spans="1:11">
      <c r="A696" s="27" t="s">
        <v>2520</v>
      </c>
      <c r="B696" s="30">
        <v>45497</v>
      </c>
      <c r="C696" s="33" t="s">
        <v>914</v>
      </c>
      <c r="D696" s="33" t="s">
        <v>1718</v>
      </c>
      <c r="E696" s="33" t="s">
        <v>1773</v>
      </c>
      <c r="F696" s="33">
        <v>2</v>
      </c>
      <c r="G696" s="33">
        <v>701.49</v>
      </c>
      <c r="H696" s="33">
        <v>0.09</v>
      </c>
      <c r="I696" s="33" t="s">
        <v>1826</v>
      </c>
      <c r="J696" s="33">
        <v>1276.7118</v>
      </c>
      <c r="K696" s="58" t="str">
        <f t="shared" si="10"/>
        <v>Large Sale</v>
      </c>
    </row>
    <row r="697" spans="1:11">
      <c r="A697" s="28" t="s">
        <v>2521</v>
      </c>
      <c r="B697" s="31">
        <v>45615</v>
      </c>
      <c r="C697" s="34" t="s">
        <v>1101</v>
      </c>
      <c r="D697" s="34" t="s">
        <v>1600</v>
      </c>
      <c r="E697" s="34" t="s">
        <v>1789</v>
      </c>
      <c r="F697" s="34">
        <v>4</v>
      </c>
      <c r="G697" s="34">
        <v>413.48</v>
      </c>
      <c r="H697" s="34">
        <v>0.02</v>
      </c>
      <c r="I697" s="34" t="s">
        <v>1826</v>
      </c>
      <c r="J697" s="34">
        <v>1620.8416</v>
      </c>
      <c r="K697" s="58" t="str">
        <f t="shared" si="10"/>
        <v>Large Sale</v>
      </c>
    </row>
    <row r="698" spans="1:11">
      <c r="A698" s="27" t="s">
        <v>2522</v>
      </c>
      <c r="B698" s="30">
        <v>45365</v>
      </c>
      <c r="C698" s="33" t="s">
        <v>646</v>
      </c>
      <c r="D698" s="33" t="s">
        <v>1562</v>
      </c>
      <c r="E698" s="33" t="s">
        <v>1757</v>
      </c>
      <c r="F698" s="33">
        <v>4</v>
      </c>
      <c r="G698" s="33">
        <v>167.83</v>
      </c>
      <c r="H698" s="33">
        <v>0.15</v>
      </c>
      <c r="I698" s="33" t="s">
        <v>1824</v>
      </c>
      <c r="J698" s="33">
        <v>570.62200000000007</v>
      </c>
      <c r="K698" s="58" t="str">
        <f t="shared" si="10"/>
        <v>Small Sale</v>
      </c>
    </row>
    <row r="699" spans="1:11">
      <c r="A699" s="28" t="s">
        <v>2523</v>
      </c>
      <c r="B699" s="31">
        <v>45832</v>
      </c>
      <c r="C699" s="34" t="s">
        <v>472</v>
      </c>
      <c r="D699" s="34" t="s">
        <v>1578</v>
      </c>
      <c r="E699" s="34" t="s">
        <v>1810</v>
      </c>
      <c r="F699" s="34">
        <v>2</v>
      </c>
      <c r="G699" s="34">
        <v>669.12</v>
      </c>
      <c r="H699" s="34">
        <v>0.22</v>
      </c>
      <c r="I699" s="34" t="s">
        <v>1824</v>
      </c>
      <c r="J699" s="34">
        <v>1043.8271999999999</v>
      </c>
      <c r="K699" s="58" t="str">
        <f t="shared" si="10"/>
        <v>Large Sale</v>
      </c>
    </row>
    <row r="700" spans="1:11">
      <c r="A700" s="27" t="s">
        <v>2524</v>
      </c>
      <c r="B700" s="30">
        <v>45530</v>
      </c>
      <c r="C700" s="33" t="s">
        <v>153</v>
      </c>
      <c r="D700" s="33" t="s">
        <v>1622</v>
      </c>
      <c r="E700" s="33" t="s">
        <v>1779</v>
      </c>
      <c r="F700" s="33">
        <v>3</v>
      </c>
      <c r="G700" s="33">
        <v>346.77</v>
      </c>
      <c r="H700" s="33">
        <v>0.18</v>
      </c>
      <c r="I700" s="33" t="s">
        <v>1826</v>
      </c>
      <c r="J700" s="33">
        <v>853.05420000000004</v>
      </c>
      <c r="K700" s="58" t="str">
        <f t="shared" si="10"/>
        <v>Small Sale</v>
      </c>
    </row>
    <row r="701" spans="1:11">
      <c r="A701" s="28" t="s">
        <v>2525</v>
      </c>
      <c r="B701" s="31">
        <v>45939</v>
      </c>
      <c r="C701" s="34" t="s">
        <v>221</v>
      </c>
      <c r="D701" s="34" t="s">
        <v>1594</v>
      </c>
      <c r="E701" s="34" t="s">
        <v>1813</v>
      </c>
      <c r="F701" s="34">
        <v>3</v>
      </c>
      <c r="G701" s="34">
        <v>648.33000000000004</v>
      </c>
      <c r="H701" s="34">
        <v>0.2</v>
      </c>
      <c r="I701" s="34" t="s">
        <v>1829</v>
      </c>
      <c r="J701" s="34">
        <v>1555.992</v>
      </c>
      <c r="K701" s="58" t="str">
        <f t="shared" si="10"/>
        <v>Large Sale</v>
      </c>
    </row>
    <row r="702" spans="1:11">
      <c r="A702" s="27" t="s">
        <v>2526</v>
      </c>
      <c r="B702" s="30">
        <v>45401</v>
      </c>
      <c r="C702" s="33" t="s">
        <v>905</v>
      </c>
      <c r="D702" s="33" t="s">
        <v>1557</v>
      </c>
      <c r="E702" s="33" t="s">
        <v>1761</v>
      </c>
      <c r="F702" s="33">
        <v>4</v>
      </c>
      <c r="G702" s="33">
        <v>254.94</v>
      </c>
      <c r="H702" s="33">
        <v>0.06</v>
      </c>
      <c r="I702" s="33" t="s">
        <v>1826</v>
      </c>
      <c r="J702" s="33">
        <v>958.57439999999997</v>
      </c>
      <c r="K702" s="58" t="str">
        <f t="shared" si="10"/>
        <v>Small Sale</v>
      </c>
    </row>
    <row r="703" spans="1:11">
      <c r="A703" s="28" t="s">
        <v>2527</v>
      </c>
      <c r="B703" s="31">
        <v>45420</v>
      </c>
      <c r="C703" s="34" t="s">
        <v>1062</v>
      </c>
      <c r="D703" s="34" t="s">
        <v>1710</v>
      </c>
      <c r="E703" s="34" t="s">
        <v>1769</v>
      </c>
      <c r="F703" s="34">
        <v>1</v>
      </c>
      <c r="G703" s="34">
        <v>445.5</v>
      </c>
      <c r="H703" s="34">
        <v>0.28000000000000003</v>
      </c>
      <c r="I703" s="34" t="s">
        <v>1824</v>
      </c>
      <c r="J703" s="34">
        <v>320.76</v>
      </c>
      <c r="K703" s="58" t="str">
        <f t="shared" si="10"/>
        <v>Small Sale</v>
      </c>
    </row>
    <row r="704" spans="1:11">
      <c r="A704" s="27" t="s">
        <v>2528</v>
      </c>
      <c r="B704" s="30">
        <v>45459</v>
      </c>
      <c r="C704" s="33" t="s">
        <v>716</v>
      </c>
      <c r="D704" s="33" t="s">
        <v>1728</v>
      </c>
      <c r="E704" s="33" t="s">
        <v>1769</v>
      </c>
      <c r="F704" s="33">
        <v>1</v>
      </c>
      <c r="G704" s="33">
        <v>900.94</v>
      </c>
      <c r="H704" s="33">
        <v>0.1</v>
      </c>
      <c r="I704" s="33" t="s">
        <v>1824</v>
      </c>
      <c r="J704" s="33">
        <v>810.84600000000012</v>
      </c>
      <c r="K704" s="58" t="str">
        <f t="shared" si="10"/>
        <v>Small Sale</v>
      </c>
    </row>
    <row r="705" spans="1:11">
      <c r="A705" s="28" t="s">
        <v>2529</v>
      </c>
      <c r="B705" s="31">
        <v>45429</v>
      </c>
      <c r="C705" s="34" t="s">
        <v>643</v>
      </c>
      <c r="D705" s="34" t="s">
        <v>1578</v>
      </c>
      <c r="E705" s="34" t="s">
        <v>1804</v>
      </c>
      <c r="F705" s="34">
        <v>3</v>
      </c>
      <c r="G705" s="34">
        <v>262.69</v>
      </c>
      <c r="H705" s="34">
        <v>0.04</v>
      </c>
      <c r="I705" s="34" t="s">
        <v>1826</v>
      </c>
      <c r="J705" s="34">
        <v>756.54719999999986</v>
      </c>
      <c r="K705" s="58" t="str">
        <f t="shared" si="10"/>
        <v>Small Sale</v>
      </c>
    </row>
    <row r="706" spans="1:11">
      <c r="A706" s="27" t="s">
        <v>2530</v>
      </c>
      <c r="B706" s="30">
        <v>45386</v>
      </c>
      <c r="C706" s="33" t="s">
        <v>1484</v>
      </c>
      <c r="D706" s="33" t="s">
        <v>1684</v>
      </c>
      <c r="E706" s="33" t="s">
        <v>1761</v>
      </c>
      <c r="F706" s="33">
        <v>3</v>
      </c>
      <c r="G706" s="33">
        <v>212.72</v>
      </c>
      <c r="H706" s="33">
        <v>0.22</v>
      </c>
      <c r="I706" s="33" t="s">
        <v>1826</v>
      </c>
      <c r="J706" s="33">
        <v>497.76479999999998</v>
      </c>
      <c r="K706" s="58" t="str">
        <f t="shared" si="10"/>
        <v>Small Sale</v>
      </c>
    </row>
    <row r="707" spans="1:11">
      <c r="A707" s="28" t="s">
        <v>2531</v>
      </c>
      <c r="B707" s="31">
        <v>45803</v>
      </c>
      <c r="C707" s="34" t="s">
        <v>508</v>
      </c>
      <c r="D707" s="34" t="s">
        <v>1596</v>
      </c>
      <c r="E707" s="34" t="s">
        <v>1810</v>
      </c>
      <c r="F707" s="34">
        <v>4</v>
      </c>
      <c r="G707" s="34">
        <v>757.9</v>
      </c>
      <c r="H707" s="34">
        <v>0.22</v>
      </c>
      <c r="I707" s="34" t="s">
        <v>1826</v>
      </c>
      <c r="J707" s="34">
        <v>2364.6480000000001</v>
      </c>
      <c r="K707" s="58" t="str">
        <f t="shared" ref="K707:K770" si="11">IF(J707 &gt; 1000, "Large Sale", "Small Sale")</f>
        <v>Large Sale</v>
      </c>
    </row>
    <row r="708" spans="1:11">
      <c r="A708" s="27" t="s">
        <v>2532</v>
      </c>
      <c r="B708" s="30">
        <v>45346</v>
      </c>
      <c r="C708" s="33" t="s">
        <v>78</v>
      </c>
      <c r="D708" s="33" t="s">
        <v>1708</v>
      </c>
      <c r="E708" s="33" t="s">
        <v>1807</v>
      </c>
      <c r="F708" s="33">
        <v>1</v>
      </c>
      <c r="G708" s="33">
        <v>846.04</v>
      </c>
      <c r="H708" s="33">
        <v>0.08</v>
      </c>
      <c r="I708" s="33" t="s">
        <v>1826</v>
      </c>
      <c r="J708" s="33">
        <v>778.35680000000002</v>
      </c>
      <c r="K708" s="58" t="str">
        <f t="shared" si="11"/>
        <v>Small Sale</v>
      </c>
    </row>
    <row r="709" spans="1:11">
      <c r="A709" s="28" t="s">
        <v>2533</v>
      </c>
      <c r="B709" s="31">
        <v>45267</v>
      </c>
      <c r="C709" s="34" t="s">
        <v>532</v>
      </c>
      <c r="D709" s="34" t="s">
        <v>1624</v>
      </c>
      <c r="E709" s="34" t="s">
        <v>1779</v>
      </c>
      <c r="F709" s="34">
        <v>3</v>
      </c>
      <c r="G709" s="34">
        <v>179.7</v>
      </c>
      <c r="H709" s="34">
        <v>0.17</v>
      </c>
      <c r="I709" s="34" t="s">
        <v>1829</v>
      </c>
      <c r="J709" s="34">
        <v>447.45299999999992</v>
      </c>
      <c r="K709" s="58" t="str">
        <f t="shared" si="11"/>
        <v>Small Sale</v>
      </c>
    </row>
    <row r="710" spans="1:11">
      <c r="A710" s="27" t="s">
        <v>2534</v>
      </c>
      <c r="B710" s="30">
        <v>45572</v>
      </c>
      <c r="C710" s="33" t="s">
        <v>1380</v>
      </c>
      <c r="D710" s="33" t="s">
        <v>1610</v>
      </c>
      <c r="E710" s="33" t="s">
        <v>1769</v>
      </c>
      <c r="F710" s="33">
        <v>4</v>
      </c>
      <c r="G710" s="33">
        <v>681.08</v>
      </c>
      <c r="H710" s="33">
        <v>0</v>
      </c>
      <c r="I710" s="33" t="s">
        <v>1826</v>
      </c>
      <c r="J710" s="33">
        <v>2724.32</v>
      </c>
      <c r="K710" s="58" t="str">
        <f t="shared" si="11"/>
        <v>Large Sale</v>
      </c>
    </row>
    <row r="711" spans="1:11">
      <c r="A711" s="28" t="s">
        <v>2535</v>
      </c>
      <c r="B711" s="31">
        <v>45252</v>
      </c>
      <c r="C711" s="34" t="s">
        <v>1254</v>
      </c>
      <c r="D711" s="34" t="s">
        <v>1553</v>
      </c>
      <c r="E711" s="34" t="s">
        <v>1779</v>
      </c>
      <c r="F711" s="34">
        <v>4</v>
      </c>
      <c r="G711" s="34">
        <v>723.44</v>
      </c>
      <c r="H711" s="34">
        <v>0.14000000000000001</v>
      </c>
      <c r="I711" s="34" t="s">
        <v>1826</v>
      </c>
      <c r="J711" s="34">
        <v>2488.6336000000001</v>
      </c>
      <c r="K711" s="58" t="str">
        <f t="shared" si="11"/>
        <v>Large Sale</v>
      </c>
    </row>
    <row r="712" spans="1:11">
      <c r="A712" s="27" t="s">
        <v>2536</v>
      </c>
      <c r="B712" s="30">
        <v>45939</v>
      </c>
      <c r="C712" s="33" t="s">
        <v>435</v>
      </c>
      <c r="D712" s="33" t="s">
        <v>1610</v>
      </c>
      <c r="E712" s="33" t="s">
        <v>1799</v>
      </c>
      <c r="F712" s="33">
        <v>4</v>
      </c>
      <c r="G712" s="33">
        <v>471.89</v>
      </c>
      <c r="H712" s="33">
        <v>0.12</v>
      </c>
      <c r="I712" s="33" t="s">
        <v>1829</v>
      </c>
      <c r="J712" s="33">
        <v>1661.0527999999999</v>
      </c>
      <c r="K712" s="58" t="str">
        <f t="shared" si="11"/>
        <v>Large Sale</v>
      </c>
    </row>
    <row r="713" spans="1:11">
      <c r="A713" s="28" t="s">
        <v>2537</v>
      </c>
      <c r="B713" s="31">
        <v>45559</v>
      </c>
      <c r="C713" s="34" t="s">
        <v>1145</v>
      </c>
      <c r="D713" s="34" t="s">
        <v>1690</v>
      </c>
      <c r="E713" s="34" t="s">
        <v>1807</v>
      </c>
      <c r="F713" s="34">
        <v>1</v>
      </c>
      <c r="G713" s="34">
        <v>613.17999999999995</v>
      </c>
      <c r="H713" s="34">
        <v>0.14000000000000001</v>
      </c>
      <c r="I713" s="34" t="s">
        <v>1829</v>
      </c>
      <c r="J713" s="34">
        <v>527.33479999999997</v>
      </c>
      <c r="K713" s="58" t="str">
        <f t="shared" si="11"/>
        <v>Small Sale</v>
      </c>
    </row>
    <row r="714" spans="1:11">
      <c r="A714" s="27" t="s">
        <v>2538</v>
      </c>
      <c r="B714" s="30">
        <v>45229</v>
      </c>
      <c r="C714" s="33" t="s">
        <v>195</v>
      </c>
      <c r="D714" s="33" t="s">
        <v>1634</v>
      </c>
      <c r="E714" s="33" t="s">
        <v>1769</v>
      </c>
      <c r="F714" s="33">
        <v>1</v>
      </c>
      <c r="G714" s="33">
        <v>651.30999999999995</v>
      </c>
      <c r="H714" s="33">
        <v>0.24</v>
      </c>
      <c r="I714" s="33" t="s">
        <v>1826</v>
      </c>
      <c r="J714" s="33">
        <v>494.99560000000002</v>
      </c>
      <c r="K714" s="58" t="str">
        <f t="shared" si="11"/>
        <v>Small Sale</v>
      </c>
    </row>
    <row r="715" spans="1:11">
      <c r="A715" s="28" t="s">
        <v>2539</v>
      </c>
      <c r="B715" s="31">
        <v>45333</v>
      </c>
      <c r="C715" s="34" t="s">
        <v>103</v>
      </c>
      <c r="D715" s="34" t="s">
        <v>1551</v>
      </c>
      <c r="E715" s="34" t="s">
        <v>1776</v>
      </c>
      <c r="F715" s="34">
        <v>2</v>
      </c>
      <c r="G715" s="34">
        <v>635.14</v>
      </c>
      <c r="H715" s="34">
        <v>0.1</v>
      </c>
      <c r="I715" s="34" t="s">
        <v>1829</v>
      </c>
      <c r="J715" s="34">
        <v>1143.252</v>
      </c>
      <c r="K715" s="58" t="str">
        <f t="shared" si="11"/>
        <v>Large Sale</v>
      </c>
    </row>
    <row r="716" spans="1:11">
      <c r="A716" s="27" t="s">
        <v>2540</v>
      </c>
      <c r="B716" s="30">
        <v>45752</v>
      </c>
      <c r="C716" s="33" t="s">
        <v>1187</v>
      </c>
      <c r="D716" s="33" t="s">
        <v>1744</v>
      </c>
      <c r="E716" s="33" t="s">
        <v>1799</v>
      </c>
      <c r="F716" s="33">
        <v>4</v>
      </c>
      <c r="G716" s="33">
        <v>912.61</v>
      </c>
      <c r="H716" s="33">
        <v>0.14000000000000001</v>
      </c>
      <c r="I716" s="33" t="s">
        <v>1824</v>
      </c>
      <c r="J716" s="33">
        <v>3139.3784000000001</v>
      </c>
      <c r="K716" s="58" t="str">
        <f t="shared" si="11"/>
        <v>Large Sale</v>
      </c>
    </row>
    <row r="717" spans="1:11">
      <c r="A717" s="28" t="s">
        <v>2541</v>
      </c>
      <c r="B717" s="31">
        <v>45795</v>
      </c>
      <c r="C717" s="34" t="s">
        <v>872</v>
      </c>
      <c r="D717" s="34" t="s">
        <v>1642</v>
      </c>
      <c r="E717" s="34" t="s">
        <v>1779</v>
      </c>
      <c r="F717" s="34">
        <v>3</v>
      </c>
      <c r="G717" s="34">
        <v>79.77</v>
      </c>
      <c r="H717" s="34">
        <v>0.09</v>
      </c>
      <c r="I717" s="34" t="s">
        <v>1824</v>
      </c>
      <c r="J717" s="34">
        <v>217.77209999999999</v>
      </c>
      <c r="K717" s="58" t="str">
        <f t="shared" si="11"/>
        <v>Small Sale</v>
      </c>
    </row>
    <row r="718" spans="1:11">
      <c r="A718" s="27" t="s">
        <v>2542</v>
      </c>
      <c r="B718" s="30">
        <v>45755</v>
      </c>
      <c r="C718" s="33" t="s">
        <v>881</v>
      </c>
      <c r="D718" s="33" t="s">
        <v>1736</v>
      </c>
      <c r="E718" s="33" t="s">
        <v>1801</v>
      </c>
      <c r="F718" s="33">
        <v>4</v>
      </c>
      <c r="G718" s="33">
        <v>603.52</v>
      </c>
      <c r="H718" s="33">
        <v>0.25</v>
      </c>
      <c r="I718" s="33" t="s">
        <v>1824</v>
      </c>
      <c r="J718" s="33">
        <v>1810.56</v>
      </c>
      <c r="K718" s="58" t="str">
        <f t="shared" si="11"/>
        <v>Large Sale</v>
      </c>
    </row>
    <row r="719" spans="1:11">
      <c r="A719" s="28" t="s">
        <v>2543</v>
      </c>
      <c r="B719" s="31">
        <v>45625</v>
      </c>
      <c r="C719" s="34" t="s">
        <v>281</v>
      </c>
      <c r="D719" s="34" t="s">
        <v>1702</v>
      </c>
      <c r="E719" s="34" t="s">
        <v>1794</v>
      </c>
      <c r="F719" s="34">
        <v>4</v>
      </c>
      <c r="G719" s="34">
        <v>453.12</v>
      </c>
      <c r="H719" s="34">
        <v>0.23</v>
      </c>
      <c r="I719" s="34" t="s">
        <v>1829</v>
      </c>
      <c r="J719" s="34">
        <v>1395.6096</v>
      </c>
      <c r="K719" s="58" t="str">
        <f t="shared" si="11"/>
        <v>Large Sale</v>
      </c>
    </row>
    <row r="720" spans="1:11">
      <c r="A720" s="27" t="s">
        <v>2544</v>
      </c>
      <c r="B720" s="30">
        <v>45656</v>
      </c>
      <c r="C720" s="33" t="s">
        <v>1527</v>
      </c>
      <c r="D720" s="33" t="s">
        <v>1614</v>
      </c>
      <c r="E720" s="33" t="s">
        <v>1786</v>
      </c>
      <c r="F720" s="33">
        <v>2</v>
      </c>
      <c r="G720" s="33">
        <v>974.35</v>
      </c>
      <c r="H720" s="33">
        <v>0.15</v>
      </c>
      <c r="I720" s="33" t="s">
        <v>1824</v>
      </c>
      <c r="J720" s="33">
        <v>1656.395</v>
      </c>
      <c r="K720" s="58" t="str">
        <f t="shared" si="11"/>
        <v>Large Sale</v>
      </c>
    </row>
    <row r="721" spans="1:11">
      <c r="A721" s="28" t="s">
        <v>2545</v>
      </c>
      <c r="B721" s="31">
        <v>45824</v>
      </c>
      <c r="C721" s="34" t="s">
        <v>1466</v>
      </c>
      <c r="D721" s="34" t="s">
        <v>1738</v>
      </c>
      <c r="E721" s="34" t="s">
        <v>1807</v>
      </c>
      <c r="F721" s="34">
        <v>4</v>
      </c>
      <c r="G721" s="34">
        <v>52.35</v>
      </c>
      <c r="H721" s="34">
        <v>0.23</v>
      </c>
      <c r="I721" s="34" t="s">
        <v>1829</v>
      </c>
      <c r="J721" s="34">
        <v>161.238</v>
      </c>
      <c r="K721" s="58" t="str">
        <f t="shared" si="11"/>
        <v>Small Sale</v>
      </c>
    </row>
    <row r="722" spans="1:11">
      <c r="A722" s="27" t="s">
        <v>2546</v>
      </c>
      <c r="B722" s="30">
        <v>45824</v>
      </c>
      <c r="C722" s="33" t="s">
        <v>1157</v>
      </c>
      <c r="D722" s="33" t="s">
        <v>1678</v>
      </c>
      <c r="E722" s="33" t="s">
        <v>1807</v>
      </c>
      <c r="F722" s="33">
        <v>3</v>
      </c>
      <c r="G722" s="33">
        <v>681.58</v>
      </c>
      <c r="H722" s="33">
        <v>0.23</v>
      </c>
      <c r="I722" s="33" t="s">
        <v>1824</v>
      </c>
      <c r="J722" s="33">
        <v>1574.4498000000001</v>
      </c>
      <c r="K722" s="58" t="str">
        <f t="shared" si="11"/>
        <v>Large Sale</v>
      </c>
    </row>
    <row r="723" spans="1:11">
      <c r="A723" s="28" t="s">
        <v>2547</v>
      </c>
      <c r="B723" s="31">
        <v>45384</v>
      </c>
      <c r="C723" s="34" t="s">
        <v>585</v>
      </c>
      <c r="D723" s="34" t="s">
        <v>1714</v>
      </c>
      <c r="E723" s="34" t="s">
        <v>1801</v>
      </c>
      <c r="F723" s="34">
        <v>3</v>
      </c>
      <c r="G723" s="34">
        <v>71.23</v>
      </c>
      <c r="H723" s="34">
        <v>0.03</v>
      </c>
      <c r="I723" s="34" t="s">
        <v>1824</v>
      </c>
      <c r="J723" s="34">
        <v>207.27930000000001</v>
      </c>
      <c r="K723" s="58" t="str">
        <f t="shared" si="11"/>
        <v>Small Sale</v>
      </c>
    </row>
    <row r="724" spans="1:11">
      <c r="A724" s="27" t="s">
        <v>2548</v>
      </c>
      <c r="B724" s="30">
        <v>45379</v>
      </c>
      <c r="C724" s="33" t="s">
        <v>773</v>
      </c>
      <c r="D724" s="33" t="s">
        <v>1578</v>
      </c>
      <c r="E724" s="33" t="s">
        <v>1799</v>
      </c>
      <c r="F724" s="33">
        <v>1</v>
      </c>
      <c r="G724" s="33">
        <v>31.36</v>
      </c>
      <c r="H724" s="33">
        <v>0.21</v>
      </c>
      <c r="I724" s="33" t="s">
        <v>1829</v>
      </c>
      <c r="J724" s="33">
        <v>24.7744</v>
      </c>
      <c r="K724" s="58" t="str">
        <f t="shared" si="11"/>
        <v>Small Sale</v>
      </c>
    </row>
    <row r="725" spans="1:11">
      <c r="A725" s="28" t="s">
        <v>2549</v>
      </c>
      <c r="B725" s="31">
        <v>45674</v>
      </c>
      <c r="C725" s="34" t="s">
        <v>1071</v>
      </c>
      <c r="D725" s="34" t="s">
        <v>1630</v>
      </c>
      <c r="E725" s="34" t="s">
        <v>1797</v>
      </c>
      <c r="F725" s="34">
        <v>2</v>
      </c>
      <c r="G725" s="34">
        <v>555.54999999999995</v>
      </c>
      <c r="H725" s="34">
        <v>0.14000000000000001</v>
      </c>
      <c r="I725" s="34" t="s">
        <v>1824</v>
      </c>
      <c r="J725" s="34">
        <v>955.54599999999994</v>
      </c>
      <c r="K725" s="58" t="str">
        <f t="shared" si="11"/>
        <v>Small Sale</v>
      </c>
    </row>
    <row r="726" spans="1:11">
      <c r="A726" s="27" t="s">
        <v>2550</v>
      </c>
      <c r="B726" s="30">
        <v>45760</v>
      </c>
      <c r="C726" s="33" t="s">
        <v>803</v>
      </c>
      <c r="D726" s="33" t="s">
        <v>1680</v>
      </c>
      <c r="E726" s="33" t="s">
        <v>1804</v>
      </c>
      <c r="F726" s="33">
        <v>4</v>
      </c>
      <c r="G726" s="33">
        <v>805.99</v>
      </c>
      <c r="H726" s="33">
        <v>0.06</v>
      </c>
      <c r="I726" s="33" t="s">
        <v>1824</v>
      </c>
      <c r="J726" s="33">
        <v>3030.5223999999998</v>
      </c>
      <c r="K726" s="58" t="str">
        <f t="shared" si="11"/>
        <v>Large Sale</v>
      </c>
    </row>
    <row r="727" spans="1:11">
      <c r="A727" s="28" t="s">
        <v>2551</v>
      </c>
      <c r="B727" s="31">
        <v>45474</v>
      </c>
      <c r="C727" s="34" t="s">
        <v>1211</v>
      </c>
      <c r="D727" s="34" t="s">
        <v>1690</v>
      </c>
      <c r="E727" s="34" t="s">
        <v>1757</v>
      </c>
      <c r="F727" s="34">
        <v>1</v>
      </c>
      <c r="G727" s="34">
        <v>506.55</v>
      </c>
      <c r="H727" s="34">
        <v>0.28000000000000003</v>
      </c>
      <c r="I727" s="34" t="s">
        <v>1824</v>
      </c>
      <c r="J727" s="34">
        <v>364.71600000000001</v>
      </c>
      <c r="K727" s="58" t="str">
        <f t="shared" si="11"/>
        <v>Small Sale</v>
      </c>
    </row>
    <row r="728" spans="1:11">
      <c r="A728" s="27" t="s">
        <v>2552</v>
      </c>
      <c r="B728" s="30">
        <v>45640</v>
      </c>
      <c r="C728" s="33" t="s">
        <v>447</v>
      </c>
      <c r="D728" s="33" t="s">
        <v>1630</v>
      </c>
      <c r="E728" s="33" t="s">
        <v>1792</v>
      </c>
      <c r="F728" s="33">
        <v>3</v>
      </c>
      <c r="G728" s="33">
        <v>28.69</v>
      </c>
      <c r="H728" s="33">
        <v>0.02</v>
      </c>
      <c r="I728" s="33" t="s">
        <v>1824</v>
      </c>
      <c r="J728" s="33">
        <v>84.348600000000005</v>
      </c>
      <c r="K728" s="58" t="str">
        <f t="shared" si="11"/>
        <v>Small Sale</v>
      </c>
    </row>
    <row r="729" spans="1:11">
      <c r="A729" s="28" t="s">
        <v>2553</v>
      </c>
      <c r="B729" s="31">
        <v>45253</v>
      </c>
      <c r="C729" s="34" t="s">
        <v>1208</v>
      </c>
      <c r="D729" s="34" t="s">
        <v>1700</v>
      </c>
      <c r="E729" s="34" t="s">
        <v>1769</v>
      </c>
      <c r="F729" s="34">
        <v>1</v>
      </c>
      <c r="G729" s="34">
        <v>106.07</v>
      </c>
      <c r="H729" s="34">
        <v>0.23</v>
      </c>
      <c r="I729" s="34" t="s">
        <v>1829</v>
      </c>
      <c r="J729" s="34">
        <v>81.673900000000003</v>
      </c>
      <c r="K729" s="58" t="str">
        <f t="shared" si="11"/>
        <v>Small Sale</v>
      </c>
    </row>
    <row r="730" spans="1:11">
      <c r="A730" s="27" t="s">
        <v>2554</v>
      </c>
      <c r="B730" s="30">
        <v>45225</v>
      </c>
      <c r="C730" s="33" t="s">
        <v>830</v>
      </c>
      <c r="D730" s="33" t="s">
        <v>1730</v>
      </c>
      <c r="E730" s="33" t="s">
        <v>1752</v>
      </c>
      <c r="F730" s="33">
        <v>4</v>
      </c>
      <c r="G730" s="33">
        <v>289.77</v>
      </c>
      <c r="H730" s="33">
        <v>0.06</v>
      </c>
      <c r="I730" s="33" t="s">
        <v>1826</v>
      </c>
      <c r="J730" s="33">
        <v>1089.5352</v>
      </c>
      <c r="K730" s="58" t="str">
        <f t="shared" si="11"/>
        <v>Large Sale</v>
      </c>
    </row>
    <row r="731" spans="1:11">
      <c r="A731" s="28" t="s">
        <v>2555</v>
      </c>
      <c r="B731" s="31">
        <v>45263</v>
      </c>
      <c r="C731" s="34" t="s">
        <v>523</v>
      </c>
      <c r="D731" s="34" t="s">
        <v>1714</v>
      </c>
      <c r="E731" s="34" t="s">
        <v>1810</v>
      </c>
      <c r="F731" s="34">
        <v>2</v>
      </c>
      <c r="G731" s="34">
        <v>354.26</v>
      </c>
      <c r="H731" s="34">
        <v>0.01</v>
      </c>
      <c r="I731" s="34" t="s">
        <v>1829</v>
      </c>
      <c r="J731" s="34">
        <v>701.4348</v>
      </c>
      <c r="K731" s="58" t="str">
        <f t="shared" si="11"/>
        <v>Small Sale</v>
      </c>
    </row>
    <row r="732" spans="1:11">
      <c r="A732" s="27" t="s">
        <v>2556</v>
      </c>
      <c r="B732" s="30">
        <v>45554</v>
      </c>
      <c r="C732" s="33" t="s">
        <v>1202</v>
      </c>
      <c r="D732" s="33" t="s">
        <v>1684</v>
      </c>
      <c r="E732" s="33" t="s">
        <v>1799</v>
      </c>
      <c r="F732" s="33">
        <v>1</v>
      </c>
      <c r="G732" s="33">
        <v>522.72</v>
      </c>
      <c r="H732" s="33">
        <v>0.25</v>
      </c>
      <c r="I732" s="33" t="s">
        <v>1826</v>
      </c>
      <c r="J732" s="33">
        <v>392.04</v>
      </c>
      <c r="K732" s="58" t="str">
        <f t="shared" si="11"/>
        <v>Small Sale</v>
      </c>
    </row>
    <row r="733" spans="1:11">
      <c r="A733" s="28" t="s">
        <v>2557</v>
      </c>
      <c r="B733" s="31">
        <v>45569</v>
      </c>
      <c r="C733" s="34" t="s">
        <v>214</v>
      </c>
      <c r="D733" s="34" t="s">
        <v>1555</v>
      </c>
      <c r="E733" s="34" t="s">
        <v>1786</v>
      </c>
      <c r="F733" s="34">
        <v>3</v>
      </c>
      <c r="G733" s="34">
        <v>966.02</v>
      </c>
      <c r="H733" s="34">
        <v>0.03</v>
      </c>
      <c r="I733" s="34" t="s">
        <v>1829</v>
      </c>
      <c r="J733" s="34">
        <v>2811.1181999999999</v>
      </c>
      <c r="K733" s="58" t="str">
        <f t="shared" si="11"/>
        <v>Large Sale</v>
      </c>
    </row>
    <row r="734" spans="1:11">
      <c r="A734" s="27" t="s">
        <v>2558</v>
      </c>
      <c r="B734" s="30">
        <v>45217</v>
      </c>
      <c r="C734" s="33" t="s">
        <v>724</v>
      </c>
      <c r="D734" s="33" t="s">
        <v>1648</v>
      </c>
      <c r="E734" s="33" t="s">
        <v>1807</v>
      </c>
      <c r="F734" s="33">
        <v>1</v>
      </c>
      <c r="G734" s="33">
        <v>498.61</v>
      </c>
      <c r="H734" s="33">
        <v>0.04</v>
      </c>
      <c r="I734" s="33" t="s">
        <v>1826</v>
      </c>
      <c r="J734" s="33">
        <v>478.66559999999998</v>
      </c>
      <c r="K734" s="58" t="str">
        <f t="shared" si="11"/>
        <v>Small Sale</v>
      </c>
    </row>
    <row r="735" spans="1:11">
      <c r="A735" s="28" t="s">
        <v>2559</v>
      </c>
      <c r="B735" s="31">
        <v>45783</v>
      </c>
      <c r="C735" s="34" t="s">
        <v>1038</v>
      </c>
      <c r="D735" s="34" t="s">
        <v>1632</v>
      </c>
      <c r="E735" s="34" t="s">
        <v>1776</v>
      </c>
      <c r="F735" s="34">
        <v>4</v>
      </c>
      <c r="G735" s="34">
        <v>758.27</v>
      </c>
      <c r="H735" s="34">
        <v>0.05</v>
      </c>
      <c r="I735" s="34" t="s">
        <v>1826</v>
      </c>
      <c r="J735" s="34">
        <v>2881.4259999999999</v>
      </c>
      <c r="K735" s="58" t="str">
        <f t="shared" si="11"/>
        <v>Large Sale</v>
      </c>
    </row>
    <row r="736" spans="1:11">
      <c r="A736" s="27" t="s">
        <v>2560</v>
      </c>
      <c r="B736" s="30">
        <v>45371</v>
      </c>
      <c r="C736" s="33" t="s">
        <v>648</v>
      </c>
      <c r="D736" s="33" t="s">
        <v>1551</v>
      </c>
      <c r="E736" s="33" t="s">
        <v>1761</v>
      </c>
      <c r="F736" s="33">
        <v>2</v>
      </c>
      <c r="G736" s="33">
        <v>371.03</v>
      </c>
      <c r="H736" s="33">
        <v>0.23</v>
      </c>
      <c r="I736" s="33" t="s">
        <v>1826</v>
      </c>
      <c r="J736" s="33">
        <v>571.38619999999992</v>
      </c>
      <c r="K736" s="58" t="str">
        <f t="shared" si="11"/>
        <v>Small Sale</v>
      </c>
    </row>
    <row r="737" spans="1:11">
      <c r="A737" s="28" t="s">
        <v>2561</v>
      </c>
      <c r="B737" s="31">
        <v>45453</v>
      </c>
      <c r="C737" s="34" t="s">
        <v>1112</v>
      </c>
      <c r="D737" s="34" t="s">
        <v>1730</v>
      </c>
      <c r="E737" s="34" t="s">
        <v>1807</v>
      </c>
      <c r="F737" s="34">
        <v>1</v>
      </c>
      <c r="G737" s="34">
        <v>230.32</v>
      </c>
      <c r="H737" s="34">
        <v>0.05</v>
      </c>
      <c r="I737" s="34" t="s">
        <v>1829</v>
      </c>
      <c r="J737" s="34">
        <v>218.804</v>
      </c>
      <c r="K737" s="58" t="str">
        <f t="shared" si="11"/>
        <v>Small Sale</v>
      </c>
    </row>
    <row r="738" spans="1:11">
      <c r="A738" s="27" t="s">
        <v>2562</v>
      </c>
      <c r="B738" s="30">
        <v>45526</v>
      </c>
      <c r="C738" s="33" t="s">
        <v>1074</v>
      </c>
      <c r="D738" s="33" t="s">
        <v>1670</v>
      </c>
      <c r="E738" s="33" t="s">
        <v>1776</v>
      </c>
      <c r="F738" s="33">
        <v>2</v>
      </c>
      <c r="G738" s="33">
        <v>985.43</v>
      </c>
      <c r="H738" s="33">
        <v>0.28000000000000003</v>
      </c>
      <c r="I738" s="33" t="s">
        <v>1829</v>
      </c>
      <c r="J738" s="33">
        <v>1419.0192</v>
      </c>
      <c r="K738" s="58" t="str">
        <f t="shared" si="11"/>
        <v>Large Sale</v>
      </c>
    </row>
    <row r="739" spans="1:11">
      <c r="A739" s="28" t="s">
        <v>2563</v>
      </c>
      <c r="B739" s="31">
        <v>45756</v>
      </c>
      <c r="C739" s="34" t="s">
        <v>1310</v>
      </c>
      <c r="D739" s="34" t="s">
        <v>1565</v>
      </c>
      <c r="E739" s="34" t="s">
        <v>1769</v>
      </c>
      <c r="F739" s="34">
        <v>2</v>
      </c>
      <c r="G739" s="34">
        <v>492.5</v>
      </c>
      <c r="H739" s="34">
        <v>0.3</v>
      </c>
      <c r="I739" s="34" t="s">
        <v>1826</v>
      </c>
      <c r="J739" s="34">
        <v>689.5</v>
      </c>
      <c r="K739" s="58" t="str">
        <f t="shared" si="11"/>
        <v>Small Sale</v>
      </c>
    </row>
    <row r="740" spans="1:11">
      <c r="A740" s="27" t="s">
        <v>2564</v>
      </c>
      <c r="B740" s="30">
        <v>45657</v>
      </c>
      <c r="C740" s="33" t="s">
        <v>1139</v>
      </c>
      <c r="D740" s="33" t="s">
        <v>1640</v>
      </c>
      <c r="E740" s="33" t="s">
        <v>1792</v>
      </c>
      <c r="F740" s="33">
        <v>2</v>
      </c>
      <c r="G740" s="33">
        <v>213.69</v>
      </c>
      <c r="H740" s="33">
        <v>0.28000000000000003</v>
      </c>
      <c r="I740" s="33" t="s">
        <v>1826</v>
      </c>
      <c r="J740" s="33">
        <v>307.71359999999999</v>
      </c>
      <c r="K740" s="58" t="str">
        <f t="shared" si="11"/>
        <v>Small Sale</v>
      </c>
    </row>
    <row r="741" spans="1:11">
      <c r="A741" s="28" t="s">
        <v>2565</v>
      </c>
      <c r="B741" s="31">
        <v>45716</v>
      </c>
      <c r="C741" s="34" t="s">
        <v>241</v>
      </c>
      <c r="D741" s="34" t="s">
        <v>1588</v>
      </c>
      <c r="E741" s="34" t="s">
        <v>1782</v>
      </c>
      <c r="F741" s="34">
        <v>4</v>
      </c>
      <c r="G741" s="34">
        <v>618.83000000000004</v>
      </c>
      <c r="H741" s="34">
        <v>0.08</v>
      </c>
      <c r="I741" s="34" t="s">
        <v>1826</v>
      </c>
      <c r="J741" s="34">
        <v>2277.2944000000002</v>
      </c>
      <c r="K741" s="58" t="str">
        <f t="shared" si="11"/>
        <v>Large Sale</v>
      </c>
    </row>
    <row r="742" spans="1:11">
      <c r="A742" s="27" t="s">
        <v>2566</v>
      </c>
      <c r="B742" s="30">
        <v>45313</v>
      </c>
      <c r="C742" s="33" t="s">
        <v>335</v>
      </c>
      <c r="D742" s="33" t="s">
        <v>1666</v>
      </c>
      <c r="E742" s="33" t="s">
        <v>1792</v>
      </c>
      <c r="F742" s="33">
        <v>2</v>
      </c>
      <c r="G742" s="33">
        <v>81.16</v>
      </c>
      <c r="H742" s="33">
        <v>0.16</v>
      </c>
      <c r="I742" s="33" t="s">
        <v>1826</v>
      </c>
      <c r="J742" s="33">
        <v>136.34880000000001</v>
      </c>
      <c r="K742" s="58" t="str">
        <f t="shared" si="11"/>
        <v>Small Sale</v>
      </c>
    </row>
    <row r="743" spans="1:11">
      <c r="A743" s="28" t="s">
        <v>2567</v>
      </c>
      <c r="B743" s="31">
        <v>45372</v>
      </c>
      <c r="C743" s="34" t="s">
        <v>20</v>
      </c>
      <c r="D743" s="34" t="s">
        <v>1720</v>
      </c>
      <c r="E743" s="34" t="s">
        <v>1786</v>
      </c>
      <c r="F743" s="34">
        <v>1</v>
      </c>
      <c r="G743" s="34">
        <v>431.69</v>
      </c>
      <c r="H743" s="34">
        <v>0.09</v>
      </c>
      <c r="I743" s="34" t="s">
        <v>1824</v>
      </c>
      <c r="J743" s="34">
        <v>392.83789999999999</v>
      </c>
      <c r="K743" s="58" t="str">
        <f t="shared" si="11"/>
        <v>Small Sale</v>
      </c>
    </row>
    <row r="744" spans="1:11">
      <c r="A744" s="27" t="s">
        <v>2568</v>
      </c>
      <c r="B744" s="30">
        <v>45648</v>
      </c>
      <c r="C744" s="33" t="s">
        <v>1260</v>
      </c>
      <c r="D744" s="33" t="s">
        <v>1584</v>
      </c>
      <c r="E744" s="33" t="s">
        <v>1773</v>
      </c>
      <c r="F744" s="33">
        <v>3</v>
      </c>
      <c r="G744" s="33">
        <v>438.65</v>
      </c>
      <c r="H744" s="33">
        <v>0.28999999999999998</v>
      </c>
      <c r="I744" s="33" t="s">
        <v>1826</v>
      </c>
      <c r="J744" s="33">
        <v>934.32449999999983</v>
      </c>
      <c r="K744" s="58" t="str">
        <f t="shared" si="11"/>
        <v>Small Sale</v>
      </c>
    </row>
    <row r="745" spans="1:11">
      <c r="A745" s="28" t="s">
        <v>2569</v>
      </c>
      <c r="B745" s="31">
        <v>45384</v>
      </c>
      <c r="C745" s="34" t="s">
        <v>571</v>
      </c>
      <c r="D745" s="34" t="s">
        <v>1706</v>
      </c>
      <c r="E745" s="34" t="s">
        <v>1766</v>
      </c>
      <c r="F745" s="34">
        <v>3</v>
      </c>
      <c r="G745" s="34">
        <v>339.41</v>
      </c>
      <c r="H745" s="34">
        <v>0.26</v>
      </c>
      <c r="I745" s="34" t="s">
        <v>1824</v>
      </c>
      <c r="J745" s="34">
        <v>753.49019999999996</v>
      </c>
      <c r="K745" s="58" t="str">
        <f t="shared" si="11"/>
        <v>Small Sale</v>
      </c>
    </row>
    <row r="746" spans="1:11">
      <c r="A746" s="27" t="s">
        <v>2570</v>
      </c>
      <c r="B746" s="30">
        <v>45687</v>
      </c>
      <c r="C746" s="33" t="s">
        <v>1449</v>
      </c>
      <c r="D746" s="33" t="s">
        <v>1706</v>
      </c>
      <c r="E746" s="33" t="s">
        <v>1786</v>
      </c>
      <c r="F746" s="33">
        <v>4</v>
      </c>
      <c r="G746" s="33">
        <v>848.47</v>
      </c>
      <c r="H746" s="33">
        <v>0.21</v>
      </c>
      <c r="I746" s="33" t="s">
        <v>1829</v>
      </c>
      <c r="J746" s="33">
        <v>2681.1651999999999</v>
      </c>
      <c r="K746" s="58" t="str">
        <f t="shared" si="11"/>
        <v>Large Sale</v>
      </c>
    </row>
    <row r="747" spans="1:11">
      <c r="A747" s="28" t="s">
        <v>2571</v>
      </c>
      <c r="B747" s="31">
        <v>45747</v>
      </c>
      <c r="C747" s="34" t="s">
        <v>631</v>
      </c>
      <c r="D747" s="34" t="s">
        <v>1682</v>
      </c>
      <c r="E747" s="34" t="s">
        <v>1782</v>
      </c>
      <c r="F747" s="34">
        <v>1</v>
      </c>
      <c r="G747" s="34">
        <v>664.87</v>
      </c>
      <c r="H747" s="34">
        <v>0.08</v>
      </c>
      <c r="I747" s="34" t="s">
        <v>1826</v>
      </c>
      <c r="J747" s="34">
        <v>611.68040000000008</v>
      </c>
      <c r="K747" s="58" t="str">
        <f t="shared" si="11"/>
        <v>Small Sale</v>
      </c>
    </row>
    <row r="748" spans="1:11">
      <c r="A748" s="27" t="s">
        <v>2572</v>
      </c>
      <c r="B748" s="30">
        <v>45687</v>
      </c>
      <c r="C748" s="33" t="s">
        <v>353</v>
      </c>
      <c r="D748" s="33" t="s">
        <v>1596</v>
      </c>
      <c r="E748" s="33" t="s">
        <v>1779</v>
      </c>
      <c r="F748" s="33">
        <v>1</v>
      </c>
      <c r="G748" s="33">
        <v>412.11</v>
      </c>
      <c r="H748" s="33">
        <v>0.23</v>
      </c>
      <c r="I748" s="33" t="s">
        <v>1826</v>
      </c>
      <c r="J748" s="33">
        <v>317.32470000000001</v>
      </c>
      <c r="K748" s="58" t="str">
        <f t="shared" si="11"/>
        <v>Small Sale</v>
      </c>
    </row>
    <row r="749" spans="1:11">
      <c r="A749" s="28" t="s">
        <v>2573</v>
      </c>
      <c r="B749" s="31">
        <v>45916</v>
      </c>
      <c r="C749" s="34" t="s">
        <v>422</v>
      </c>
      <c r="D749" s="34" t="s">
        <v>1736</v>
      </c>
      <c r="E749" s="34" t="s">
        <v>1757</v>
      </c>
      <c r="F749" s="34">
        <v>1</v>
      </c>
      <c r="G749" s="34">
        <v>126.09</v>
      </c>
      <c r="H749" s="34">
        <v>0.05</v>
      </c>
      <c r="I749" s="34" t="s">
        <v>1829</v>
      </c>
      <c r="J749" s="34">
        <v>119.7855</v>
      </c>
      <c r="K749" s="58" t="str">
        <f t="shared" si="11"/>
        <v>Small Sale</v>
      </c>
    </row>
    <row r="750" spans="1:11">
      <c r="A750" s="27" t="s">
        <v>2574</v>
      </c>
      <c r="B750" s="30">
        <v>45917</v>
      </c>
      <c r="C750" s="33" t="s">
        <v>648</v>
      </c>
      <c r="D750" s="33" t="s">
        <v>1682</v>
      </c>
      <c r="E750" s="33" t="s">
        <v>1789</v>
      </c>
      <c r="F750" s="33">
        <v>4</v>
      </c>
      <c r="G750" s="33">
        <v>602.39</v>
      </c>
      <c r="H750" s="33">
        <v>0.19</v>
      </c>
      <c r="I750" s="33" t="s">
        <v>1829</v>
      </c>
      <c r="J750" s="33">
        <v>1951.7436</v>
      </c>
      <c r="K750" s="58" t="str">
        <f t="shared" si="11"/>
        <v>Large Sale</v>
      </c>
    </row>
    <row r="751" spans="1:11">
      <c r="A751" s="28" t="s">
        <v>2575</v>
      </c>
      <c r="B751" s="31">
        <v>45941</v>
      </c>
      <c r="C751" s="34" t="s">
        <v>1023</v>
      </c>
      <c r="D751" s="34" t="s">
        <v>1712</v>
      </c>
      <c r="E751" s="34" t="s">
        <v>1766</v>
      </c>
      <c r="F751" s="34">
        <v>3</v>
      </c>
      <c r="G751" s="34">
        <v>447.69</v>
      </c>
      <c r="H751" s="34">
        <v>0.02</v>
      </c>
      <c r="I751" s="34" t="s">
        <v>1829</v>
      </c>
      <c r="J751" s="34">
        <v>1316.2085999999999</v>
      </c>
      <c r="K751" s="58" t="str">
        <f t="shared" si="11"/>
        <v>Large Sale</v>
      </c>
    </row>
    <row r="752" spans="1:11">
      <c r="A752" s="27" t="s">
        <v>2576</v>
      </c>
      <c r="B752" s="30">
        <v>45778</v>
      </c>
      <c r="C752" s="33" t="s">
        <v>794</v>
      </c>
      <c r="D752" s="33" t="s">
        <v>1616</v>
      </c>
      <c r="E752" s="33" t="s">
        <v>1766</v>
      </c>
      <c r="F752" s="33">
        <v>3</v>
      </c>
      <c r="G752" s="33">
        <v>35.159999999999997</v>
      </c>
      <c r="H752" s="33">
        <v>0.04</v>
      </c>
      <c r="I752" s="33" t="s">
        <v>1829</v>
      </c>
      <c r="J752" s="33">
        <v>101.2608</v>
      </c>
      <c r="K752" s="58" t="str">
        <f t="shared" si="11"/>
        <v>Small Sale</v>
      </c>
    </row>
    <row r="753" spans="1:11">
      <c r="A753" s="28" t="s">
        <v>2577</v>
      </c>
      <c r="B753" s="31">
        <v>45740</v>
      </c>
      <c r="C753" s="34" t="s">
        <v>1038</v>
      </c>
      <c r="D753" s="34" t="s">
        <v>1692</v>
      </c>
      <c r="E753" s="34" t="s">
        <v>1792</v>
      </c>
      <c r="F753" s="34">
        <v>2</v>
      </c>
      <c r="G753" s="34">
        <v>838.59</v>
      </c>
      <c r="H753" s="34">
        <v>0.18</v>
      </c>
      <c r="I753" s="34" t="s">
        <v>1829</v>
      </c>
      <c r="J753" s="34">
        <v>1375.2876000000001</v>
      </c>
      <c r="K753" s="58" t="str">
        <f t="shared" si="11"/>
        <v>Large Sale</v>
      </c>
    </row>
    <row r="754" spans="1:11">
      <c r="A754" s="27" t="s">
        <v>2578</v>
      </c>
      <c r="B754" s="30">
        <v>45598</v>
      </c>
      <c r="C754" s="33" t="s">
        <v>321</v>
      </c>
      <c r="D754" s="33" t="s">
        <v>1666</v>
      </c>
      <c r="E754" s="33" t="s">
        <v>1776</v>
      </c>
      <c r="F754" s="33">
        <v>4</v>
      </c>
      <c r="G754" s="33">
        <v>867.94</v>
      </c>
      <c r="H754" s="33">
        <v>0.26</v>
      </c>
      <c r="I754" s="33" t="s">
        <v>1826</v>
      </c>
      <c r="J754" s="33">
        <v>2569.1024000000002</v>
      </c>
      <c r="K754" s="58" t="str">
        <f t="shared" si="11"/>
        <v>Large Sale</v>
      </c>
    </row>
    <row r="755" spans="1:11">
      <c r="A755" s="28" t="s">
        <v>2579</v>
      </c>
      <c r="B755" s="31">
        <v>45591</v>
      </c>
      <c r="C755" s="34" t="s">
        <v>643</v>
      </c>
      <c r="D755" s="34" t="s">
        <v>1626</v>
      </c>
      <c r="E755" s="34" t="s">
        <v>1807</v>
      </c>
      <c r="F755" s="34">
        <v>1</v>
      </c>
      <c r="G755" s="34">
        <v>623.88</v>
      </c>
      <c r="H755" s="34">
        <v>0.25</v>
      </c>
      <c r="I755" s="34" t="s">
        <v>1824</v>
      </c>
      <c r="J755" s="34">
        <v>467.91</v>
      </c>
      <c r="K755" s="58" t="str">
        <f t="shared" si="11"/>
        <v>Small Sale</v>
      </c>
    </row>
    <row r="756" spans="1:11">
      <c r="A756" s="27" t="s">
        <v>2580</v>
      </c>
      <c r="B756" s="30">
        <v>45546</v>
      </c>
      <c r="C756" s="33" t="s">
        <v>585</v>
      </c>
      <c r="D756" s="33" t="s">
        <v>1632</v>
      </c>
      <c r="E756" s="33" t="s">
        <v>1799</v>
      </c>
      <c r="F756" s="33">
        <v>2</v>
      </c>
      <c r="G756" s="33">
        <v>567.95000000000005</v>
      </c>
      <c r="H756" s="33">
        <v>0.12</v>
      </c>
      <c r="I756" s="33" t="s">
        <v>1826</v>
      </c>
      <c r="J756" s="33">
        <v>999.5920000000001</v>
      </c>
      <c r="K756" s="58" t="str">
        <f t="shared" si="11"/>
        <v>Small Sale</v>
      </c>
    </row>
    <row r="757" spans="1:11">
      <c r="A757" s="28" t="s">
        <v>2581</v>
      </c>
      <c r="B757" s="31">
        <v>45483</v>
      </c>
      <c r="C757" s="34" t="s">
        <v>1017</v>
      </c>
      <c r="D757" s="34" t="s">
        <v>1610</v>
      </c>
      <c r="E757" s="34" t="s">
        <v>1810</v>
      </c>
      <c r="F757" s="34">
        <v>2</v>
      </c>
      <c r="G757" s="34">
        <v>671.69</v>
      </c>
      <c r="H757" s="34">
        <v>0.19</v>
      </c>
      <c r="I757" s="34" t="s">
        <v>1824</v>
      </c>
      <c r="J757" s="34">
        <v>1088.1378</v>
      </c>
      <c r="K757" s="58" t="str">
        <f t="shared" si="11"/>
        <v>Large Sale</v>
      </c>
    </row>
    <row r="758" spans="1:11">
      <c r="A758" s="27" t="s">
        <v>2582</v>
      </c>
      <c r="B758" s="30">
        <v>45786</v>
      </c>
      <c r="C758" s="33" t="s">
        <v>672</v>
      </c>
      <c r="D758" s="33" t="s">
        <v>1557</v>
      </c>
      <c r="E758" s="33" t="s">
        <v>1779</v>
      </c>
      <c r="F758" s="33">
        <v>2</v>
      </c>
      <c r="G758" s="33">
        <v>257.95999999999998</v>
      </c>
      <c r="H758" s="33">
        <v>0.21</v>
      </c>
      <c r="I758" s="33" t="s">
        <v>1826</v>
      </c>
      <c r="J758" s="33">
        <v>407.57679999999999</v>
      </c>
      <c r="K758" s="58" t="str">
        <f t="shared" si="11"/>
        <v>Small Sale</v>
      </c>
    </row>
    <row r="759" spans="1:11">
      <c r="A759" s="28" t="s">
        <v>2583</v>
      </c>
      <c r="B759" s="31">
        <v>45475</v>
      </c>
      <c r="C759" s="34" t="s">
        <v>666</v>
      </c>
      <c r="D759" s="34" t="s">
        <v>1744</v>
      </c>
      <c r="E759" s="34" t="s">
        <v>1813</v>
      </c>
      <c r="F759" s="34">
        <v>4</v>
      </c>
      <c r="G759" s="34">
        <v>281.48</v>
      </c>
      <c r="H759" s="34">
        <v>0.27</v>
      </c>
      <c r="I759" s="34" t="s">
        <v>1826</v>
      </c>
      <c r="J759" s="34">
        <v>821.92160000000001</v>
      </c>
      <c r="K759" s="58" t="str">
        <f t="shared" si="11"/>
        <v>Small Sale</v>
      </c>
    </row>
    <row r="760" spans="1:11">
      <c r="A760" s="27" t="s">
        <v>2584</v>
      </c>
      <c r="B760" s="30">
        <v>45470</v>
      </c>
      <c r="C760" s="33" t="s">
        <v>996</v>
      </c>
      <c r="D760" s="33" t="s">
        <v>1588</v>
      </c>
      <c r="E760" s="33" t="s">
        <v>1792</v>
      </c>
      <c r="F760" s="33">
        <v>1</v>
      </c>
      <c r="G760" s="33">
        <v>202.13</v>
      </c>
      <c r="H760" s="33">
        <v>0.13</v>
      </c>
      <c r="I760" s="33" t="s">
        <v>1829</v>
      </c>
      <c r="J760" s="33">
        <v>175.85310000000001</v>
      </c>
      <c r="K760" s="58" t="str">
        <f t="shared" si="11"/>
        <v>Small Sale</v>
      </c>
    </row>
    <row r="761" spans="1:11">
      <c r="A761" s="28" t="s">
        <v>2585</v>
      </c>
      <c r="B761" s="31">
        <v>45243</v>
      </c>
      <c r="C761" s="34" t="s">
        <v>863</v>
      </c>
      <c r="D761" s="34" t="s">
        <v>1696</v>
      </c>
      <c r="E761" s="34" t="s">
        <v>1773</v>
      </c>
      <c r="F761" s="34">
        <v>1</v>
      </c>
      <c r="G761" s="34">
        <v>370.66</v>
      </c>
      <c r="H761" s="34">
        <v>0.01</v>
      </c>
      <c r="I761" s="34" t="s">
        <v>1826</v>
      </c>
      <c r="J761" s="34">
        <v>366.95339999999999</v>
      </c>
      <c r="K761" s="58" t="str">
        <f t="shared" si="11"/>
        <v>Small Sale</v>
      </c>
    </row>
    <row r="762" spans="1:11">
      <c r="A762" s="27" t="s">
        <v>2586</v>
      </c>
      <c r="B762" s="30">
        <v>45341</v>
      </c>
      <c r="C762" s="33" t="s">
        <v>32</v>
      </c>
      <c r="D762" s="33" t="s">
        <v>1670</v>
      </c>
      <c r="E762" s="33" t="s">
        <v>1794</v>
      </c>
      <c r="F762" s="33">
        <v>4</v>
      </c>
      <c r="G762" s="33">
        <v>731.53</v>
      </c>
      <c r="H762" s="33">
        <v>0.12</v>
      </c>
      <c r="I762" s="33" t="s">
        <v>1824</v>
      </c>
      <c r="J762" s="33">
        <v>2574.9856</v>
      </c>
      <c r="K762" s="58" t="str">
        <f t="shared" si="11"/>
        <v>Large Sale</v>
      </c>
    </row>
    <row r="763" spans="1:11">
      <c r="A763" s="28" t="s">
        <v>2587</v>
      </c>
      <c r="B763" s="31">
        <v>45371</v>
      </c>
      <c r="C763" s="34" t="s">
        <v>550</v>
      </c>
      <c r="D763" s="34" t="s">
        <v>1704</v>
      </c>
      <c r="E763" s="34" t="s">
        <v>1757</v>
      </c>
      <c r="F763" s="34">
        <v>3</v>
      </c>
      <c r="G763" s="34">
        <v>468.25</v>
      </c>
      <c r="H763" s="34">
        <v>7.0000000000000007E-2</v>
      </c>
      <c r="I763" s="34" t="s">
        <v>1826</v>
      </c>
      <c r="J763" s="34">
        <v>1306.4175</v>
      </c>
      <c r="K763" s="58" t="str">
        <f t="shared" si="11"/>
        <v>Large Sale</v>
      </c>
    </row>
    <row r="764" spans="1:11">
      <c r="A764" s="27" t="s">
        <v>2588</v>
      </c>
      <c r="B764" s="30">
        <v>45360</v>
      </c>
      <c r="C764" s="33" t="s">
        <v>14</v>
      </c>
      <c r="D764" s="33" t="s">
        <v>1682</v>
      </c>
      <c r="E764" s="33" t="s">
        <v>1752</v>
      </c>
      <c r="F764" s="33">
        <v>1</v>
      </c>
      <c r="G764" s="33">
        <v>928.72</v>
      </c>
      <c r="H764" s="33">
        <v>0.1</v>
      </c>
      <c r="I764" s="33" t="s">
        <v>1829</v>
      </c>
      <c r="J764" s="33">
        <v>835.84800000000007</v>
      </c>
      <c r="K764" s="58" t="str">
        <f t="shared" si="11"/>
        <v>Small Sale</v>
      </c>
    </row>
    <row r="765" spans="1:11">
      <c r="A765" s="28" t="s">
        <v>2589</v>
      </c>
      <c r="B765" s="31">
        <v>45499</v>
      </c>
      <c r="C765" s="34" t="s">
        <v>360</v>
      </c>
      <c r="D765" s="34" t="s">
        <v>1553</v>
      </c>
      <c r="E765" s="34" t="s">
        <v>1810</v>
      </c>
      <c r="F765" s="34">
        <v>3</v>
      </c>
      <c r="G765" s="34">
        <v>217.22</v>
      </c>
      <c r="H765" s="34">
        <v>0.06</v>
      </c>
      <c r="I765" s="34" t="s">
        <v>1826</v>
      </c>
      <c r="J765" s="34">
        <v>612.56039999999996</v>
      </c>
      <c r="K765" s="58" t="str">
        <f t="shared" si="11"/>
        <v>Small Sale</v>
      </c>
    </row>
    <row r="766" spans="1:11">
      <c r="A766" s="27" t="s">
        <v>2590</v>
      </c>
      <c r="B766" s="30">
        <v>45745</v>
      </c>
      <c r="C766" s="33" t="s">
        <v>1260</v>
      </c>
      <c r="D766" s="33" t="s">
        <v>1596</v>
      </c>
      <c r="E766" s="33" t="s">
        <v>1766</v>
      </c>
      <c r="F766" s="33">
        <v>1</v>
      </c>
      <c r="G766" s="33">
        <v>387.99</v>
      </c>
      <c r="H766" s="33">
        <v>0.3</v>
      </c>
      <c r="I766" s="33" t="s">
        <v>1824</v>
      </c>
      <c r="J766" s="33">
        <v>271.59300000000002</v>
      </c>
      <c r="K766" s="58" t="str">
        <f t="shared" si="11"/>
        <v>Small Sale</v>
      </c>
    </row>
    <row r="767" spans="1:11">
      <c r="A767" s="28" t="s">
        <v>2591</v>
      </c>
      <c r="B767" s="31">
        <v>45718</v>
      </c>
      <c r="C767" s="34" t="s">
        <v>1466</v>
      </c>
      <c r="D767" s="34" t="s">
        <v>1584</v>
      </c>
      <c r="E767" s="34" t="s">
        <v>1776</v>
      </c>
      <c r="F767" s="34">
        <v>4</v>
      </c>
      <c r="G767" s="34">
        <v>186.24</v>
      </c>
      <c r="H767" s="34">
        <v>0.23</v>
      </c>
      <c r="I767" s="34" t="s">
        <v>1824</v>
      </c>
      <c r="J767" s="34">
        <v>573.61920000000009</v>
      </c>
      <c r="K767" s="58" t="str">
        <f t="shared" si="11"/>
        <v>Small Sale</v>
      </c>
    </row>
    <row r="768" spans="1:11">
      <c r="A768" s="27" t="s">
        <v>2592</v>
      </c>
      <c r="B768" s="30">
        <v>45454</v>
      </c>
      <c r="C768" s="33" t="s">
        <v>937</v>
      </c>
      <c r="D768" s="33" t="s">
        <v>1628</v>
      </c>
      <c r="E768" s="33" t="s">
        <v>1782</v>
      </c>
      <c r="F768" s="33">
        <v>4</v>
      </c>
      <c r="G768" s="33">
        <v>609.05999999999995</v>
      </c>
      <c r="H768" s="33">
        <v>0.22</v>
      </c>
      <c r="I768" s="33" t="s">
        <v>1829</v>
      </c>
      <c r="J768" s="33">
        <v>1900.2672</v>
      </c>
      <c r="K768" s="58" t="str">
        <f t="shared" si="11"/>
        <v>Large Sale</v>
      </c>
    </row>
    <row r="769" spans="1:11">
      <c r="A769" s="28" t="s">
        <v>2593</v>
      </c>
      <c r="B769" s="31">
        <v>45434</v>
      </c>
      <c r="C769" s="34" t="s">
        <v>1355</v>
      </c>
      <c r="D769" s="34" t="s">
        <v>1614</v>
      </c>
      <c r="E769" s="34" t="s">
        <v>1792</v>
      </c>
      <c r="F769" s="34">
        <v>1</v>
      </c>
      <c r="G769" s="34">
        <v>827.91</v>
      </c>
      <c r="H769" s="34">
        <v>0.21</v>
      </c>
      <c r="I769" s="34" t="s">
        <v>1826</v>
      </c>
      <c r="J769" s="34">
        <v>654.0489</v>
      </c>
      <c r="K769" s="58" t="str">
        <f t="shared" si="11"/>
        <v>Small Sale</v>
      </c>
    </row>
    <row r="770" spans="1:11">
      <c r="A770" s="27" t="s">
        <v>2594</v>
      </c>
      <c r="B770" s="30">
        <v>45486</v>
      </c>
      <c r="C770" s="33" t="s">
        <v>582</v>
      </c>
      <c r="D770" s="33" t="s">
        <v>1714</v>
      </c>
      <c r="E770" s="33" t="s">
        <v>1752</v>
      </c>
      <c r="F770" s="33">
        <v>1</v>
      </c>
      <c r="G770" s="33">
        <v>303.79000000000002</v>
      </c>
      <c r="H770" s="33">
        <v>0.24</v>
      </c>
      <c r="I770" s="33" t="s">
        <v>1826</v>
      </c>
      <c r="J770" s="33">
        <v>230.88040000000001</v>
      </c>
      <c r="K770" s="58" t="str">
        <f t="shared" si="11"/>
        <v>Small Sale</v>
      </c>
    </row>
    <row r="771" spans="1:11">
      <c r="A771" s="28" t="s">
        <v>2595</v>
      </c>
      <c r="B771" s="31">
        <v>45902</v>
      </c>
      <c r="C771" s="34" t="s">
        <v>369</v>
      </c>
      <c r="D771" s="34" t="s">
        <v>1622</v>
      </c>
      <c r="E771" s="34" t="s">
        <v>1776</v>
      </c>
      <c r="F771" s="34">
        <v>2</v>
      </c>
      <c r="G771" s="34">
        <v>365.91</v>
      </c>
      <c r="H771" s="34">
        <v>0.14000000000000001</v>
      </c>
      <c r="I771" s="34" t="s">
        <v>1829</v>
      </c>
      <c r="J771" s="34">
        <v>629.36520000000007</v>
      </c>
      <c r="K771" s="58" t="str">
        <f t="shared" ref="K771:K834" si="12">IF(J771 &gt; 1000, "Large Sale", "Small Sale")</f>
        <v>Small Sale</v>
      </c>
    </row>
    <row r="772" spans="1:11">
      <c r="A772" s="27" t="s">
        <v>2596</v>
      </c>
      <c r="B772" s="30">
        <v>45762</v>
      </c>
      <c r="C772" s="33" t="s">
        <v>255</v>
      </c>
      <c r="D772" s="33" t="s">
        <v>1598</v>
      </c>
      <c r="E772" s="33" t="s">
        <v>1807</v>
      </c>
      <c r="F772" s="33">
        <v>3</v>
      </c>
      <c r="G772" s="33">
        <v>852.72</v>
      </c>
      <c r="H772" s="33">
        <v>0.16</v>
      </c>
      <c r="I772" s="33" t="s">
        <v>1824</v>
      </c>
      <c r="J772" s="33">
        <v>2148.8544000000002</v>
      </c>
      <c r="K772" s="58" t="str">
        <f t="shared" si="12"/>
        <v>Large Sale</v>
      </c>
    </row>
    <row r="773" spans="1:11">
      <c r="A773" s="28" t="s">
        <v>2597</v>
      </c>
      <c r="B773" s="31">
        <v>45752</v>
      </c>
      <c r="C773" s="34" t="s">
        <v>791</v>
      </c>
      <c r="D773" s="34" t="s">
        <v>1568</v>
      </c>
      <c r="E773" s="34" t="s">
        <v>1769</v>
      </c>
      <c r="F773" s="34">
        <v>1</v>
      </c>
      <c r="G773" s="34">
        <v>768.25</v>
      </c>
      <c r="H773" s="34">
        <v>0.18</v>
      </c>
      <c r="I773" s="34" t="s">
        <v>1824</v>
      </c>
      <c r="J773" s="34">
        <v>629.96500000000003</v>
      </c>
      <c r="K773" s="58" t="str">
        <f t="shared" si="12"/>
        <v>Small Sale</v>
      </c>
    </row>
    <row r="774" spans="1:11">
      <c r="A774" s="27" t="s">
        <v>2598</v>
      </c>
      <c r="B774" s="30">
        <v>45254</v>
      </c>
      <c r="C774" s="33" t="s">
        <v>1098</v>
      </c>
      <c r="D774" s="33" t="s">
        <v>1732</v>
      </c>
      <c r="E774" s="33" t="s">
        <v>1813</v>
      </c>
      <c r="F774" s="33">
        <v>2</v>
      </c>
      <c r="G774" s="33">
        <v>318.62</v>
      </c>
      <c r="H774" s="33">
        <v>0.02</v>
      </c>
      <c r="I774" s="33" t="s">
        <v>1829</v>
      </c>
      <c r="J774" s="33">
        <v>624.49519999999995</v>
      </c>
      <c r="K774" s="58" t="str">
        <f t="shared" si="12"/>
        <v>Small Sale</v>
      </c>
    </row>
    <row r="775" spans="1:11">
      <c r="A775" s="28" t="s">
        <v>2599</v>
      </c>
      <c r="B775" s="31">
        <v>45683</v>
      </c>
      <c r="C775" s="34" t="s">
        <v>188</v>
      </c>
      <c r="D775" s="34" t="s">
        <v>1700</v>
      </c>
      <c r="E775" s="34" t="s">
        <v>1761</v>
      </c>
      <c r="F775" s="34">
        <v>4</v>
      </c>
      <c r="G775" s="34">
        <v>402.11</v>
      </c>
      <c r="H775" s="34">
        <v>0.14000000000000001</v>
      </c>
      <c r="I775" s="34" t="s">
        <v>1826</v>
      </c>
      <c r="J775" s="34">
        <v>1383.2583999999999</v>
      </c>
      <c r="K775" s="58" t="str">
        <f t="shared" si="12"/>
        <v>Large Sale</v>
      </c>
    </row>
    <row r="776" spans="1:11">
      <c r="A776" s="27" t="s">
        <v>2600</v>
      </c>
      <c r="B776" s="30">
        <v>45804</v>
      </c>
      <c r="C776" s="33" t="s">
        <v>1269</v>
      </c>
      <c r="D776" s="33" t="s">
        <v>1716</v>
      </c>
      <c r="E776" s="33" t="s">
        <v>1807</v>
      </c>
      <c r="F776" s="33">
        <v>3</v>
      </c>
      <c r="G776" s="33">
        <v>846.31</v>
      </c>
      <c r="H776" s="33">
        <v>0.18</v>
      </c>
      <c r="I776" s="33" t="s">
        <v>1829</v>
      </c>
      <c r="J776" s="33">
        <v>2081.9225999999999</v>
      </c>
      <c r="K776" s="58" t="str">
        <f t="shared" si="12"/>
        <v>Large Sale</v>
      </c>
    </row>
    <row r="777" spans="1:11">
      <c r="A777" s="28" t="s">
        <v>2601</v>
      </c>
      <c r="B777" s="31">
        <v>45821</v>
      </c>
      <c r="C777" s="34" t="s">
        <v>559</v>
      </c>
      <c r="D777" s="34" t="s">
        <v>1736</v>
      </c>
      <c r="E777" s="34" t="s">
        <v>1799</v>
      </c>
      <c r="F777" s="34">
        <v>1</v>
      </c>
      <c r="G777" s="34">
        <v>269.94</v>
      </c>
      <c r="H777" s="34">
        <v>7.0000000000000007E-2</v>
      </c>
      <c r="I777" s="34" t="s">
        <v>1829</v>
      </c>
      <c r="J777" s="34">
        <v>251.04419999999999</v>
      </c>
      <c r="K777" s="58" t="str">
        <f t="shared" si="12"/>
        <v>Small Sale</v>
      </c>
    </row>
    <row r="778" spans="1:11">
      <c r="A778" s="27" t="s">
        <v>2602</v>
      </c>
      <c r="B778" s="30">
        <v>45472</v>
      </c>
      <c r="C778" s="33" t="s">
        <v>773</v>
      </c>
      <c r="D778" s="33" t="s">
        <v>1588</v>
      </c>
      <c r="E778" s="33" t="s">
        <v>1769</v>
      </c>
      <c r="F778" s="33">
        <v>3</v>
      </c>
      <c r="G778" s="33">
        <v>909.25</v>
      </c>
      <c r="H778" s="33">
        <v>0.28999999999999998</v>
      </c>
      <c r="I778" s="33" t="s">
        <v>1829</v>
      </c>
      <c r="J778" s="33">
        <v>1936.7025000000001</v>
      </c>
      <c r="K778" s="58" t="str">
        <f t="shared" si="12"/>
        <v>Large Sale</v>
      </c>
    </row>
    <row r="779" spans="1:11">
      <c r="A779" s="28" t="s">
        <v>2603</v>
      </c>
      <c r="B779" s="31">
        <v>45331</v>
      </c>
      <c r="C779" s="34" t="s">
        <v>1136</v>
      </c>
      <c r="D779" s="34" t="s">
        <v>1730</v>
      </c>
      <c r="E779" s="34" t="s">
        <v>1794</v>
      </c>
      <c r="F779" s="34">
        <v>2</v>
      </c>
      <c r="G779" s="34">
        <v>229.81</v>
      </c>
      <c r="H779" s="34">
        <v>0.21</v>
      </c>
      <c r="I779" s="34" t="s">
        <v>1829</v>
      </c>
      <c r="J779" s="34">
        <v>363.09980000000002</v>
      </c>
      <c r="K779" s="58" t="str">
        <f t="shared" si="12"/>
        <v>Small Sale</v>
      </c>
    </row>
    <row r="780" spans="1:11">
      <c r="A780" s="27" t="s">
        <v>2604</v>
      </c>
      <c r="B780" s="30">
        <v>45451</v>
      </c>
      <c r="C780" s="33" t="s">
        <v>147</v>
      </c>
      <c r="D780" s="33" t="s">
        <v>1704</v>
      </c>
      <c r="E780" s="33" t="s">
        <v>1801</v>
      </c>
      <c r="F780" s="33">
        <v>3</v>
      </c>
      <c r="G780" s="33">
        <v>442.36</v>
      </c>
      <c r="H780" s="33">
        <v>0.06</v>
      </c>
      <c r="I780" s="33" t="s">
        <v>1826</v>
      </c>
      <c r="J780" s="33">
        <v>1247.4552000000001</v>
      </c>
      <c r="K780" s="58" t="str">
        <f t="shared" si="12"/>
        <v>Large Sale</v>
      </c>
    </row>
    <row r="781" spans="1:11">
      <c r="A781" s="28" t="s">
        <v>2605</v>
      </c>
      <c r="B781" s="31">
        <v>45386</v>
      </c>
      <c r="C781" s="34" t="s">
        <v>767</v>
      </c>
      <c r="D781" s="34" t="s">
        <v>1720</v>
      </c>
      <c r="E781" s="34" t="s">
        <v>1766</v>
      </c>
      <c r="F781" s="34">
        <v>3</v>
      </c>
      <c r="G781" s="34">
        <v>413.74</v>
      </c>
      <c r="H781" s="34">
        <v>0.01</v>
      </c>
      <c r="I781" s="34" t="s">
        <v>1824</v>
      </c>
      <c r="J781" s="34">
        <v>1228.8078</v>
      </c>
      <c r="K781" s="58" t="str">
        <f t="shared" si="12"/>
        <v>Large Sale</v>
      </c>
    </row>
    <row r="782" spans="1:11">
      <c r="A782" s="27" t="s">
        <v>2606</v>
      </c>
      <c r="B782" s="30">
        <v>45477</v>
      </c>
      <c r="C782" s="33" t="s">
        <v>1524</v>
      </c>
      <c r="D782" s="33" t="s">
        <v>1726</v>
      </c>
      <c r="E782" s="33" t="s">
        <v>1799</v>
      </c>
      <c r="F782" s="33">
        <v>4</v>
      </c>
      <c r="G782" s="33">
        <v>79.75</v>
      </c>
      <c r="H782" s="33">
        <v>0.18</v>
      </c>
      <c r="I782" s="33" t="s">
        <v>1826</v>
      </c>
      <c r="J782" s="33">
        <v>261.58</v>
      </c>
      <c r="K782" s="58" t="str">
        <f t="shared" si="12"/>
        <v>Small Sale</v>
      </c>
    </row>
    <row r="783" spans="1:11">
      <c r="A783" s="28" t="s">
        <v>2607</v>
      </c>
      <c r="B783" s="31">
        <v>45433</v>
      </c>
      <c r="C783" s="34" t="s">
        <v>1521</v>
      </c>
      <c r="D783" s="34" t="s">
        <v>1628</v>
      </c>
      <c r="E783" s="34" t="s">
        <v>1794</v>
      </c>
      <c r="F783" s="34">
        <v>4</v>
      </c>
      <c r="G783" s="34">
        <v>95.06</v>
      </c>
      <c r="H783" s="34">
        <v>0.03</v>
      </c>
      <c r="I783" s="34" t="s">
        <v>1824</v>
      </c>
      <c r="J783" s="34">
        <v>368.83280000000002</v>
      </c>
      <c r="K783" s="58" t="str">
        <f t="shared" si="12"/>
        <v>Small Sale</v>
      </c>
    </row>
    <row r="784" spans="1:11">
      <c r="A784" s="27" t="s">
        <v>2608</v>
      </c>
      <c r="B784" s="30">
        <v>45759</v>
      </c>
      <c r="C784" s="33" t="s">
        <v>1292</v>
      </c>
      <c r="D784" s="33" t="s">
        <v>1744</v>
      </c>
      <c r="E784" s="33" t="s">
        <v>1779</v>
      </c>
      <c r="F784" s="33">
        <v>4</v>
      </c>
      <c r="G784" s="33">
        <v>107.08</v>
      </c>
      <c r="H784" s="33">
        <v>0.27</v>
      </c>
      <c r="I784" s="33" t="s">
        <v>1829</v>
      </c>
      <c r="J784" s="33">
        <v>312.67360000000002</v>
      </c>
      <c r="K784" s="58" t="str">
        <f t="shared" si="12"/>
        <v>Small Sale</v>
      </c>
    </row>
    <row r="785" spans="1:11">
      <c r="A785" s="28" t="s">
        <v>2609</v>
      </c>
      <c r="B785" s="31">
        <v>45794</v>
      </c>
      <c r="C785" s="34" t="s">
        <v>1461</v>
      </c>
      <c r="D785" s="34" t="s">
        <v>1746</v>
      </c>
      <c r="E785" s="34" t="s">
        <v>1810</v>
      </c>
      <c r="F785" s="34">
        <v>1</v>
      </c>
      <c r="G785" s="34">
        <v>873.18</v>
      </c>
      <c r="H785" s="34">
        <v>0.03</v>
      </c>
      <c r="I785" s="34" t="s">
        <v>1829</v>
      </c>
      <c r="J785" s="34">
        <v>846.98459999999989</v>
      </c>
      <c r="K785" s="58" t="str">
        <f t="shared" si="12"/>
        <v>Small Sale</v>
      </c>
    </row>
    <row r="786" spans="1:11">
      <c r="A786" s="27" t="s">
        <v>2610</v>
      </c>
      <c r="B786" s="30">
        <v>45764</v>
      </c>
      <c r="C786" s="33" t="s">
        <v>1178</v>
      </c>
      <c r="D786" s="33" t="s">
        <v>1688</v>
      </c>
      <c r="E786" s="33" t="s">
        <v>1810</v>
      </c>
      <c r="F786" s="33">
        <v>1</v>
      </c>
      <c r="G786" s="33">
        <v>914.75</v>
      </c>
      <c r="H786" s="33">
        <v>0.1</v>
      </c>
      <c r="I786" s="33" t="s">
        <v>1829</v>
      </c>
      <c r="J786" s="33">
        <v>823.27499999999998</v>
      </c>
      <c r="K786" s="58" t="str">
        <f t="shared" si="12"/>
        <v>Small Sale</v>
      </c>
    </row>
    <row r="787" spans="1:11">
      <c r="A787" s="28" t="s">
        <v>2611</v>
      </c>
      <c r="B787" s="31">
        <v>45279</v>
      </c>
      <c r="C787" s="34" t="s">
        <v>188</v>
      </c>
      <c r="D787" s="34" t="s">
        <v>1694</v>
      </c>
      <c r="E787" s="34" t="s">
        <v>1797</v>
      </c>
      <c r="F787" s="34">
        <v>4</v>
      </c>
      <c r="G787" s="34">
        <v>457.33</v>
      </c>
      <c r="H787" s="34">
        <v>0.1</v>
      </c>
      <c r="I787" s="34" t="s">
        <v>1824</v>
      </c>
      <c r="J787" s="34">
        <v>1646.3879999999999</v>
      </c>
      <c r="K787" s="58" t="str">
        <f t="shared" si="12"/>
        <v>Large Sale</v>
      </c>
    </row>
    <row r="788" spans="1:11">
      <c r="A788" s="27" t="s">
        <v>2612</v>
      </c>
      <c r="B788" s="30">
        <v>45602</v>
      </c>
      <c r="C788" s="33" t="s">
        <v>926</v>
      </c>
      <c r="D788" s="33" t="s">
        <v>1746</v>
      </c>
      <c r="E788" s="33" t="s">
        <v>1766</v>
      </c>
      <c r="F788" s="33">
        <v>3</v>
      </c>
      <c r="G788" s="33">
        <v>761.88</v>
      </c>
      <c r="H788" s="33">
        <v>0.23</v>
      </c>
      <c r="I788" s="33" t="s">
        <v>1826</v>
      </c>
      <c r="J788" s="33">
        <v>1759.9428</v>
      </c>
      <c r="K788" s="58" t="str">
        <f t="shared" si="12"/>
        <v>Large Sale</v>
      </c>
    </row>
    <row r="789" spans="1:11">
      <c r="A789" s="28" t="s">
        <v>2613</v>
      </c>
      <c r="B789" s="31">
        <v>45793</v>
      </c>
      <c r="C789" s="34" t="s">
        <v>585</v>
      </c>
      <c r="D789" s="34" t="s">
        <v>1622</v>
      </c>
      <c r="E789" s="34" t="s">
        <v>1813</v>
      </c>
      <c r="F789" s="34">
        <v>4</v>
      </c>
      <c r="G789" s="34">
        <v>122.87</v>
      </c>
      <c r="H789" s="34">
        <v>0.13</v>
      </c>
      <c r="I789" s="34" t="s">
        <v>1824</v>
      </c>
      <c r="J789" s="34">
        <v>427.58760000000001</v>
      </c>
      <c r="K789" s="58" t="str">
        <f t="shared" si="12"/>
        <v>Small Sale</v>
      </c>
    </row>
    <row r="790" spans="1:11">
      <c r="A790" s="27" t="s">
        <v>2614</v>
      </c>
      <c r="B790" s="30">
        <v>45778</v>
      </c>
      <c r="C790" s="33" t="s">
        <v>1464</v>
      </c>
      <c r="D790" s="33" t="s">
        <v>1694</v>
      </c>
      <c r="E790" s="33" t="s">
        <v>1769</v>
      </c>
      <c r="F790" s="33">
        <v>4</v>
      </c>
      <c r="G790" s="33">
        <v>753</v>
      </c>
      <c r="H790" s="33">
        <v>0.28000000000000003</v>
      </c>
      <c r="I790" s="33" t="s">
        <v>1829</v>
      </c>
      <c r="J790" s="33">
        <v>2168.64</v>
      </c>
      <c r="K790" s="58" t="str">
        <f t="shared" si="12"/>
        <v>Large Sale</v>
      </c>
    </row>
    <row r="791" spans="1:11">
      <c r="A791" s="28" t="s">
        <v>2615</v>
      </c>
      <c r="B791" s="31">
        <v>45325</v>
      </c>
      <c r="C791" s="34" t="s">
        <v>1157</v>
      </c>
      <c r="D791" s="34" t="s">
        <v>1555</v>
      </c>
      <c r="E791" s="34" t="s">
        <v>1773</v>
      </c>
      <c r="F791" s="34">
        <v>2</v>
      </c>
      <c r="G791" s="34">
        <v>788.05</v>
      </c>
      <c r="H791" s="34">
        <v>0.21</v>
      </c>
      <c r="I791" s="34" t="s">
        <v>1824</v>
      </c>
      <c r="J791" s="34">
        <v>1245.1189999999999</v>
      </c>
      <c r="K791" s="58" t="str">
        <f t="shared" si="12"/>
        <v>Large Sale</v>
      </c>
    </row>
    <row r="792" spans="1:11">
      <c r="A792" s="27" t="s">
        <v>2616</v>
      </c>
      <c r="B792" s="30">
        <v>45875</v>
      </c>
      <c r="C792" s="33" t="s">
        <v>1425</v>
      </c>
      <c r="D792" s="33" t="s">
        <v>1712</v>
      </c>
      <c r="E792" s="33" t="s">
        <v>1789</v>
      </c>
      <c r="F792" s="33">
        <v>2</v>
      </c>
      <c r="G792" s="33">
        <v>807.1</v>
      </c>
      <c r="H792" s="33">
        <v>0.28999999999999998</v>
      </c>
      <c r="I792" s="33" t="s">
        <v>1824</v>
      </c>
      <c r="J792" s="33">
        <v>1146.0820000000001</v>
      </c>
      <c r="K792" s="58" t="str">
        <f t="shared" si="12"/>
        <v>Large Sale</v>
      </c>
    </row>
    <row r="793" spans="1:11">
      <c r="A793" s="28" t="s">
        <v>2617</v>
      </c>
      <c r="B793" s="31">
        <v>45320</v>
      </c>
      <c r="C793" s="34" t="s">
        <v>458</v>
      </c>
      <c r="D793" s="34" t="s">
        <v>1562</v>
      </c>
      <c r="E793" s="34" t="s">
        <v>1757</v>
      </c>
      <c r="F793" s="34">
        <v>2</v>
      </c>
      <c r="G793" s="34">
        <v>443.09</v>
      </c>
      <c r="H793" s="34">
        <v>0.02</v>
      </c>
      <c r="I793" s="34" t="s">
        <v>1826</v>
      </c>
      <c r="J793" s="34">
        <v>868.45639999999992</v>
      </c>
      <c r="K793" s="58" t="str">
        <f t="shared" si="12"/>
        <v>Small Sale</v>
      </c>
    </row>
    <row r="794" spans="1:11">
      <c r="A794" s="27" t="s">
        <v>2618</v>
      </c>
      <c r="B794" s="30">
        <v>45870</v>
      </c>
      <c r="C794" s="33" t="s">
        <v>1443</v>
      </c>
      <c r="D794" s="33" t="s">
        <v>1586</v>
      </c>
      <c r="E794" s="33" t="s">
        <v>1801</v>
      </c>
      <c r="F794" s="33">
        <v>1</v>
      </c>
      <c r="G794" s="33">
        <v>512.16</v>
      </c>
      <c r="H794" s="33">
        <v>0.02</v>
      </c>
      <c r="I794" s="33" t="s">
        <v>1829</v>
      </c>
      <c r="J794" s="33">
        <v>501.91680000000002</v>
      </c>
      <c r="K794" s="58" t="str">
        <f t="shared" si="12"/>
        <v>Small Sale</v>
      </c>
    </row>
    <row r="795" spans="1:11">
      <c r="A795" s="28" t="s">
        <v>2619</v>
      </c>
      <c r="B795" s="31">
        <v>45577</v>
      </c>
      <c r="C795" s="34" t="s">
        <v>678</v>
      </c>
      <c r="D795" s="34" t="s">
        <v>1630</v>
      </c>
      <c r="E795" s="34" t="s">
        <v>1810</v>
      </c>
      <c r="F795" s="34">
        <v>2</v>
      </c>
      <c r="G795" s="34">
        <v>602.54999999999995</v>
      </c>
      <c r="H795" s="34">
        <v>0.23</v>
      </c>
      <c r="I795" s="34" t="s">
        <v>1829</v>
      </c>
      <c r="J795" s="34">
        <v>927.92699999999991</v>
      </c>
      <c r="K795" s="58" t="str">
        <f t="shared" si="12"/>
        <v>Small Sale</v>
      </c>
    </row>
    <row r="796" spans="1:11">
      <c r="A796" s="27" t="s">
        <v>2620</v>
      </c>
      <c r="B796" s="30">
        <v>45745</v>
      </c>
      <c r="C796" s="33" t="s">
        <v>547</v>
      </c>
      <c r="D796" s="33" t="s">
        <v>1632</v>
      </c>
      <c r="E796" s="33" t="s">
        <v>1752</v>
      </c>
      <c r="F796" s="33">
        <v>3</v>
      </c>
      <c r="G796" s="33">
        <v>846.19</v>
      </c>
      <c r="H796" s="33">
        <v>0.09</v>
      </c>
      <c r="I796" s="33" t="s">
        <v>1829</v>
      </c>
      <c r="J796" s="33">
        <v>2310.0987</v>
      </c>
      <c r="K796" s="58" t="str">
        <f t="shared" si="12"/>
        <v>Large Sale</v>
      </c>
    </row>
    <row r="797" spans="1:11">
      <c r="A797" s="28" t="s">
        <v>2621</v>
      </c>
      <c r="B797" s="31">
        <v>45772</v>
      </c>
      <c r="C797" s="34" t="s">
        <v>1026</v>
      </c>
      <c r="D797" s="34" t="s">
        <v>1686</v>
      </c>
      <c r="E797" s="34" t="s">
        <v>1782</v>
      </c>
      <c r="F797" s="34">
        <v>1</v>
      </c>
      <c r="G797" s="34">
        <v>506.73</v>
      </c>
      <c r="H797" s="34">
        <v>0.28999999999999998</v>
      </c>
      <c r="I797" s="34" t="s">
        <v>1824</v>
      </c>
      <c r="J797" s="34">
        <v>359.7783</v>
      </c>
      <c r="K797" s="58" t="str">
        <f t="shared" si="12"/>
        <v>Small Sale</v>
      </c>
    </row>
    <row r="798" spans="1:11">
      <c r="A798" s="27" t="s">
        <v>2622</v>
      </c>
      <c r="B798" s="30">
        <v>45299</v>
      </c>
      <c r="C798" s="33" t="s">
        <v>198</v>
      </c>
      <c r="D798" s="33" t="s">
        <v>1650</v>
      </c>
      <c r="E798" s="33" t="s">
        <v>1804</v>
      </c>
      <c r="F798" s="33">
        <v>1</v>
      </c>
      <c r="G798" s="33">
        <v>408.66</v>
      </c>
      <c r="H798" s="33">
        <v>0.13</v>
      </c>
      <c r="I798" s="33" t="s">
        <v>1829</v>
      </c>
      <c r="J798" s="33">
        <v>355.5342</v>
      </c>
      <c r="K798" s="58" t="str">
        <f t="shared" si="12"/>
        <v>Small Sale</v>
      </c>
    </row>
    <row r="799" spans="1:11">
      <c r="A799" s="28" t="s">
        <v>2623</v>
      </c>
      <c r="B799" s="31">
        <v>45447</v>
      </c>
      <c r="C799" s="34" t="s">
        <v>387</v>
      </c>
      <c r="D799" s="34" t="s">
        <v>1562</v>
      </c>
      <c r="E799" s="34" t="s">
        <v>1807</v>
      </c>
      <c r="F799" s="34">
        <v>3</v>
      </c>
      <c r="G799" s="34">
        <v>170.48</v>
      </c>
      <c r="H799" s="34">
        <v>0.06</v>
      </c>
      <c r="I799" s="34" t="s">
        <v>1829</v>
      </c>
      <c r="J799" s="34">
        <v>480.75359999999989</v>
      </c>
      <c r="K799" s="58" t="str">
        <f t="shared" si="12"/>
        <v>Small Sale</v>
      </c>
    </row>
    <row r="800" spans="1:11">
      <c r="A800" s="27" t="s">
        <v>2624</v>
      </c>
      <c r="B800" s="30">
        <v>45717</v>
      </c>
      <c r="C800" s="33" t="s">
        <v>347</v>
      </c>
      <c r="D800" s="33" t="s">
        <v>1584</v>
      </c>
      <c r="E800" s="33" t="s">
        <v>1786</v>
      </c>
      <c r="F800" s="33">
        <v>1</v>
      </c>
      <c r="G800" s="33">
        <v>423.48</v>
      </c>
      <c r="H800" s="33">
        <v>0.18</v>
      </c>
      <c r="I800" s="33" t="s">
        <v>1826</v>
      </c>
      <c r="J800" s="33">
        <v>347.25360000000012</v>
      </c>
      <c r="K800" s="58" t="str">
        <f t="shared" si="12"/>
        <v>Small Sale</v>
      </c>
    </row>
    <row r="801" spans="1:11">
      <c r="A801" s="28" t="s">
        <v>2625</v>
      </c>
      <c r="B801" s="31">
        <v>45213</v>
      </c>
      <c r="C801" s="34" t="s">
        <v>755</v>
      </c>
      <c r="D801" s="34" t="s">
        <v>1732</v>
      </c>
      <c r="E801" s="34" t="s">
        <v>1792</v>
      </c>
      <c r="F801" s="34">
        <v>4</v>
      </c>
      <c r="G801" s="34">
        <v>23.57</v>
      </c>
      <c r="H801" s="34">
        <v>0.1</v>
      </c>
      <c r="I801" s="34" t="s">
        <v>1824</v>
      </c>
      <c r="J801" s="34">
        <v>84.852000000000004</v>
      </c>
      <c r="K801" s="58" t="str">
        <f t="shared" si="12"/>
        <v>Small Sale</v>
      </c>
    </row>
    <row r="802" spans="1:11">
      <c r="A802" s="27" t="s">
        <v>2626</v>
      </c>
      <c r="B802" s="30">
        <v>45837</v>
      </c>
      <c r="C802" s="33" t="s">
        <v>1190</v>
      </c>
      <c r="D802" s="33" t="s">
        <v>1632</v>
      </c>
      <c r="E802" s="33" t="s">
        <v>1810</v>
      </c>
      <c r="F802" s="33">
        <v>2</v>
      </c>
      <c r="G802" s="33">
        <v>953.26</v>
      </c>
      <c r="H802" s="33">
        <v>0.1</v>
      </c>
      <c r="I802" s="33" t="s">
        <v>1829</v>
      </c>
      <c r="J802" s="33">
        <v>1715.8679999999999</v>
      </c>
      <c r="K802" s="58" t="str">
        <f t="shared" si="12"/>
        <v>Large Sale</v>
      </c>
    </row>
    <row r="803" spans="1:11">
      <c r="A803" s="28" t="s">
        <v>2627</v>
      </c>
      <c r="B803" s="31">
        <v>45277</v>
      </c>
      <c r="C803" s="34" t="s">
        <v>1089</v>
      </c>
      <c r="D803" s="34" t="s">
        <v>1694</v>
      </c>
      <c r="E803" s="34" t="s">
        <v>1779</v>
      </c>
      <c r="F803" s="34">
        <v>3</v>
      </c>
      <c r="G803" s="34">
        <v>405.13</v>
      </c>
      <c r="H803" s="34">
        <v>0.14000000000000001</v>
      </c>
      <c r="I803" s="34" t="s">
        <v>1829</v>
      </c>
      <c r="J803" s="34">
        <v>1045.2354</v>
      </c>
      <c r="K803" s="58" t="str">
        <f t="shared" si="12"/>
        <v>Large Sale</v>
      </c>
    </row>
    <row r="804" spans="1:11">
      <c r="A804" s="27" t="s">
        <v>2628</v>
      </c>
      <c r="B804" s="30">
        <v>45248</v>
      </c>
      <c r="C804" s="33" t="s">
        <v>1065</v>
      </c>
      <c r="D804" s="33" t="s">
        <v>1549</v>
      </c>
      <c r="E804" s="33" t="s">
        <v>1769</v>
      </c>
      <c r="F804" s="33">
        <v>2</v>
      </c>
      <c r="G804" s="33">
        <v>333.83</v>
      </c>
      <c r="H804" s="33">
        <v>0.26</v>
      </c>
      <c r="I804" s="33" t="s">
        <v>1826</v>
      </c>
      <c r="J804" s="33">
        <v>494.0684</v>
      </c>
      <c r="K804" s="58" t="str">
        <f t="shared" si="12"/>
        <v>Small Sale</v>
      </c>
    </row>
    <row r="805" spans="1:11">
      <c r="A805" s="28" t="s">
        <v>2629</v>
      </c>
      <c r="B805" s="31">
        <v>45741</v>
      </c>
      <c r="C805" s="34" t="s">
        <v>1047</v>
      </c>
      <c r="D805" s="34" t="s">
        <v>1730</v>
      </c>
      <c r="E805" s="34" t="s">
        <v>1766</v>
      </c>
      <c r="F805" s="34">
        <v>2</v>
      </c>
      <c r="G805" s="34">
        <v>727.18</v>
      </c>
      <c r="H805" s="34">
        <v>0.22</v>
      </c>
      <c r="I805" s="34" t="s">
        <v>1826</v>
      </c>
      <c r="J805" s="34">
        <v>1134.4007999999999</v>
      </c>
      <c r="K805" s="58" t="str">
        <f t="shared" si="12"/>
        <v>Large Sale</v>
      </c>
    </row>
    <row r="806" spans="1:11">
      <c r="A806" s="27" t="s">
        <v>2630</v>
      </c>
      <c r="B806" s="30">
        <v>45778</v>
      </c>
      <c r="C806" s="33" t="s">
        <v>966</v>
      </c>
      <c r="D806" s="33" t="s">
        <v>1555</v>
      </c>
      <c r="E806" s="33" t="s">
        <v>1789</v>
      </c>
      <c r="F806" s="33">
        <v>2</v>
      </c>
      <c r="G806" s="33">
        <v>516.02</v>
      </c>
      <c r="H806" s="33">
        <v>0.19</v>
      </c>
      <c r="I806" s="33" t="s">
        <v>1829</v>
      </c>
      <c r="J806" s="33">
        <v>835.95240000000001</v>
      </c>
      <c r="K806" s="58" t="str">
        <f t="shared" si="12"/>
        <v>Small Sale</v>
      </c>
    </row>
    <row r="807" spans="1:11">
      <c r="A807" s="28" t="s">
        <v>2631</v>
      </c>
      <c r="B807" s="31">
        <v>45361</v>
      </c>
      <c r="C807" s="34" t="s">
        <v>932</v>
      </c>
      <c r="D807" s="34" t="s">
        <v>1632</v>
      </c>
      <c r="E807" s="34" t="s">
        <v>1792</v>
      </c>
      <c r="F807" s="34">
        <v>2</v>
      </c>
      <c r="G807" s="34">
        <v>705.61</v>
      </c>
      <c r="H807" s="34">
        <v>0.28000000000000003</v>
      </c>
      <c r="I807" s="34" t="s">
        <v>1824</v>
      </c>
      <c r="J807" s="34">
        <v>1016.0784</v>
      </c>
      <c r="K807" s="58" t="str">
        <f t="shared" si="12"/>
        <v>Large Sale</v>
      </c>
    </row>
    <row r="808" spans="1:11">
      <c r="A808" s="27" t="s">
        <v>2632</v>
      </c>
      <c r="B808" s="30">
        <v>45414</v>
      </c>
      <c r="C808" s="33" t="s">
        <v>875</v>
      </c>
      <c r="D808" s="33" t="s">
        <v>1716</v>
      </c>
      <c r="E808" s="33" t="s">
        <v>1782</v>
      </c>
      <c r="F808" s="33">
        <v>3</v>
      </c>
      <c r="G808" s="33">
        <v>654.47</v>
      </c>
      <c r="H808" s="33">
        <v>0.18</v>
      </c>
      <c r="I808" s="33" t="s">
        <v>1829</v>
      </c>
      <c r="J808" s="33">
        <v>1609.9962</v>
      </c>
      <c r="K808" s="58" t="str">
        <f t="shared" si="12"/>
        <v>Large Sale</v>
      </c>
    </row>
    <row r="809" spans="1:11">
      <c r="A809" s="28" t="s">
        <v>2633</v>
      </c>
      <c r="B809" s="31">
        <v>45734</v>
      </c>
      <c r="C809" s="34" t="s">
        <v>568</v>
      </c>
      <c r="D809" s="34" t="s">
        <v>1724</v>
      </c>
      <c r="E809" s="34" t="s">
        <v>1801</v>
      </c>
      <c r="F809" s="34">
        <v>2</v>
      </c>
      <c r="G809" s="34">
        <v>315.27</v>
      </c>
      <c r="H809" s="34">
        <v>0.23</v>
      </c>
      <c r="I809" s="34" t="s">
        <v>1824</v>
      </c>
      <c r="J809" s="34">
        <v>485.51580000000001</v>
      </c>
      <c r="K809" s="58" t="str">
        <f t="shared" si="12"/>
        <v>Small Sale</v>
      </c>
    </row>
    <row r="810" spans="1:11">
      <c r="A810" s="27" t="s">
        <v>2634</v>
      </c>
      <c r="B810" s="30">
        <v>45623</v>
      </c>
      <c r="C810" s="33" t="s">
        <v>719</v>
      </c>
      <c r="D810" s="33" t="s">
        <v>1604</v>
      </c>
      <c r="E810" s="33" t="s">
        <v>1761</v>
      </c>
      <c r="F810" s="33">
        <v>1</v>
      </c>
      <c r="G810" s="33">
        <v>974.47</v>
      </c>
      <c r="H810" s="33">
        <v>0.05</v>
      </c>
      <c r="I810" s="33" t="s">
        <v>1824</v>
      </c>
      <c r="J810" s="33">
        <v>925.74649999999997</v>
      </c>
      <c r="K810" s="58" t="str">
        <f t="shared" si="12"/>
        <v>Small Sale</v>
      </c>
    </row>
    <row r="811" spans="1:11">
      <c r="A811" s="28" t="s">
        <v>2635</v>
      </c>
      <c r="B811" s="31">
        <v>45340</v>
      </c>
      <c r="C811" s="34" t="s">
        <v>247</v>
      </c>
      <c r="D811" s="34" t="s">
        <v>1549</v>
      </c>
      <c r="E811" s="34" t="s">
        <v>1769</v>
      </c>
      <c r="F811" s="34">
        <v>2</v>
      </c>
      <c r="G811" s="34">
        <v>803.3</v>
      </c>
      <c r="H811" s="34">
        <v>0.17</v>
      </c>
      <c r="I811" s="34" t="s">
        <v>1824</v>
      </c>
      <c r="J811" s="34">
        <v>1333.4780000000001</v>
      </c>
      <c r="K811" s="58" t="str">
        <f t="shared" si="12"/>
        <v>Large Sale</v>
      </c>
    </row>
    <row r="812" spans="1:11">
      <c r="A812" s="27" t="s">
        <v>2636</v>
      </c>
      <c r="B812" s="30">
        <v>45447</v>
      </c>
      <c r="C812" s="33" t="s">
        <v>63</v>
      </c>
      <c r="D812" s="33" t="s">
        <v>1549</v>
      </c>
      <c r="E812" s="33" t="s">
        <v>1789</v>
      </c>
      <c r="F812" s="33">
        <v>4</v>
      </c>
      <c r="G812" s="33">
        <v>863.87</v>
      </c>
      <c r="H812" s="33">
        <v>0.21</v>
      </c>
      <c r="I812" s="33" t="s">
        <v>1829</v>
      </c>
      <c r="J812" s="33">
        <v>2729.8292000000001</v>
      </c>
      <c r="K812" s="58" t="str">
        <f t="shared" si="12"/>
        <v>Large Sale</v>
      </c>
    </row>
    <row r="813" spans="1:11">
      <c r="A813" s="28" t="s">
        <v>2637</v>
      </c>
      <c r="B813" s="31">
        <v>45513</v>
      </c>
      <c r="C813" s="34" t="s">
        <v>1446</v>
      </c>
      <c r="D813" s="34" t="s">
        <v>1708</v>
      </c>
      <c r="E813" s="34" t="s">
        <v>1810</v>
      </c>
      <c r="F813" s="34">
        <v>1</v>
      </c>
      <c r="G813" s="34">
        <v>450.11</v>
      </c>
      <c r="H813" s="34">
        <v>0.17</v>
      </c>
      <c r="I813" s="34" t="s">
        <v>1824</v>
      </c>
      <c r="J813" s="34">
        <v>373.59129999999999</v>
      </c>
      <c r="K813" s="58" t="str">
        <f t="shared" si="12"/>
        <v>Small Sale</v>
      </c>
    </row>
    <row r="814" spans="1:11">
      <c r="A814" s="27" t="s">
        <v>2638</v>
      </c>
      <c r="B814" s="30">
        <v>45486</v>
      </c>
      <c r="C814" s="33" t="s">
        <v>740</v>
      </c>
      <c r="D814" s="33" t="s">
        <v>1684</v>
      </c>
      <c r="E814" s="33" t="s">
        <v>1797</v>
      </c>
      <c r="F814" s="33">
        <v>1</v>
      </c>
      <c r="G814" s="33">
        <v>289.82</v>
      </c>
      <c r="H814" s="33">
        <v>0.18</v>
      </c>
      <c r="I814" s="33" t="s">
        <v>1829</v>
      </c>
      <c r="J814" s="33">
        <v>237.6524</v>
      </c>
      <c r="K814" s="58" t="str">
        <f t="shared" si="12"/>
        <v>Small Sale</v>
      </c>
    </row>
    <row r="815" spans="1:11">
      <c r="A815" s="28" t="s">
        <v>2639</v>
      </c>
      <c r="B815" s="31">
        <v>45890</v>
      </c>
      <c r="C815" s="34" t="s">
        <v>1050</v>
      </c>
      <c r="D815" s="34" t="s">
        <v>1656</v>
      </c>
      <c r="E815" s="34" t="s">
        <v>1789</v>
      </c>
      <c r="F815" s="34">
        <v>4</v>
      </c>
      <c r="G815" s="34">
        <v>250.64</v>
      </c>
      <c r="H815" s="34">
        <v>0.1</v>
      </c>
      <c r="I815" s="34" t="s">
        <v>1826</v>
      </c>
      <c r="J815" s="34">
        <v>902.30399999999997</v>
      </c>
      <c r="K815" s="58" t="str">
        <f t="shared" si="12"/>
        <v>Small Sale</v>
      </c>
    </row>
    <row r="816" spans="1:11">
      <c r="A816" s="27" t="s">
        <v>2640</v>
      </c>
      <c r="B816" s="30">
        <v>45876</v>
      </c>
      <c r="C816" s="33" t="s">
        <v>911</v>
      </c>
      <c r="D816" s="33" t="s">
        <v>1686</v>
      </c>
      <c r="E816" s="33" t="s">
        <v>1813</v>
      </c>
      <c r="F816" s="33">
        <v>4</v>
      </c>
      <c r="G816" s="33">
        <v>373.49</v>
      </c>
      <c r="H816" s="33">
        <v>0.16</v>
      </c>
      <c r="I816" s="33" t="s">
        <v>1829</v>
      </c>
      <c r="J816" s="33">
        <v>1254.9264000000001</v>
      </c>
      <c r="K816" s="58" t="str">
        <f t="shared" si="12"/>
        <v>Large Sale</v>
      </c>
    </row>
    <row r="817" spans="1:11">
      <c r="A817" s="28" t="s">
        <v>2641</v>
      </c>
      <c r="B817" s="31">
        <v>45398</v>
      </c>
      <c r="C817" s="34" t="s">
        <v>244</v>
      </c>
      <c r="D817" s="34" t="s">
        <v>1551</v>
      </c>
      <c r="E817" s="34" t="s">
        <v>1786</v>
      </c>
      <c r="F817" s="34">
        <v>4</v>
      </c>
      <c r="G817" s="34">
        <v>348.91</v>
      </c>
      <c r="H817" s="34">
        <v>0.18</v>
      </c>
      <c r="I817" s="34" t="s">
        <v>1826</v>
      </c>
      <c r="J817" s="34">
        <v>1144.4248</v>
      </c>
      <c r="K817" s="58" t="str">
        <f t="shared" si="12"/>
        <v>Large Sale</v>
      </c>
    </row>
    <row r="818" spans="1:11">
      <c r="A818" s="27" t="s">
        <v>2642</v>
      </c>
      <c r="B818" s="30">
        <v>45390</v>
      </c>
      <c r="C818" s="33" t="s">
        <v>387</v>
      </c>
      <c r="D818" s="33" t="s">
        <v>1736</v>
      </c>
      <c r="E818" s="33" t="s">
        <v>1807</v>
      </c>
      <c r="F818" s="33">
        <v>4</v>
      </c>
      <c r="G818" s="33">
        <v>212.96</v>
      </c>
      <c r="H818" s="33">
        <v>0.17</v>
      </c>
      <c r="I818" s="33" t="s">
        <v>1824</v>
      </c>
      <c r="J818" s="33">
        <v>707.02719999999999</v>
      </c>
      <c r="K818" s="58" t="str">
        <f t="shared" si="12"/>
        <v>Small Sale</v>
      </c>
    </row>
    <row r="819" spans="1:11">
      <c r="A819" s="28" t="s">
        <v>2643</v>
      </c>
      <c r="B819" s="31">
        <v>45406</v>
      </c>
      <c r="C819" s="34" t="s">
        <v>625</v>
      </c>
      <c r="D819" s="34" t="s">
        <v>1602</v>
      </c>
      <c r="E819" s="34" t="s">
        <v>1813</v>
      </c>
      <c r="F819" s="34">
        <v>3</v>
      </c>
      <c r="G819" s="34">
        <v>871.34</v>
      </c>
      <c r="H819" s="34">
        <v>0.11</v>
      </c>
      <c r="I819" s="34" t="s">
        <v>1829</v>
      </c>
      <c r="J819" s="34">
        <v>2326.4778000000001</v>
      </c>
      <c r="K819" s="58" t="str">
        <f t="shared" si="12"/>
        <v>Large Sale</v>
      </c>
    </row>
    <row r="820" spans="1:11">
      <c r="A820" s="27" t="s">
        <v>2644</v>
      </c>
      <c r="B820" s="30">
        <v>45844</v>
      </c>
      <c r="C820" s="33" t="s">
        <v>356</v>
      </c>
      <c r="D820" s="33" t="s">
        <v>1736</v>
      </c>
      <c r="E820" s="33" t="s">
        <v>1752</v>
      </c>
      <c r="F820" s="33">
        <v>2</v>
      </c>
      <c r="G820" s="33">
        <v>698.94</v>
      </c>
      <c r="H820" s="33">
        <v>0.06</v>
      </c>
      <c r="I820" s="33" t="s">
        <v>1824</v>
      </c>
      <c r="J820" s="33">
        <v>1314.0072</v>
      </c>
      <c r="K820" s="58" t="str">
        <f t="shared" si="12"/>
        <v>Large Sale</v>
      </c>
    </row>
    <row r="821" spans="1:11">
      <c r="A821" s="28" t="s">
        <v>2645</v>
      </c>
      <c r="B821" s="31">
        <v>45697</v>
      </c>
      <c r="C821" s="34" t="s">
        <v>996</v>
      </c>
      <c r="D821" s="34" t="s">
        <v>1696</v>
      </c>
      <c r="E821" s="34" t="s">
        <v>1752</v>
      </c>
      <c r="F821" s="34">
        <v>1</v>
      </c>
      <c r="G821" s="34">
        <v>719.94</v>
      </c>
      <c r="H821" s="34">
        <v>0.23</v>
      </c>
      <c r="I821" s="34" t="s">
        <v>1829</v>
      </c>
      <c r="J821" s="34">
        <v>554.35380000000009</v>
      </c>
      <c r="K821" s="58" t="str">
        <f t="shared" si="12"/>
        <v>Small Sale</v>
      </c>
    </row>
    <row r="822" spans="1:11">
      <c r="A822" s="27" t="s">
        <v>2646</v>
      </c>
      <c r="B822" s="30">
        <v>45607</v>
      </c>
      <c r="C822" s="33" t="s">
        <v>36</v>
      </c>
      <c r="D822" s="33" t="s">
        <v>1604</v>
      </c>
      <c r="E822" s="33" t="s">
        <v>1769</v>
      </c>
      <c r="F822" s="33">
        <v>2</v>
      </c>
      <c r="G822" s="33">
        <v>278.16000000000003</v>
      </c>
      <c r="H822" s="33">
        <v>0.22</v>
      </c>
      <c r="I822" s="33" t="s">
        <v>1826</v>
      </c>
      <c r="J822" s="33">
        <v>433.92960000000011</v>
      </c>
      <c r="K822" s="58" t="str">
        <f t="shared" si="12"/>
        <v>Small Sale</v>
      </c>
    </row>
    <row r="823" spans="1:11">
      <c r="A823" s="28" t="s">
        <v>2647</v>
      </c>
      <c r="B823" s="31">
        <v>45307</v>
      </c>
      <c r="C823" s="34" t="s">
        <v>202</v>
      </c>
      <c r="D823" s="34" t="s">
        <v>1646</v>
      </c>
      <c r="E823" s="34" t="s">
        <v>1773</v>
      </c>
      <c r="F823" s="34">
        <v>1</v>
      </c>
      <c r="G823" s="34">
        <v>678.9</v>
      </c>
      <c r="H823" s="34">
        <v>0.17</v>
      </c>
      <c r="I823" s="34" t="s">
        <v>1824</v>
      </c>
      <c r="J823" s="34">
        <v>563.48699999999997</v>
      </c>
      <c r="K823" s="58" t="str">
        <f t="shared" si="12"/>
        <v>Small Sale</v>
      </c>
    </row>
    <row r="824" spans="1:11">
      <c r="A824" s="27" t="s">
        <v>2648</v>
      </c>
      <c r="B824" s="30">
        <v>45520</v>
      </c>
      <c r="C824" s="33" t="s">
        <v>71</v>
      </c>
      <c r="D824" s="33" t="s">
        <v>1598</v>
      </c>
      <c r="E824" s="33" t="s">
        <v>1801</v>
      </c>
      <c r="F824" s="33">
        <v>4</v>
      </c>
      <c r="G824" s="33">
        <v>94.13</v>
      </c>
      <c r="H824" s="33">
        <v>0.15</v>
      </c>
      <c r="I824" s="33" t="s">
        <v>1824</v>
      </c>
      <c r="J824" s="33">
        <v>320.04199999999997</v>
      </c>
      <c r="K824" s="58" t="str">
        <f t="shared" si="12"/>
        <v>Small Sale</v>
      </c>
    </row>
    <row r="825" spans="1:11">
      <c r="A825" s="28" t="s">
        <v>2649</v>
      </c>
      <c r="B825" s="31">
        <v>45933</v>
      </c>
      <c r="C825" s="34" t="s">
        <v>1365</v>
      </c>
      <c r="D825" s="34" t="s">
        <v>1636</v>
      </c>
      <c r="E825" s="34" t="s">
        <v>1757</v>
      </c>
      <c r="F825" s="34">
        <v>4</v>
      </c>
      <c r="G825" s="34">
        <v>415.02</v>
      </c>
      <c r="H825" s="34">
        <v>0.01</v>
      </c>
      <c r="I825" s="34" t="s">
        <v>1826</v>
      </c>
      <c r="J825" s="34">
        <v>1643.4792</v>
      </c>
      <c r="K825" s="58" t="str">
        <f t="shared" si="12"/>
        <v>Large Sale</v>
      </c>
    </row>
    <row r="826" spans="1:11">
      <c r="A826" s="27" t="s">
        <v>2650</v>
      </c>
      <c r="B826" s="30">
        <v>45841</v>
      </c>
      <c r="C826" s="33" t="s">
        <v>195</v>
      </c>
      <c r="D826" s="33" t="s">
        <v>1570</v>
      </c>
      <c r="E826" s="33" t="s">
        <v>1769</v>
      </c>
      <c r="F826" s="33">
        <v>4</v>
      </c>
      <c r="G826" s="33">
        <v>780.07</v>
      </c>
      <c r="H826" s="33">
        <v>0.03</v>
      </c>
      <c r="I826" s="33" t="s">
        <v>1824</v>
      </c>
      <c r="J826" s="33">
        <v>3026.6716000000001</v>
      </c>
      <c r="K826" s="58" t="str">
        <f t="shared" si="12"/>
        <v>Large Sale</v>
      </c>
    </row>
    <row r="827" spans="1:11">
      <c r="A827" s="28" t="s">
        <v>2651</v>
      </c>
      <c r="B827" s="31">
        <v>45877</v>
      </c>
      <c r="C827" s="34" t="s">
        <v>1328</v>
      </c>
      <c r="D827" s="34" t="s">
        <v>1622</v>
      </c>
      <c r="E827" s="34" t="s">
        <v>1801</v>
      </c>
      <c r="F827" s="34">
        <v>4</v>
      </c>
      <c r="G827" s="34">
        <v>184.57</v>
      </c>
      <c r="H827" s="34">
        <v>0.28000000000000003</v>
      </c>
      <c r="I827" s="34" t="s">
        <v>1824</v>
      </c>
      <c r="J827" s="34">
        <v>531.5616</v>
      </c>
      <c r="K827" s="58" t="str">
        <f t="shared" si="12"/>
        <v>Small Sale</v>
      </c>
    </row>
    <row r="828" spans="1:11">
      <c r="A828" s="27" t="s">
        <v>2652</v>
      </c>
      <c r="B828" s="30">
        <v>45532</v>
      </c>
      <c r="C828" s="33" t="s">
        <v>911</v>
      </c>
      <c r="D828" s="33" t="s">
        <v>1678</v>
      </c>
      <c r="E828" s="33" t="s">
        <v>1769</v>
      </c>
      <c r="F828" s="33">
        <v>4</v>
      </c>
      <c r="G828" s="33">
        <v>277.58</v>
      </c>
      <c r="H828" s="33">
        <v>0.22</v>
      </c>
      <c r="I828" s="33" t="s">
        <v>1826</v>
      </c>
      <c r="J828" s="33">
        <v>866.04959999999994</v>
      </c>
      <c r="K828" s="58" t="str">
        <f t="shared" si="12"/>
        <v>Small Sale</v>
      </c>
    </row>
    <row r="829" spans="1:11">
      <c r="A829" s="28" t="s">
        <v>2653</v>
      </c>
      <c r="B829" s="31">
        <v>45734</v>
      </c>
      <c r="C829" s="34" t="s">
        <v>369</v>
      </c>
      <c r="D829" s="34" t="s">
        <v>1610</v>
      </c>
      <c r="E829" s="34" t="s">
        <v>1766</v>
      </c>
      <c r="F829" s="34">
        <v>1</v>
      </c>
      <c r="G829" s="34">
        <v>36.799999999999997</v>
      </c>
      <c r="H829" s="34">
        <v>0.18</v>
      </c>
      <c r="I829" s="34" t="s">
        <v>1824</v>
      </c>
      <c r="J829" s="34">
        <v>30.175999999999998</v>
      </c>
      <c r="K829" s="58" t="str">
        <f t="shared" si="12"/>
        <v>Small Sale</v>
      </c>
    </row>
    <row r="830" spans="1:11">
      <c r="A830" s="27" t="s">
        <v>2654</v>
      </c>
      <c r="B830" s="30">
        <v>45809</v>
      </c>
      <c r="C830" s="33" t="s">
        <v>1115</v>
      </c>
      <c r="D830" s="33" t="s">
        <v>1724</v>
      </c>
      <c r="E830" s="33" t="s">
        <v>1776</v>
      </c>
      <c r="F830" s="33">
        <v>1</v>
      </c>
      <c r="G830" s="33">
        <v>539.37</v>
      </c>
      <c r="H830" s="33">
        <v>0.14000000000000001</v>
      </c>
      <c r="I830" s="33" t="s">
        <v>1824</v>
      </c>
      <c r="J830" s="33">
        <v>463.85820000000001</v>
      </c>
      <c r="K830" s="58" t="str">
        <f t="shared" si="12"/>
        <v>Small Sale</v>
      </c>
    </row>
    <row r="831" spans="1:11">
      <c r="A831" s="28" t="s">
        <v>2655</v>
      </c>
      <c r="B831" s="31">
        <v>45760</v>
      </c>
      <c r="C831" s="34" t="s">
        <v>321</v>
      </c>
      <c r="D831" s="34" t="s">
        <v>1588</v>
      </c>
      <c r="E831" s="34" t="s">
        <v>1810</v>
      </c>
      <c r="F831" s="34">
        <v>1</v>
      </c>
      <c r="G831" s="34">
        <v>27.83</v>
      </c>
      <c r="H831" s="34">
        <v>0.3</v>
      </c>
      <c r="I831" s="34" t="s">
        <v>1826</v>
      </c>
      <c r="J831" s="34">
        <v>19.481000000000002</v>
      </c>
      <c r="K831" s="58" t="str">
        <f t="shared" si="12"/>
        <v>Small Sale</v>
      </c>
    </row>
    <row r="832" spans="1:11">
      <c r="A832" s="27" t="s">
        <v>2656</v>
      </c>
      <c r="B832" s="30">
        <v>45456</v>
      </c>
      <c r="C832" s="33" t="s">
        <v>899</v>
      </c>
      <c r="D832" s="33" t="s">
        <v>1688</v>
      </c>
      <c r="E832" s="33" t="s">
        <v>1769</v>
      </c>
      <c r="F832" s="33">
        <v>3</v>
      </c>
      <c r="G832" s="33">
        <v>698.72</v>
      </c>
      <c r="H832" s="33">
        <v>0.28000000000000003</v>
      </c>
      <c r="I832" s="33" t="s">
        <v>1829</v>
      </c>
      <c r="J832" s="33">
        <v>1509.2352000000001</v>
      </c>
      <c r="K832" s="58" t="str">
        <f t="shared" si="12"/>
        <v>Large Sale</v>
      </c>
    </row>
    <row r="833" spans="1:11">
      <c r="A833" s="28" t="s">
        <v>2657</v>
      </c>
      <c r="B833" s="31">
        <v>45698</v>
      </c>
      <c r="C833" s="34" t="s">
        <v>59</v>
      </c>
      <c r="D833" s="34" t="s">
        <v>1700</v>
      </c>
      <c r="E833" s="34" t="s">
        <v>1797</v>
      </c>
      <c r="F833" s="34">
        <v>4</v>
      </c>
      <c r="G833" s="34">
        <v>528.23</v>
      </c>
      <c r="H833" s="34">
        <v>0.15</v>
      </c>
      <c r="I833" s="34" t="s">
        <v>1829</v>
      </c>
      <c r="J833" s="34">
        <v>1795.982</v>
      </c>
      <c r="K833" s="58" t="str">
        <f t="shared" si="12"/>
        <v>Large Sale</v>
      </c>
    </row>
    <row r="834" spans="1:11">
      <c r="A834" s="27" t="s">
        <v>2658</v>
      </c>
      <c r="B834" s="30">
        <v>45548</v>
      </c>
      <c r="C834" s="33" t="s">
        <v>1513</v>
      </c>
      <c r="D834" s="33" t="s">
        <v>1640</v>
      </c>
      <c r="E834" s="33" t="s">
        <v>1804</v>
      </c>
      <c r="F834" s="33">
        <v>2</v>
      </c>
      <c r="G834" s="33">
        <v>780.9</v>
      </c>
      <c r="H834" s="33">
        <v>0.24</v>
      </c>
      <c r="I834" s="33" t="s">
        <v>1826</v>
      </c>
      <c r="J834" s="33">
        <v>1186.9680000000001</v>
      </c>
      <c r="K834" s="58" t="str">
        <f t="shared" si="12"/>
        <v>Large Sale</v>
      </c>
    </row>
    <row r="835" spans="1:11">
      <c r="A835" s="28" t="s">
        <v>2659</v>
      </c>
      <c r="B835" s="31">
        <v>45236</v>
      </c>
      <c r="C835" s="34" t="s">
        <v>595</v>
      </c>
      <c r="D835" s="34" t="s">
        <v>1590</v>
      </c>
      <c r="E835" s="34" t="s">
        <v>1799</v>
      </c>
      <c r="F835" s="34">
        <v>1</v>
      </c>
      <c r="G835" s="34">
        <v>977.97</v>
      </c>
      <c r="H835" s="34">
        <v>0.06</v>
      </c>
      <c r="I835" s="34" t="s">
        <v>1829</v>
      </c>
      <c r="J835" s="34">
        <v>919.29179999999997</v>
      </c>
      <c r="K835" s="58" t="str">
        <f t="shared" ref="K835:K898" si="13">IF(J835 &gt; 1000, "Large Sale", "Small Sale")</f>
        <v>Small Sale</v>
      </c>
    </row>
    <row r="836" spans="1:11">
      <c r="A836" s="27" t="s">
        <v>2660</v>
      </c>
      <c r="B836" s="30">
        <v>45310</v>
      </c>
      <c r="C836" s="33" t="s">
        <v>1154</v>
      </c>
      <c r="D836" s="33" t="s">
        <v>1714</v>
      </c>
      <c r="E836" s="33" t="s">
        <v>1794</v>
      </c>
      <c r="F836" s="33">
        <v>4</v>
      </c>
      <c r="G836" s="33">
        <v>354.65</v>
      </c>
      <c r="H836" s="33">
        <v>0.19</v>
      </c>
      <c r="I836" s="33" t="s">
        <v>1824</v>
      </c>
      <c r="J836" s="33">
        <v>1149.066</v>
      </c>
      <c r="K836" s="58" t="str">
        <f t="shared" si="13"/>
        <v>Large Sale</v>
      </c>
    </row>
    <row r="837" spans="1:11">
      <c r="A837" s="28" t="s">
        <v>2661</v>
      </c>
      <c r="B837" s="31">
        <v>45376</v>
      </c>
      <c r="C837" s="34" t="s">
        <v>899</v>
      </c>
      <c r="D837" s="34" t="s">
        <v>1684</v>
      </c>
      <c r="E837" s="34" t="s">
        <v>1813</v>
      </c>
      <c r="F837" s="34">
        <v>1</v>
      </c>
      <c r="G837" s="34">
        <v>671.62</v>
      </c>
      <c r="H837" s="34">
        <v>0.09</v>
      </c>
      <c r="I837" s="34" t="s">
        <v>1829</v>
      </c>
      <c r="J837" s="34">
        <v>611.17420000000004</v>
      </c>
      <c r="K837" s="58" t="str">
        <f t="shared" si="13"/>
        <v>Small Sale</v>
      </c>
    </row>
    <row r="838" spans="1:11">
      <c r="A838" s="27" t="s">
        <v>2662</v>
      </c>
      <c r="B838" s="30">
        <v>45914</v>
      </c>
      <c r="C838" s="33" t="s">
        <v>999</v>
      </c>
      <c r="D838" s="33" t="s">
        <v>1712</v>
      </c>
      <c r="E838" s="33" t="s">
        <v>1766</v>
      </c>
      <c r="F838" s="33">
        <v>1</v>
      </c>
      <c r="G838" s="33">
        <v>867.32</v>
      </c>
      <c r="H838" s="33">
        <v>0.28999999999999998</v>
      </c>
      <c r="I838" s="33" t="s">
        <v>1826</v>
      </c>
      <c r="J838" s="33">
        <v>615.79719999999998</v>
      </c>
      <c r="K838" s="58" t="str">
        <f t="shared" si="13"/>
        <v>Small Sale</v>
      </c>
    </row>
    <row r="839" spans="1:11">
      <c r="A839" s="28" t="s">
        <v>2663</v>
      </c>
      <c r="B839" s="31">
        <v>45336</v>
      </c>
      <c r="C839" s="34" t="s">
        <v>295</v>
      </c>
      <c r="D839" s="34" t="s">
        <v>1568</v>
      </c>
      <c r="E839" s="34" t="s">
        <v>1794</v>
      </c>
      <c r="F839" s="34">
        <v>3</v>
      </c>
      <c r="G839" s="34">
        <v>240.27</v>
      </c>
      <c r="H839" s="34">
        <v>0.15</v>
      </c>
      <c r="I839" s="34" t="s">
        <v>1826</v>
      </c>
      <c r="J839" s="34">
        <v>612.68850000000009</v>
      </c>
      <c r="K839" s="58" t="str">
        <f t="shared" si="13"/>
        <v>Small Sale</v>
      </c>
    </row>
    <row r="840" spans="1:11">
      <c r="A840" s="27" t="s">
        <v>2664</v>
      </c>
      <c r="B840" s="30">
        <v>45728</v>
      </c>
      <c r="C840" s="33" t="s">
        <v>275</v>
      </c>
      <c r="D840" s="33" t="s">
        <v>1604</v>
      </c>
      <c r="E840" s="33" t="s">
        <v>1804</v>
      </c>
      <c r="F840" s="33">
        <v>2</v>
      </c>
      <c r="G840" s="33">
        <v>619.12</v>
      </c>
      <c r="H840" s="33">
        <v>0.28000000000000003</v>
      </c>
      <c r="I840" s="33" t="s">
        <v>1829</v>
      </c>
      <c r="J840" s="33">
        <v>891.53279999999995</v>
      </c>
      <c r="K840" s="58" t="str">
        <f t="shared" si="13"/>
        <v>Small Sale</v>
      </c>
    </row>
    <row r="841" spans="1:11">
      <c r="A841" s="28" t="s">
        <v>2665</v>
      </c>
      <c r="B841" s="31">
        <v>45755</v>
      </c>
      <c r="C841" s="34" t="s">
        <v>693</v>
      </c>
      <c r="D841" s="34" t="s">
        <v>1722</v>
      </c>
      <c r="E841" s="34" t="s">
        <v>1752</v>
      </c>
      <c r="F841" s="34">
        <v>3</v>
      </c>
      <c r="G841" s="34">
        <v>693.42</v>
      </c>
      <c r="H841" s="34">
        <v>0.08</v>
      </c>
      <c r="I841" s="34" t="s">
        <v>1826</v>
      </c>
      <c r="J841" s="34">
        <v>1913.8391999999999</v>
      </c>
      <c r="K841" s="58" t="str">
        <f t="shared" si="13"/>
        <v>Large Sale</v>
      </c>
    </row>
    <row r="842" spans="1:11">
      <c r="A842" s="27" t="s">
        <v>2666</v>
      </c>
      <c r="B842" s="30">
        <v>45695</v>
      </c>
      <c r="C842" s="33" t="s">
        <v>381</v>
      </c>
      <c r="D842" s="33" t="s">
        <v>1644</v>
      </c>
      <c r="E842" s="33" t="s">
        <v>1789</v>
      </c>
      <c r="F842" s="33">
        <v>4</v>
      </c>
      <c r="G842" s="33">
        <v>751.63</v>
      </c>
      <c r="H842" s="33">
        <v>0.28000000000000003</v>
      </c>
      <c r="I842" s="33" t="s">
        <v>1829</v>
      </c>
      <c r="J842" s="33">
        <v>2164.6943999999999</v>
      </c>
      <c r="K842" s="58" t="str">
        <f t="shared" si="13"/>
        <v>Large Sale</v>
      </c>
    </row>
    <row r="843" spans="1:11">
      <c r="A843" s="28" t="s">
        <v>2667</v>
      </c>
      <c r="B843" s="31">
        <v>45380</v>
      </c>
      <c r="C843" s="34" t="s">
        <v>387</v>
      </c>
      <c r="D843" s="34" t="s">
        <v>1610</v>
      </c>
      <c r="E843" s="34" t="s">
        <v>1801</v>
      </c>
      <c r="F843" s="34">
        <v>3</v>
      </c>
      <c r="G843" s="34">
        <v>108.14</v>
      </c>
      <c r="H843" s="34">
        <v>0.19</v>
      </c>
      <c r="I843" s="34" t="s">
        <v>1829</v>
      </c>
      <c r="J843" s="34">
        <v>262.78019999999998</v>
      </c>
      <c r="K843" s="58" t="str">
        <f t="shared" si="13"/>
        <v>Small Sale</v>
      </c>
    </row>
    <row r="844" spans="1:11">
      <c r="A844" s="27" t="s">
        <v>2668</v>
      </c>
      <c r="B844" s="30">
        <v>45446</v>
      </c>
      <c r="C844" s="33" t="s">
        <v>818</v>
      </c>
      <c r="D844" s="33" t="s">
        <v>1602</v>
      </c>
      <c r="E844" s="33" t="s">
        <v>1769</v>
      </c>
      <c r="F844" s="33">
        <v>1</v>
      </c>
      <c r="G844" s="33">
        <v>964.11</v>
      </c>
      <c r="H844" s="33">
        <v>0.17</v>
      </c>
      <c r="I844" s="33" t="s">
        <v>1829</v>
      </c>
      <c r="J844" s="33">
        <v>800.21129999999994</v>
      </c>
      <c r="K844" s="58" t="str">
        <f t="shared" si="13"/>
        <v>Small Sale</v>
      </c>
    </row>
    <row r="845" spans="1:11">
      <c r="A845" s="28" t="s">
        <v>2669</v>
      </c>
      <c r="B845" s="31">
        <v>45525</v>
      </c>
      <c r="C845" s="34" t="s">
        <v>449</v>
      </c>
      <c r="D845" s="34" t="s">
        <v>1586</v>
      </c>
      <c r="E845" s="34" t="s">
        <v>1752</v>
      </c>
      <c r="F845" s="34">
        <v>1</v>
      </c>
      <c r="G845" s="34">
        <v>346.2</v>
      </c>
      <c r="H845" s="34">
        <v>0.28999999999999998</v>
      </c>
      <c r="I845" s="34" t="s">
        <v>1824</v>
      </c>
      <c r="J845" s="34">
        <v>245.80199999999999</v>
      </c>
      <c r="K845" s="58" t="str">
        <f t="shared" si="13"/>
        <v>Small Sale</v>
      </c>
    </row>
    <row r="846" spans="1:11">
      <c r="A846" s="27" t="s">
        <v>2670</v>
      </c>
      <c r="B846" s="30">
        <v>45527</v>
      </c>
      <c r="C846" s="33" t="s">
        <v>1411</v>
      </c>
      <c r="D846" s="33" t="s">
        <v>1634</v>
      </c>
      <c r="E846" s="33" t="s">
        <v>1801</v>
      </c>
      <c r="F846" s="33">
        <v>3</v>
      </c>
      <c r="G846" s="33">
        <v>791.75</v>
      </c>
      <c r="H846" s="33">
        <v>0.28999999999999998</v>
      </c>
      <c r="I846" s="33" t="s">
        <v>1824</v>
      </c>
      <c r="J846" s="33">
        <v>1686.4275</v>
      </c>
      <c r="K846" s="58" t="str">
        <f t="shared" si="13"/>
        <v>Large Sale</v>
      </c>
    </row>
    <row r="847" spans="1:11">
      <c r="A847" s="28" t="s">
        <v>2671</v>
      </c>
      <c r="B847" s="31">
        <v>45265</v>
      </c>
      <c r="C847" s="34" t="s">
        <v>1005</v>
      </c>
      <c r="D847" s="34" t="s">
        <v>1626</v>
      </c>
      <c r="E847" s="34" t="s">
        <v>1797</v>
      </c>
      <c r="F847" s="34">
        <v>1</v>
      </c>
      <c r="G847" s="34">
        <v>529.84</v>
      </c>
      <c r="H847" s="34">
        <v>0.13</v>
      </c>
      <c r="I847" s="34" t="s">
        <v>1826</v>
      </c>
      <c r="J847" s="34">
        <v>460.96080000000001</v>
      </c>
      <c r="K847" s="58" t="str">
        <f t="shared" si="13"/>
        <v>Small Sale</v>
      </c>
    </row>
    <row r="848" spans="1:11">
      <c r="A848" s="27" t="s">
        <v>2672</v>
      </c>
      <c r="B848" s="30">
        <v>45936</v>
      </c>
      <c r="C848" s="33" t="s">
        <v>1452</v>
      </c>
      <c r="D848" s="33" t="s">
        <v>1656</v>
      </c>
      <c r="E848" s="33" t="s">
        <v>1766</v>
      </c>
      <c r="F848" s="33">
        <v>3</v>
      </c>
      <c r="G848" s="33">
        <v>582.57000000000005</v>
      </c>
      <c r="H848" s="33">
        <v>0.11</v>
      </c>
      <c r="I848" s="33" t="s">
        <v>1826</v>
      </c>
      <c r="J848" s="33">
        <v>1555.4619</v>
      </c>
      <c r="K848" s="58" t="str">
        <f t="shared" si="13"/>
        <v>Large Sale</v>
      </c>
    </row>
    <row r="849" spans="1:11">
      <c r="A849" s="28" t="s">
        <v>2673</v>
      </c>
      <c r="B849" s="31">
        <v>45242</v>
      </c>
      <c r="C849" s="34" t="s">
        <v>687</v>
      </c>
      <c r="D849" s="34" t="s">
        <v>1738</v>
      </c>
      <c r="E849" s="34" t="s">
        <v>1807</v>
      </c>
      <c r="F849" s="34">
        <v>1</v>
      </c>
      <c r="G849" s="34">
        <v>219.81</v>
      </c>
      <c r="H849" s="34">
        <v>0.22</v>
      </c>
      <c r="I849" s="34" t="s">
        <v>1829</v>
      </c>
      <c r="J849" s="34">
        <v>171.45179999999999</v>
      </c>
      <c r="K849" s="58" t="str">
        <f t="shared" si="13"/>
        <v>Small Sale</v>
      </c>
    </row>
    <row r="850" spans="1:11">
      <c r="A850" s="27" t="s">
        <v>2674</v>
      </c>
      <c r="B850" s="30">
        <v>45437</v>
      </c>
      <c r="C850" s="33" t="s">
        <v>1527</v>
      </c>
      <c r="D850" s="33" t="s">
        <v>1688</v>
      </c>
      <c r="E850" s="33" t="s">
        <v>1810</v>
      </c>
      <c r="F850" s="33">
        <v>4</v>
      </c>
      <c r="G850" s="33">
        <v>883.31</v>
      </c>
      <c r="H850" s="33">
        <v>0.27</v>
      </c>
      <c r="I850" s="33" t="s">
        <v>1824</v>
      </c>
      <c r="J850" s="33">
        <v>2579.2651999999998</v>
      </c>
      <c r="K850" s="58" t="str">
        <f t="shared" si="13"/>
        <v>Large Sale</v>
      </c>
    </row>
    <row r="851" spans="1:11">
      <c r="A851" s="28" t="s">
        <v>2675</v>
      </c>
      <c r="B851" s="31">
        <v>45627</v>
      </c>
      <c r="C851" s="34" t="s">
        <v>752</v>
      </c>
      <c r="D851" s="34" t="s">
        <v>1582</v>
      </c>
      <c r="E851" s="34" t="s">
        <v>1799</v>
      </c>
      <c r="F851" s="34">
        <v>4</v>
      </c>
      <c r="G851" s="34">
        <v>329.06</v>
      </c>
      <c r="H851" s="34">
        <v>0.04</v>
      </c>
      <c r="I851" s="34" t="s">
        <v>1829</v>
      </c>
      <c r="J851" s="34">
        <v>1263.5904</v>
      </c>
      <c r="K851" s="58" t="str">
        <f t="shared" si="13"/>
        <v>Large Sale</v>
      </c>
    </row>
    <row r="852" spans="1:11">
      <c r="A852" s="27" t="s">
        <v>2676</v>
      </c>
      <c r="B852" s="30">
        <v>45678</v>
      </c>
      <c r="C852" s="33" t="s">
        <v>372</v>
      </c>
      <c r="D852" s="33" t="s">
        <v>1684</v>
      </c>
      <c r="E852" s="33" t="s">
        <v>1792</v>
      </c>
      <c r="F852" s="33">
        <v>1</v>
      </c>
      <c r="G852" s="33">
        <v>935.78</v>
      </c>
      <c r="H852" s="33">
        <v>0.03</v>
      </c>
      <c r="I852" s="33" t="s">
        <v>1826</v>
      </c>
      <c r="J852" s="33">
        <v>907.70659999999998</v>
      </c>
      <c r="K852" s="58" t="str">
        <f t="shared" si="13"/>
        <v>Small Sale</v>
      </c>
    </row>
    <row r="853" spans="1:11">
      <c r="A853" s="28" t="s">
        <v>2677</v>
      </c>
      <c r="B853" s="31">
        <v>45484</v>
      </c>
      <c r="C853" s="34" t="s">
        <v>1008</v>
      </c>
      <c r="D853" s="34" t="s">
        <v>1668</v>
      </c>
      <c r="E853" s="34" t="s">
        <v>1789</v>
      </c>
      <c r="F853" s="34">
        <v>4</v>
      </c>
      <c r="G853" s="34">
        <v>597.79999999999995</v>
      </c>
      <c r="H853" s="34">
        <v>0.2</v>
      </c>
      <c r="I853" s="34" t="s">
        <v>1824</v>
      </c>
      <c r="J853" s="34">
        <v>1912.96</v>
      </c>
      <c r="K853" s="58" t="str">
        <f t="shared" si="13"/>
        <v>Large Sale</v>
      </c>
    </row>
    <row r="854" spans="1:11">
      <c r="A854" s="27" t="s">
        <v>2678</v>
      </c>
      <c r="B854" s="30">
        <v>45700</v>
      </c>
      <c r="C854" s="33" t="s">
        <v>827</v>
      </c>
      <c r="D854" s="33" t="s">
        <v>1574</v>
      </c>
      <c r="E854" s="33" t="s">
        <v>1810</v>
      </c>
      <c r="F854" s="33">
        <v>4</v>
      </c>
      <c r="G854" s="33">
        <v>266.98</v>
      </c>
      <c r="H854" s="33">
        <v>0.16</v>
      </c>
      <c r="I854" s="33" t="s">
        <v>1824</v>
      </c>
      <c r="J854" s="33">
        <v>897.05280000000005</v>
      </c>
      <c r="K854" s="58" t="str">
        <f t="shared" si="13"/>
        <v>Small Sale</v>
      </c>
    </row>
    <row r="855" spans="1:11">
      <c r="A855" s="28" t="s">
        <v>2679</v>
      </c>
      <c r="B855" s="31">
        <v>45873</v>
      </c>
      <c r="C855" s="34" t="s">
        <v>1266</v>
      </c>
      <c r="D855" s="34" t="s">
        <v>1688</v>
      </c>
      <c r="E855" s="34" t="s">
        <v>1801</v>
      </c>
      <c r="F855" s="34">
        <v>3</v>
      </c>
      <c r="G855" s="34">
        <v>360.18</v>
      </c>
      <c r="H855" s="34">
        <v>0.03</v>
      </c>
      <c r="I855" s="34" t="s">
        <v>1824</v>
      </c>
      <c r="J855" s="34">
        <v>1048.1238000000001</v>
      </c>
      <c r="K855" s="58" t="str">
        <f t="shared" si="13"/>
        <v>Large Sale</v>
      </c>
    </row>
    <row r="856" spans="1:11">
      <c r="A856" s="27" t="s">
        <v>2680</v>
      </c>
      <c r="B856" s="30">
        <v>45860</v>
      </c>
      <c r="C856" s="33" t="s">
        <v>1136</v>
      </c>
      <c r="D856" s="33" t="s">
        <v>1660</v>
      </c>
      <c r="E856" s="33" t="s">
        <v>1752</v>
      </c>
      <c r="F856" s="33">
        <v>3</v>
      </c>
      <c r="G856" s="33">
        <v>247.41</v>
      </c>
      <c r="H856" s="33">
        <v>0.05</v>
      </c>
      <c r="I856" s="33" t="s">
        <v>1829</v>
      </c>
      <c r="J856" s="33">
        <v>705.11850000000004</v>
      </c>
      <c r="K856" s="58" t="str">
        <f t="shared" si="13"/>
        <v>Small Sale</v>
      </c>
    </row>
    <row r="857" spans="1:11">
      <c r="A857" s="28" t="s">
        <v>2681</v>
      </c>
      <c r="B857" s="31">
        <v>45235</v>
      </c>
      <c r="C857" s="34" t="s">
        <v>284</v>
      </c>
      <c r="D857" s="34" t="s">
        <v>1638</v>
      </c>
      <c r="E857" s="34" t="s">
        <v>1801</v>
      </c>
      <c r="F857" s="34">
        <v>3</v>
      </c>
      <c r="G857" s="34">
        <v>674.66</v>
      </c>
      <c r="H857" s="34">
        <v>0.23</v>
      </c>
      <c r="I857" s="34" t="s">
        <v>1824</v>
      </c>
      <c r="J857" s="34">
        <v>1558.4646</v>
      </c>
      <c r="K857" s="58" t="str">
        <f t="shared" si="13"/>
        <v>Large Sale</v>
      </c>
    </row>
    <row r="858" spans="1:11">
      <c r="A858" s="27" t="s">
        <v>2682</v>
      </c>
      <c r="B858" s="30">
        <v>45874</v>
      </c>
      <c r="C858" s="33" t="s">
        <v>1289</v>
      </c>
      <c r="D858" s="33" t="s">
        <v>1632</v>
      </c>
      <c r="E858" s="33" t="s">
        <v>1769</v>
      </c>
      <c r="F858" s="33">
        <v>1</v>
      </c>
      <c r="G858" s="33">
        <v>913.98</v>
      </c>
      <c r="H858" s="33">
        <v>0.27</v>
      </c>
      <c r="I858" s="33" t="s">
        <v>1826</v>
      </c>
      <c r="J858" s="33">
        <v>667.20539999999994</v>
      </c>
      <c r="K858" s="58" t="str">
        <f t="shared" si="13"/>
        <v>Small Sale</v>
      </c>
    </row>
    <row r="859" spans="1:11">
      <c r="A859" s="28" t="s">
        <v>2683</v>
      </c>
      <c r="B859" s="31">
        <v>45769</v>
      </c>
      <c r="C859" s="34" t="s">
        <v>990</v>
      </c>
      <c r="D859" s="34" t="s">
        <v>1734</v>
      </c>
      <c r="E859" s="34" t="s">
        <v>1789</v>
      </c>
      <c r="F859" s="34">
        <v>4</v>
      </c>
      <c r="G859" s="34">
        <v>370.5</v>
      </c>
      <c r="H859" s="34">
        <v>0.13</v>
      </c>
      <c r="I859" s="34" t="s">
        <v>1826</v>
      </c>
      <c r="J859" s="34">
        <v>1289.3399999999999</v>
      </c>
      <c r="K859" s="58" t="str">
        <f t="shared" si="13"/>
        <v>Large Sale</v>
      </c>
    </row>
    <row r="860" spans="1:11">
      <c r="A860" s="27" t="s">
        <v>2684</v>
      </c>
      <c r="B860" s="30">
        <v>45619</v>
      </c>
      <c r="C860" s="33" t="s">
        <v>1121</v>
      </c>
      <c r="D860" s="33" t="s">
        <v>1692</v>
      </c>
      <c r="E860" s="33" t="s">
        <v>1797</v>
      </c>
      <c r="F860" s="33">
        <v>1</v>
      </c>
      <c r="G860" s="33">
        <v>735.1</v>
      </c>
      <c r="H860" s="33">
        <v>0.1</v>
      </c>
      <c r="I860" s="33" t="s">
        <v>1826</v>
      </c>
      <c r="J860" s="33">
        <v>661.59</v>
      </c>
      <c r="K860" s="58" t="str">
        <f t="shared" si="13"/>
        <v>Small Sale</v>
      </c>
    </row>
    <row r="861" spans="1:11">
      <c r="A861" s="28" t="s">
        <v>2685</v>
      </c>
      <c r="B861" s="31">
        <v>45614</v>
      </c>
      <c r="C861" s="34" t="s">
        <v>461</v>
      </c>
      <c r="D861" s="34" t="s">
        <v>1706</v>
      </c>
      <c r="E861" s="34" t="s">
        <v>1761</v>
      </c>
      <c r="F861" s="34">
        <v>3</v>
      </c>
      <c r="G861" s="34">
        <v>448.55</v>
      </c>
      <c r="H861" s="34">
        <v>0.05</v>
      </c>
      <c r="I861" s="34" t="s">
        <v>1824</v>
      </c>
      <c r="J861" s="34">
        <v>1278.3675000000001</v>
      </c>
      <c r="K861" s="58" t="str">
        <f t="shared" si="13"/>
        <v>Large Sale</v>
      </c>
    </row>
    <row r="862" spans="1:11">
      <c r="A862" s="27" t="s">
        <v>2686</v>
      </c>
      <c r="B862" s="30">
        <v>45691</v>
      </c>
      <c r="C862" s="33" t="s">
        <v>221</v>
      </c>
      <c r="D862" s="33" t="s">
        <v>1716</v>
      </c>
      <c r="E862" s="33" t="s">
        <v>1797</v>
      </c>
      <c r="F862" s="33">
        <v>3</v>
      </c>
      <c r="G862" s="33">
        <v>904.96</v>
      </c>
      <c r="H862" s="33">
        <v>7.0000000000000007E-2</v>
      </c>
      <c r="I862" s="33" t="s">
        <v>1829</v>
      </c>
      <c r="J862" s="33">
        <v>2524.8384000000001</v>
      </c>
      <c r="K862" s="58" t="str">
        <f t="shared" si="13"/>
        <v>Large Sale</v>
      </c>
    </row>
    <row r="863" spans="1:11">
      <c r="A863" s="28" t="s">
        <v>2687</v>
      </c>
      <c r="B863" s="31">
        <v>45608</v>
      </c>
      <c r="C863" s="34" t="s">
        <v>1187</v>
      </c>
      <c r="D863" s="34" t="s">
        <v>1684</v>
      </c>
      <c r="E863" s="34" t="s">
        <v>1797</v>
      </c>
      <c r="F863" s="34">
        <v>4</v>
      </c>
      <c r="G863" s="34">
        <v>408.72</v>
      </c>
      <c r="H863" s="34">
        <v>0.16</v>
      </c>
      <c r="I863" s="34" t="s">
        <v>1829</v>
      </c>
      <c r="J863" s="34">
        <v>1373.2991999999999</v>
      </c>
      <c r="K863" s="58" t="str">
        <f t="shared" si="13"/>
        <v>Large Sale</v>
      </c>
    </row>
    <row r="864" spans="1:11">
      <c r="A864" s="27" t="s">
        <v>2688</v>
      </c>
      <c r="B864" s="30">
        <v>45412</v>
      </c>
      <c r="C864" s="33" t="s">
        <v>896</v>
      </c>
      <c r="D864" s="33" t="s">
        <v>1690</v>
      </c>
      <c r="E864" s="33" t="s">
        <v>1766</v>
      </c>
      <c r="F864" s="33">
        <v>4</v>
      </c>
      <c r="G864" s="33">
        <v>770.65</v>
      </c>
      <c r="H864" s="33">
        <v>0.27</v>
      </c>
      <c r="I864" s="33" t="s">
        <v>1824</v>
      </c>
      <c r="J864" s="33">
        <v>2250.2979999999998</v>
      </c>
      <c r="K864" s="58" t="str">
        <f t="shared" si="13"/>
        <v>Large Sale</v>
      </c>
    </row>
    <row r="865" spans="1:11">
      <c r="A865" s="28" t="s">
        <v>2689</v>
      </c>
      <c r="B865" s="31">
        <v>45767</v>
      </c>
      <c r="C865" s="34" t="s">
        <v>663</v>
      </c>
      <c r="D865" s="34" t="s">
        <v>1608</v>
      </c>
      <c r="E865" s="34" t="s">
        <v>1776</v>
      </c>
      <c r="F865" s="34">
        <v>1</v>
      </c>
      <c r="G865" s="34">
        <v>649.22</v>
      </c>
      <c r="H865" s="34">
        <v>0.03</v>
      </c>
      <c r="I865" s="34" t="s">
        <v>1829</v>
      </c>
      <c r="J865" s="34">
        <v>629.74340000000007</v>
      </c>
      <c r="K865" s="58" t="str">
        <f t="shared" si="13"/>
        <v>Small Sale</v>
      </c>
    </row>
    <row r="866" spans="1:11">
      <c r="A866" s="27" t="s">
        <v>2690</v>
      </c>
      <c r="B866" s="30">
        <v>45428</v>
      </c>
      <c r="C866" s="33" t="s">
        <v>1092</v>
      </c>
      <c r="D866" s="33" t="s">
        <v>1614</v>
      </c>
      <c r="E866" s="33" t="s">
        <v>1789</v>
      </c>
      <c r="F866" s="33">
        <v>2</v>
      </c>
      <c r="G866" s="33">
        <v>379.78</v>
      </c>
      <c r="H866" s="33">
        <v>0.2</v>
      </c>
      <c r="I866" s="33" t="s">
        <v>1824</v>
      </c>
      <c r="J866" s="33">
        <v>607.64800000000002</v>
      </c>
      <c r="K866" s="58" t="str">
        <f t="shared" si="13"/>
        <v>Small Sale</v>
      </c>
    </row>
    <row r="867" spans="1:11">
      <c r="A867" s="28" t="s">
        <v>2691</v>
      </c>
      <c r="B867" s="31">
        <v>45770</v>
      </c>
      <c r="C867" s="34" t="s">
        <v>794</v>
      </c>
      <c r="D867" s="34" t="s">
        <v>1634</v>
      </c>
      <c r="E867" s="34" t="s">
        <v>1782</v>
      </c>
      <c r="F867" s="34">
        <v>3</v>
      </c>
      <c r="G867" s="34">
        <v>924.15</v>
      </c>
      <c r="H867" s="34">
        <v>0.1</v>
      </c>
      <c r="I867" s="34" t="s">
        <v>1826</v>
      </c>
      <c r="J867" s="34">
        <v>2495.2049999999999</v>
      </c>
      <c r="K867" s="58" t="str">
        <f t="shared" si="13"/>
        <v>Large Sale</v>
      </c>
    </row>
    <row r="868" spans="1:11">
      <c r="A868" s="27" t="s">
        <v>2692</v>
      </c>
      <c r="B868" s="30">
        <v>45571</v>
      </c>
      <c r="C868" s="33" t="s">
        <v>1446</v>
      </c>
      <c r="D868" s="33" t="s">
        <v>1638</v>
      </c>
      <c r="E868" s="33" t="s">
        <v>1807</v>
      </c>
      <c r="F868" s="33">
        <v>3</v>
      </c>
      <c r="G868" s="33">
        <v>144.66999999999999</v>
      </c>
      <c r="H868" s="33">
        <v>0.28999999999999998</v>
      </c>
      <c r="I868" s="33" t="s">
        <v>1829</v>
      </c>
      <c r="J868" s="33">
        <v>308.14710000000002</v>
      </c>
      <c r="K868" s="58" t="str">
        <f t="shared" si="13"/>
        <v>Small Sale</v>
      </c>
    </row>
    <row r="869" spans="1:11">
      <c r="A869" s="28" t="s">
        <v>2693</v>
      </c>
      <c r="B869" s="31">
        <v>45700</v>
      </c>
      <c r="C869" s="34" t="s">
        <v>419</v>
      </c>
      <c r="D869" s="34" t="s">
        <v>1614</v>
      </c>
      <c r="E869" s="34" t="s">
        <v>1801</v>
      </c>
      <c r="F869" s="34">
        <v>2</v>
      </c>
      <c r="G869" s="34">
        <v>667.17</v>
      </c>
      <c r="H869" s="34">
        <v>0.1</v>
      </c>
      <c r="I869" s="34" t="s">
        <v>1826</v>
      </c>
      <c r="J869" s="34">
        <v>1200.9059999999999</v>
      </c>
      <c r="K869" s="58" t="str">
        <f t="shared" si="13"/>
        <v>Large Sale</v>
      </c>
    </row>
    <row r="870" spans="1:11">
      <c r="A870" s="27" t="s">
        <v>2694</v>
      </c>
      <c r="B870" s="30">
        <v>45382</v>
      </c>
      <c r="C870" s="33" t="s">
        <v>1252</v>
      </c>
      <c r="D870" s="33" t="s">
        <v>1680</v>
      </c>
      <c r="E870" s="33" t="s">
        <v>1766</v>
      </c>
      <c r="F870" s="33">
        <v>1</v>
      </c>
      <c r="G870" s="33">
        <v>984.6</v>
      </c>
      <c r="H870" s="33">
        <v>0.22</v>
      </c>
      <c r="I870" s="33" t="s">
        <v>1824</v>
      </c>
      <c r="J870" s="33">
        <v>767.98800000000006</v>
      </c>
      <c r="K870" s="58" t="str">
        <f t="shared" si="13"/>
        <v>Small Sale</v>
      </c>
    </row>
    <row r="871" spans="1:11">
      <c r="A871" s="28" t="s">
        <v>2695</v>
      </c>
      <c r="B871" s="31">
        <v>45260</v>
      </c>
      <c r="C871" s="34" t="s">
        <v>887</v>
      </c>
      <c r="D871" s="34" t="s">
        <v>1574</v>
      </c>
      <c r="E871" s="34" t="s">
        <v>1782</v>
      </c>
      <c r="F871" s="34">
        <v>1</v>
      </c>
      <c r="G871" s="34">
        <v>139.29</v>
      </c>
      <c r="H871" s="34">
        <v>0</v>
      </c>
      <c r="I871" s="34" t="s">
        <v>1824</v>
      </c>
      <c r="J871" s="34">
        <v>139.29</v>
      </c>
      <c r="K871" s="58" t="str">
        <f t="shared" si="13"/>
        <v>Small Sale</v>
      </c>
    </row>
    <row r="872" spans="1:11">
      <c r="A872" s="27" t="s">
        <v>2696</v>
      </c>
      <c r="B872" s="30">
        <v>45702</v>
      </c>
      <c r="C872" s="33" t="s">
        <v>134</v>
      </c>
      <c r="D872" s="33" t="s">
        <v>1580</v>
      </c>
      <c r="E872" s="33" t="s">
        <v>1782</v>
      </c>
      <c r="F872" s="33">
        <v>3</v>
      </c>
      <c r="G872" s="33">
        <v>459.57</v>
      </c>
      <c r="H872" s="33">
        <v>0.1</v>
      </c>
      <c r="I872" s="33" t="s">
        <v>1829</v>
      </c>
      <c r="J872" s="33">
        <v>1240.8389999999999</v>
      </c>
      <c r="K872" s="58" t="str">
        <f t="shared" si="13"/>
        <v>Large Sale</v>
      </c>
    </row>
    <row r="873" spans="1:11">
      <c r="A873" s="28" t="s">
        <v>2697</v>
      </c>
      <c r="B873" s="31">
        <v>45302</v>
      </c>
      <c r="C873" s="34" t="s">
        <v>244</v>
      </c>
      <c r="D873" s="34" t="s">
        <v>1628</v>
      </c>
      <c r="E873" s="34" t="s">
        <v>1801</v>
      </c>
      <c r="F873" s="34">
        <v>1</v>
      </c>
      <c r="G873" s="34">
        <v>517.82000000000005</v>
      </c>
      <c r="H873" s="34">
        <v>0.28999999999999998</v>
      </c>
      <c r="I873" s="34" t="s">
        <v>1824</v>
      </c>
      <c r="J873" s="34">
        <v>367.65219999999999</v>
      </c>
      <c r="K873" s="58" t="str">
        <f t="shared" si="13"/>
        <v>Small Sale</v>
      </c>
    </row>
    <row r="874" spans="1:11">
      <c r="A874" s="27" t="s">
        <v>2698</v>
      </c>
      <c r="B874" s="30">
        <v>45653</v>
      </c>
      <c r="C874" s="33" t="s">
        <v>1184</v>
      </c>
      <c r="D874" s="33" t="s">
        <v>1700</v>
      </c>
      <c r="E874" s="33" t="s">
        <v>1776</v>
      </c>
      <c r="F874" s="33">
        <v>4</v>
      </c>
      <c r="G874" s="33">
        <v>282.45</v>
      </c>
      <c r="H874" s="33">
        <v>0.28999999999999998</v>
      </c>
      <c r="I874" s="33" t="s">
        <v>1829</v>
      </c>
      <c r="J874" s="33">
        <v>802.1579999999999</v>
      </c>
      <c r="K874" s="58" t="str">
        <f t="shared" si="13"/>
        <v>Small Sale</v>
      </c>
    </row>
    <row r="875" spans="1:11">
      <c r="A875" s="28" t="s">
        <v>2699</v>
      </c>
      <c r="B875" s="31">
        <v>45250</v>
      </c>
      <c r="C875" s="34" t="s">
        <v>1405</v>
      </c>
      <c r="D875" s="34" t="s">
        <v>1722</v>
      </c>
      <c r="E875" s="34" t="s">
        <v>1779</v>
      </c>
      <c r="F875" s="34">
        <v>2</v>
      </c>
      <c r="G875" s="34">
        <v>386.46</v>
      </c>
      <c r="H875" s="34">
        <v>0.23</v>
      </c>
      <c r="I875" s="34" t="s">
        <v>1829</v>
      </c>
      <c r="J875" s="34">
        <v>595.14840000000004</v>
      </c>
      <c r="K875" s="58" t="str">
        <f t="shared" si="13"/>
        <v>Small Sale</v>
      </c>
    </row>
    <row r="876" spans="1:11">
      <c r="A876" s="27" t="s">
        <v>2700</v>
      </c>
      <c r="B876" s="30">
        <v>45661</v>
      </c>
      <c r="C876" s="33" t="s">
        <v>640</v>
      </c>
      <c r="D876" s="33" t="s">
        <v>1586</v>
      </c>
      <c r="E876" s="33" t="s">
        <v>1766</v>
      </c>
      <c r="F876" s="33">
        <v>1</v>
      </c>
      <c r="G876" s="33">
        <v>270.45</v>
      </c>
      <c r="H876" s="33">
        <v>0.15</v>
      </c>
      <c r="I876" s="33" t="s">
        <v>1829</v>
      </c>
      <c r="J876" s="33">
        <v>229.88249999999999</v>
      </c>
      <c r="K876" s="58" t="str">
        <f t="shared" si="13"/>
        <v>Small Sale</v>
      </c>
    </row>
    <row r="877" spans="1:11">
      <c r="A877" s="28" t="s">
        <v>2701</v>
      </c>
      <c r="B877" s="31">
        <v>45493</v>
      </c>
      <c r="C877" s="34" t="s">
        <v>160</v>
      </c>
      <c r="D877" s="34" t="s">
        <v>1700</v>
      </c>
      <c r="E877" s="34" t="s">
        <v>1789</v>
      </c>
      <c r="F877" s="34">
        <v>4</v>
      </c>
      <c r="G877" s="34">
        <v>762.94</v>
      </c>
      <c r="H877" s="34">
        <v>0.09</v>
      </c>
      <c r="I877" s="34" t="s">
        <v>1829</v>
      </c>
      <c r="J877" s="34">
        <v>2777.1016</v>
      </c>
      <c r="K877" s="58" t="str">
        <f t="shared" si="13"/>
        <v>Large Sale</v>
      </c>
    </row>
    <row r="878" spans="1:11">
      <c r="A878" s="27" t="s">
        <v>2702</v>
      </c>
      <c r="B878" s="30">
        <v>45242</v>
      </c>
      <c r="C878" s="33" t="s">
        <v>1518</v>
      </c>
      <c r="D878" s="33" t="s">
        <v>1630</v>
      </c>
      <c r="E878" s="33" t="s">
        <v>1797</v>
      </c>
      <c r="F878" s="33">
        <v>1</v>
      </c>
      <c r="G878" s="33">
        <v>409.03</v>
      </c>
      <c r="H878" s="33">
        <v>0.25</v>
      </c>
      <c r="I878" s="33" t="s">
        <v>1829</v>
      </c>
      <c r="J878" s="33">
        <v>306.77249999999998</v>
      </c>
      <c r="K878" s="58" t="str">
        <f t="shared" si="13"/>
        <v>Small Sale</v>
      </c>
    </row>
    <row r="879" spans="1:11">
      <c r="A879" s="28" t="s">
        <v>2703</v>
      </c>
      <c r="B879" s="31">
        <v>45411</v>
      </c>
      <c r="C879" s="34" t="s">
        <v>711</v>
      </c>
      <c r="D879" s="34" t="s">
        <v>1740</v>
      </c>
      <c r="E879" s="34" t="s">
        <v>1810</v>
      </c>
      <c r="F879" s="34">
        <v>2</v>
      </c>
      <c r="G879" s="34">
        <v>891.13</v>
      </c>
      <c r="H879" s="34">
        <v>0.13</v>
      </c>
      <c r="I879" s="34" t="s">
        <v>1824</v>
      </c>
      <c r="J879" s="34">
        <v>1550.5662</v>
      </c>
      <c r="K879" s="58" t="str">
        <f t="shared" si="13"/>
        <v>Large Sale</v>
      </c>
    </row>
    <row r="880" spans="1:11">
      <c r="A880" s="27" t="s">
        <v>2704</v>
      </c>
      <c r="B880" s="30">
        <v>45593</v>
      </c>
      <c r="C880" s="33" t="s">
        <v>130</v>
      </c>
      <c r="D880" s="33" t="s">
        <v>1732</v>
      </c>
      <c r="E880" s="33" t="s">
        <v>1804</v>
      </c>
      <c r="F880" s="33">
        <v>1</v>
      </c>
      <c r="G880" s="33">
        <v>553.38</v>
      </c>
      <c r="H880" s="33">
        <v>0.21</v>
      </c>
      <c r="I880" s="33" t="s">
        <v>1826</v>
      </c>
      <c r="J880" s="33">
        <v>437.17020000000002</v>
      </c>
      <c r="K880" s="58" t="str">
        <f t="shared" si="13"/>
        <v>Small Sale</v>
      </c>
    </row>
    <row r="881" spans="1:11">
      <c r="A881" s="28" t="s">
        <v>2705</v>
      </c>
      <c r="B881" s="31">
        <v>45281</v>
      </c>
      <c r="C881" s="34" t="s">
        <v>535</v>
      </c>
      <c r="D881" s="34" t="s">
        <v>1718</v>
      </c>
      <c r="E881" s="34" t="s">
        <v>1797</v>
      </c>
      <c r="F881" s="34">
        <v>2</v>
      </c>
      <c r="G881" s="34">
        <v>652.29999999999995</v>
      </c>
      <c r="H881" s="34">
        <v>0.16</v>
      </c>
      <c r="I881" s="34" t="s">
        <v>1829</v>
      </c>
      <c r="J881" s="34">
        <v>1095.864</v>
      </c>
      <c r="K881" s="58" t="str">
        <f t="shared" si="13"/>
        <v>Large Sale</v>
      </c>
    </row>
    <row r="882" spans="1:11">
      <c r="A882" s="27" t="s">
        <v>2706</v>
      </c>
      <c r="B882" s="30">
        <v>45575</v>
      </c>
      <c r="C882" s="33" t="s">
        <v>422</v>
      </c>
      <c r="D882" s="33" t="s">
        <v>1632</v>
      </c>
      <c r="E882" s="33" t="s">
        <v>1786</v>
      </c>
      <c r="F882" s="33">
        <v>4</v>
      </c>
      <c r="G882" s="33">
        <v>194.36</v>
      </c>
      <c r="H882" s="33">
        <v>0.18</v>
      </c>
      <c r="I882" s="33" t="s">
        <v>1829</v>
      </c>
      <c r="J882" s="33">
        <v>637.50080000000014</v>
      </c>
      <c r="K882" s="58" t="str">
        <f t="shared" si="13"/>
        <v>Small Sale</v>
      </c>
    </row>
    <row r="883" spans="1:11">
      <c r="A883" s="28" t="s">
        <v>2707</v>
      </c>
      <c r="B883" s="31">
        <v>45660</v>
      </c>
      <c r="C883" s="34" t="s">
        <v>514</v>
      </c>
      <c r="D883" s="34" t="s">
        <v>1732</v>
      </c>
      <c r="E883" s="34" t="s">
        <v>1757</v>
      </c>
      <c r="F883" s="34">
        <v>3</v>
      </c>
      <c r="G883" s="34">
        <v>476.37</v>
      </c>
      <c r="H883" s="34">
        <v>0.21</v>
      </c>
      <c r="I883" s="34" t="s">
        <v>1829</v>
      </c>
      <c r="J883" s="34">
        <v>1128.9969000000001</v>
      </c>
      <c r="K883" s="58" t="str">
        <f t="shared" si="13"/>
        <v>Large Sale</v>
      </c>
    </row>
    <row r="884" spans="1:11">
      <c r="A884" s="27" t="s">
        <v>2708</v>
      </c>
      <c r="B884" s="30">
        <v>45360</v>
      </c>
      <c r="C884" s="33" t="s">
        <v>1142</v>
      </c>
      <c r="D884" s="33" t="s">
        <v>1628</v>
      </c>
      <c r="E884" s="33" t="s">
        <v>1773</v>
      </c>
      <c r="F884" s="33">
        <v>3</v>
      </c>
      <c r="G884" s="33">
        <v>174.57</v>
      </c>
      <c r="H884" s="33">
        <v>0</v>
      </c>
      <c r="I884" s="33" t="s">
        <v>1826</v>
      </c>
      <c r="J884" s="33">
        <v>523.71</v>
      </c>
      <c r="K884" s="58" t="str">
        <f t="shared" si="13"/>
        <v>Small Sale</v>
      </c>
    </row>
    <row r="885" spans="1:11">
      <c r="A885" s="28" t="s">
        <v>2709</v>
      </c>
      <c r="B885" s="31">
        <v>45526</v>
      </c>
      <c r="C885" s="34" t="s">
        <v>414</v>
      </c>
      <c r="D885" s="34" t="s">
        <v>1718</v>
      </c>
      <c r="E885" s="34" t="s">
        <v>1752</v>
      </c>
      <c r="F885" s="34">
        <v>3</v>
      </c>
      <c r="G885" s="34">
        <v>762</v>
      </c>
      <c r="H885" s="34">
        <v>0.02</v>
      </c>
      <c r="I885" s="34" t="s">
        <v>1826</v>
      </c>
      <c r="J885" s="34">
        <v>2240.2800000000002</v>
      </c>
      <c r="K885" s="58" t="str">
        <f t="shared" si="13"/>
        <v>Large Sale</v>
      </c>
    </row>
    <row r="886" spans="1:11">
      <c r="A886" s="27" t="s">
        <v>2710</v>
      </c>
      <c r="B886" s="30">
        <v>45395</v>
      </c>
      <c r="C886" s="33" t="s">
        <v>1319</v>
      </c>
      <c r="D886" s="33" t="s">
        <v>1692</v>
      </c>
      <c r="E886" s="33" t="s">
        <v>1813</v>
      </c>
      <c r="F886" s="33">
        <v>1</v>
      </c>
      <c r="G886" s="33">
        <v>44.08</v>
      </c>
      <c r="H886" s="33">
        <v>0.05</v>
      </c>
      <c r="I886" s="33" t="s">
        <v>1824</v>
      </c>
      <c r="J886" s="33">
        <v>41.875999999999998</v>
      </c>
      <c r="K886" s="58" t="str">
        <f t="shared" si="13"/>
        <v>Small Sale</v>
      </c>
    </row>
    <row r="887" spans="1:11">
      <c r="A887" s="28" t="s">
        <v>2711</v>
      </c>
      <c r="B887" s="31">
        <v>45466</v>
      </c>
      <c r="C887" s="34" t="s">
        <v>1521</v>
      </c>
      <c r="D887" s="34" t="s">
        <v>1666</v>
      </c>
      <c r="E887" s="34" t="s">
        <v>1797</v>
      </c>
      <c r="F887" s="34">
        <v>1</v>
      </c>
      <c r="G887" s="34">
        <v>992.37</v>
      </c>
      <c r="H887" s="34">
        <v>0.24</v>
      </c>
      <c r="I887" s="34" t="s">
        <v>1829</v>
      </c>
      <c r="J887" s="34">
        <v>754.20119999999997</v>
      </c>
      <c r="K887" s="58" t="str">
        <f t="shared" si="13"/>
        <v>Small Sale</v>
      </c>
    </row>
    <row r="888" spans="1:11">
      <c r="A888" s="27" t="s">
        <v>2712</v>
      </c>
      <c r="B888" s="30">
        <v>45876</v>
      </c>
      <c r="C888" s="33" t="s">
        <v>657</v>
      </c>
      <c r="D888" s="33" t="s">
        <v>1610</v>
      </c>
      <c r="E888" s="33" t="s">
        <v>1789</v>
      </c>
      <c r="F888" s="33">
        <v>3</v>
      </c>
      <c r="G888" s="33">
        <v>465.4</v>
      </c>
      <c r="H888" s="33">
        <v>0.28999999999999998</v>
      </c>
      <c r="I888" s="33" t="s">
        <v>1829</v>
      </c>
      <c r="J888" s="33">
        <v>991.30199999999979</v>
      </c>
      <c r="K888" s="58" t="str">
        <f t="shared" si="13"/>
        <v>Small Sale</v>
      </c>
    </row>
    <row r="889" spans="1:11">
      <c r="A889" s="28" t="s">
        <v>2713</v>
      </c>
      <c r="B889" s="31">
        <v>45724</v>
      </c>
      <c r="C889" s="34" t="s">
        <v>1059</v>
      </c>
      <c r="D889" s="34" t="s">
        <v>1580</v>
      </c>
      <c r="E889" s="34" t="s">
        <v>1789</v>
      </c>
      <c r="F889" s="34">
        <v>2</v>
      </c>
      <c r="G889" s="34">
        <v>693.61</v>
      </c>
      <c r="H889" s="34">
        <v>0.15</v>
      </c>
      <c r="I889" s="34" t="s">
        <v>1826</v>
      </c>
      <c r="J889" s="34">
        <v>1179.1369999999999</v>
      </c>
      <c r="K889" s="58" t="str">
        <f t="shared" si="13"/>
        <v>Large Sale</v>
      </c>
    </row>
    <row r="890" spans="1:11">
      <c r="A890" s="27" t="s">
        <v>2714</v>
      </c>
      <c r="B890" s="30">
        <v>45801</v>
      </c>
      <c r="C890" s="33" t="s">
        <v>1434</v>
      </c>
      <c r="D890" s="33" t="s">
        <v>1682</v>
      </c>
      <c r="E890" s="33" t="s">
        <v>1782</v>
      </c>
      <c r="F890" s="33">
        <v>2</v>
      </c>
      <c r="G890" s="33">
        <v>995.11</v>
      </c>
      <c r="H890" s="33">
        <v>0.13</v>
      </c>
      <c r="I890" s="33" t="s">
        <v>1826</v>
      </c>
      <c r="J890" s="33">
        <v>1731.4914000000001</v>
      </c>
      <c r="K890" s="58" t="str">
        <f t="shared" si="13"/>
        <v>Large Sale</v>
      </c>
    </row>
    <row r="891" spans="1:11">
      <c r="A891" s="28" t="s">
        <v>2715</v>
      </c>
      <c r="B891" s="31">
        <v>45749</v>
      </c>
      <c r="C891" s="34" t="s">
        <v>1190</v>
      </c>
      <c r="D891" s="34" t="s">
        <v>1594</v>
      </c>
      <c r="E891" s="34" t="s">
        <v>1769</v>
      </c>
      <c r="F891" s="34">
        <v>3</v>
      </c>
      <c r="G891" s="34">
        <v>70.97</v>
      </c>
      <c r="H891" s="34">
        <v>0.06</v>
      </c>
      <c r="I891" s="34" t="s">
        <v>1829</v>
      </c>
      <c r="J891" s="34">
        <v>200.1354</v>
      </c>
      <c r="K891" s="58" t="str">
        <f t="shared" si="13"/>
        <v>Small Sale</v>
      </c>
    </row>
    <row r="892" spans="1:11">
      <c r="A892" s="27" t="s">
        <v>2716</v>
      </c>
      <c r="B892" s="30">
        <v>45325</v>
      </c>
      <c r="C892" s="33" t="s">
        <v>396</v>
      </c>
      <c r="D892" s="33" t="s">
        <v>1714</v>
      </c>
      <c r="E892" s="33" t="s">
        <v>1786</v>
      </c>
      <c r="F892" s="33">
        <v>3</v>
      </c>
      <c r="G892" s="33">
        <v>470.42</v>
      </c>
      <c r="H892" s="33">
        <v>0.16</v>
      </c>
      <c r="I892" s="33" t="s">
        <v>1824</v>
      </c>
      <c r="J892" s="33">
        <v>1185.4584</v>
      </c>
      <c r="K892" s="58" t="str">
        <f t="shared" si="13"/>
        <v>Large Sale</v>
      </c>
    </row>
    <row r="893" spans="1:11">
      <c r="A893" s="28" t="s">
        <v>2717</v>
      </c>
      <c r="B893" s="31">
        <v>45932</v>
      </c>
      <c r="C893" s="34" t="s">
        <v>990</v>
      </c>
      <c r="D893" s="34" t="s">
        <v>1720</v>
      </c>
      <c r="E893" s="34" t="s">
        <v>1804</v>
      </c>
      <c r="F893" s="34">
        <v>2</v>
      </c>
      <c r="G893" s="34">
        <v>215.59</v>
      </c>
      <c r="H893" s="34">
        <v>0.18</v>
      </c>
      <c r="I893" s="34" t="s">
        <v>1824</v>
      </c>
      <c r="J893" s="34">
        <v>353.56760000000003</v>
      </c>
      <c r="K893" s="58" t="str">
        <f t="shared" si="13"/>
        <v>Small Sale</v>
      </c>
    </row>
    <row r="894" spans="1:11">
      <c r="A894" s="27" t="s">
        <v>2718</v>
      </c>
      <c r="B894" s="30">
        <v>45895</v>
      </c>
      <c r="C894" s="33" t="s">
        <v>767</v>
      </c>
      <c r="D894" s="33" t="s">
        <v>1732</v>
      </c>
      <c r="E894" s="33" t="s">
        <v>1752</v>
      </c>
      <c r="F894" s="33">
        <v>1</v>
      </c>
      <c r="G894" s="33">
        <v>533.79999999999995</v>
      </c>
      <c r="H894" s="33">
        <v>0.27</v>
      </c>
      <c r="I894" s="33" t="s">
        <v>1829</v>
      </c>
      <c r="J894" s="33">
        <v>389.67399999999998</v>
      </c>
      <c r="K894" s="58" t="str">
        <f t="shared" si="13"/>
        <v>Small Sale</v>
      </c>
    </row>
    <row r="895" spans="1:11">
      <c r="A895" s="28" t="s">
        <v>2719</v>
      </c>
      <c r="B895" s="31">
        <v>45614</v>
      </c>
      <c r="C895" s="34" t="s">
        <v>335</v>
      </c>
      <c r="D895" s="34" t="s">
        <v>1612</v>
      </c>
      <c r="E895" s="34" t="s">
        <v>1766</v>
      </c>
      <c r="F895" s="34">
        <v>2</v>
      </c>
      <c r="G895" s="34">
        <v>732.67</v>
      </c>
      <c r="H895" s="34">
        <v>0.24</v>
      </c>
      <c r="I895" s="34" t="s">
        <v>1826</v>
      </c>
      <c r="J895" s="34">
        <v>1113.6584</v>
      </c>
      <c r="K895" s="58" t="str">
        <f t="shared" si="13"/>
        <v>Large Sale</v>
      </c>
    </row>
    <row r="896" spans="1:11">
      <c r="A896" s="27" t="s">
        <v>2720</v>
      </c>
      <c r="B896" s="30">
        <v>45247</v>
      </c>
      <c r="C896" s="33" t="s">
        <v>1504</v>
      </c>
      <c r="D896" s="33" t="s">
        <v>1668</v>
      </c>
      <c r="E896" s="33" t="s">
        <v>1797</v>
      </c>
      <c r="F896" s="33">
        <v>4</v>
      </c>
      <c r="G896" s="33">
        <v>106.48</v>
      </c>
      <c r="H896" s="33">
        <v>0.1</v>
      </c>
      <c r="I896" s="33" t="s">
        <v>1829</v>
      </c>
      <c r="J896" s="33">
        <v>383.32799999999997</v>
      </c>
      <c r="K896" s="58" t="str">
        <f t="shared" si="13"/>
        <v>Small Sale</v>
      </c>
    </row>
    <row r="897" spans="1:11">
      <c r="A897" s="28" t="s">
        <v>2721</v>
      </c>
      <c r="B897" s="31">
        <v>45696</v>
      </c>
      <c r="C897" s="34" t="s">
        <v>372</v>
      </c>
      <c r="D897" s="34" t="s">
        <v>1662</v>
      </c>
      <c r="E897" s="34" t="s">
        <v>1766</v>
      </c>
      <c r="F897" s="34">
        <v>1</v>
      </c>
      <c r="G897" s="34">
        <v>38.950000000000003</v>
      </c>
      <c r="H897" s="34">
        <v>0.28000000000000003</v>
      </c>
      <c r="I897" s="34" t="s">
        <v>1824</v>
      </c>
      <c r="J897" s="34">
        <v>28.044</v>
      </c>
      <c r="K897" s="58" t="str">
        <f t="shared" si="13"/>
        <v>Small Sale</v>
      </c>
    </row>
    <row r="898" spans="1:11">
      <c r="A898" s="27" t="s">
        <v>2722</v>
      </c>
      <c r="B898" s="30">
        <v>45294</v>
      </c>
      <c r="C898" s="33" t="s">
        <v>1337</v>
      </c>
      <c r="D898" s="33" t="s">
        <v>1740</v>
      </c>
      <c r="E898" s="33" t="s">
        <v>1804</v>
      </c>
      <c r="F898" s="33">
        <v>1</v>
      </c>
      <c r="G898" s="33">
        <v>835.17</v>
      </c>
      <c r="H898" s="33">
        <v>0.02</v>
      </c>
      <c r="I898" s="33" t="s">
        <v>1829</v>
      </c>
      <c r="J898" s="33">
        <v>818.46659999999997</v>
      </c>
      <c r="K898" s="58" t="str">
        <f t="shared" si="13"/>
        <v>Small Sale</v>
      </c>
    </row>
    <row r="899" spans="1:11">
      <c r="A899" s="28" t="s">
        <v>2723</v>
      </c>
      <c r="B899" s="31">
        <v>45389</v>
      </c>
      <c r="C899" s="34" t="s">
        <v>458</v>
      </c>
      <c r="D899" s="34" t="s">
        <v>1714</v>
      </c>
      <c r="E899" s="34" t="s">
        <v>1766</v>
      </c>
      <c r="F899" s="34">
        <v>1</v>
      </c>
      <c r="G899" s="34">
        <v>113.07</v>
      </c>
      <c r="H899" s="34">
        <v>0.24</v>
      </c>
      <c r="I899" s="34" t="s">
        <v>1824</v>
      </c>
      <c r="J899" s="34">
        <v>85.933199999999999</v>
      </c>
      <c r="K899" s="58" t="str">
        <f t="shared" ref="K899:K962" si="14">IF(J899 &gt; 1000, "Large Sale", "Small Sale")</f>
        <v>Small Sale</v>
      </c>
    </row>
    <row r="900" spans="1:11">
      <c r="A900" s="27" t="s">
        <v>2724</v>
      </c>
      <c r="B900" s="30">
        <v>45930</v>
      </c>
      <c r="C900" s="33" t="s">
        <v>1437</v>
      </c>
      <c r="D900" s="33" t="s">
        <v>1736</v>
      </c>
      <c r="E900" s="33" t="s">
        <v>1794</v>
      </c>
      <c r="F900" s="33">
        <v>2</v>
      </c>
      <c r="G900" s="33">
        <v>451.33</v>
      </c>
      <c r="H900" s="33">
        <v>0.23</v>
      </c>
      <c r="I900" s="33" t="s">
        <v>1829</v>
      </c>
      <c r="J900" s="33">
        <v>695.04819999999995</v>
      </c>
      <c r="K900" s="58" t="str">
        <f t="shared" si="14"/>
        <v>Small Sale</v>
      </c>
    </row>
    <row r="901" spans="1:11">
      <c r="A901" s="28" t="s">
        <v>2725</v>
      </c>
      <c r="B901" s="31">
        <v>45456</v>
      </c>
      <c r="C901" s="34" t="s">
        <v>1163</v>
      </c>
      <c r="D901" s="34" t="s">
        <v>1720</v>
      </c>
      <c r="E901" s="34" t="s">
        <v>1776</v>
      </c>
      <c r="F901" s="34">
        <v>3</v>
      </c>
      <c r="G901" s="34">
        <v>619.80999999999995</v>
      </c>
      <c r="H901" s="34">
        <v>0.16</v>
      </c>
      <c r="I901" s="34" t="s">
        <v>1829</v>
      </c>
      <c r="J901" s="34">
        <v>1561.9212</v>
      </c>
      <c r="K901" s="58" t="str">
        <f t="shared" si="14"/>
        <v>Large Sale</v>
      </c>
    </row>
    <row r="902" spans="1:11">
      <c r="A902" s="27" t="s">
        <v>2726</v>
      </c>
      <c r="B902" s="30">
        <v>45713</v>
      </c>
      <c r="C902" s="33" t="s">
        <v>381</v>
      </c>
      <c r="D902" s="33" t="s">
        <v>1672</v>
      </c>
      <c r="E902" s="33" t="s">
        <v>1779</v>
      </c>
      <c r="F902" s="33">
        <v>4</v>
      </c>
      <c r="G902" s="33">
        <v>46.97</v>
      </c>
      <c r="H902" s="33">
        <v>0.26</v>
      </c>
      <c r="I902" s="33" t="s">
        <v>1826</v>
      </c>
      <c r="J902" s="33">
        <v>139.03120000000001</v>
      </c>
      <c r="K902" s="58" t="str">
        <f t="shared" si="14"/>
        <v>Small Sale</v>
      </c>
    </row>
    <row r="903" spans="1:11">
      <c r="A903" s="28" t="s">
        <v>2727</v>
      </c>
      <c r="B903" s="31">
        <v>45784</v>
      </c>
      <c r="C903" s="34" t="s">
        <v>607</v>
      </c>
      <c r="D903" s="34" t="s">
        <v>1640</v>
      </c>
      <c r="E903" s="34" t="s">
        <v>1761</v>
      </c>
      <c r="F903" s="34">
        <v>2</v>
      </c>
      <c r="G903" s="34">
        <v>71.48</v>
      </c>
      <c r="H903" s="34">
        <v>0.14000000000000001</v>
      </c>
      <c r="I903" s="34" t="s">
        <v>1829</v>
      </c>
      <c r="J903" s="34">
        <v>122.9456</v>
      </c>
      <c r="K903" s="58" t="str">
        <f t="shared" si="14"/>
        <v>Small Sale</v>
      </c>
    </row>
    <row r="904" spans="1:11">
      <c r="A904" s="27" t="s">
        <v>2728</v>
      </c>
      <c r="B904" s="30">
        <v>45812</v>
      </c>
      <c r="C904" s="33" t="s">
        <v>8</v>
      </c>
      <c r="D904" s="33" t="s">
        <v>1660</v>
      </c>
      <c r="E904" s="33" t="s">
        <v>1813</v>
      </c>
      <c r="F904" s="33">
        <v>2</v>
      </c>
      <c r="G904" s="33">
        <v>404.08</v>
      </c>
      <c r="H904" s="33">
        <v>7.0000000000000007E-2</v>
      </c>
      <c r="I904" s="33" t="s">
        <v>1824</v>
      </c>
      <c r="J904" s="33">
        <v>751.58879999999988</v>
      </c>
      <c r="K904" s="58" t="str">
        <f t="shared" si="14"/>
        <v>Small Sale</v>
      </c>
    </row>
    <row r="905" spans="1:11">
      <c r="A905" s="28" t="s">
        <v>2729</v>
      </c>
      <c r="B905" s="31">
        <v>45653</v>
      </c>
      <c r="C905" s="34" t="s">
        <v>842</v>
      </c>
      <c r="D905" s="34" t="s">
        <v>1582</v>
      </c>
      <c r="E905" s="34" t="s">
        <v>1804</v>
      </c>
      <c r="F905" s="34">
        <v>1</v>
      </c>
      <c r="G905" s="34">
        <v>519.91</v>
      </c>
      <c r="H905" s="34">
        <v>0.05</v>
      </c>
      <c r="I905" s="34" t="s">
        <v>1829</v>
      </c>
      <c r="J905" s="34">
        <v>493.91449999999992</v>
      </c>
      <c r="K905" s="58" t="str">
        <f t="shared" si="14"/>
        <v>Small Sale</v>
      </c>
    </row>
    <row r="906" spans="1:11">
      <c r="A906" s="27" t="s">
        <v>2730</v>
      </c>
      <c r="B906" s="30">
        <v>45672</v>
      </c>
      <c r="C906" s="33" t="s">
        <v>490</v>
      </c>
      <c r="D906" s="33" t="s">
        <v>1644</v>
      </c>
      <c r="E906" s="33" t="s">
        <v>1797</v>
      </c>
      <c r="F906" s="33">
        <v>3</v>
      </c>
      <c r="G906" s="33">
        <v>566.16</v>
      </c>
      <c r="H906" s="33">
        <v>0.05</v>
      </c>
      <c r="I906" s="33" t="s">
        <v>1826</v>
      </c>
      <c r="J906" s="33">
        <v>1613.556</v>
      </c>
      <c r="K906" s="58" t="str">
        <f t="shared" si="14"/>
        <v>Large Sale</v>
      </c>
    </row>
    <row r="907" spans="1:11">
      <c r="A907" s="28" t="s">
        <v>2731</v>
      </c>
      <c r="B907" s="31">
        <v>45799</v>
      </c>
      <c r="C907" s="34" t="s">
        <v>1223</v>
      </c>
      <c r="D907" s="34" t="s">
        <v>1652</v>
      </c>
      <c r="E907" s="34" t="s">
        <v>1789</v>
      </c>
      <c r="F907" s="34">
        <v>2</v>
      </c>
      <c r="G907" s="34">
        <v>295.12</v>
      </c>
      <c r="H907" s="34">
        <v>0.09</v>
      </c>
      <c r="I907" s="34" t="s">
        <v>1829</v>
      </c>
      <c r="J907" s="34">
        <v>537.11840000000007</v>
      </c>
      <c r="K907" s="58" t="str">
        <f t="shared" si="14"/>
        <v>Small Sale</v>
      </c>
    </row>
    <row r="908" spans="1:11">
      <c r="A908" s="27" t="s">
        <v>2732</v>
      </c>
      <c r="B908" s="30">
        <v>45848</v>
      </c>
      <c r="C908" s="33" t="s">
        <v>384</v>
      </c>
      <c r="D908" s="33" t="s">
        <v>1616</v>
      </c>
      <c r="E908" s="33" t="s">
        <v>1792</v>
      </c>
      <c r="F908" s="33">
        <v>2</v>
      </c>
      <c r="G908" s="33">
        <v>414.18</v>
      </c>
      <c r="H908" s="33">
        <v>0.25</v>
      </c>
      <c r="I908" s="33" t="s">
        <v>1826</v>
      </c>
      <c r="J908" s="33">
        <v>621.27</v>
      </c>
      <c r="K908" s="58" t="str">
        <f t="shared" si="14"/>
        <v>Small Sale</v>
      </c>
    </row>
    <row r="909" spans="1:11">
      <c r="A909" s="28" t="s">
        <v>2733</v>
      </c>
      <c r="B909" s="31">
        <v>45918</v>
      </c>
      <c r="C909" s="34" t="s">
        <v>854</v>
      </c>
      <c r="D909" s="34" t="s">
        <v>1664</v>
      </c>
      <c r="E909" s="34" t="s">
        <v>1782</v>
      </c>
      <c r="F909" s="34">
        <v>2</v>
      </c>
      <c r="G909" s="34">
        <v>433.75</v>
      </c>
      <c r="H909" s="34">
        <v>0</v>
      </c>
      <c r="I909" s="34" t="s">
        <v>1824</v>
      </c>
      <c r="J909" s="34">
        <v>867.5</v>
      </c>
      <c r="K909" s="58" t="str">
        <f t="shared" si="14"/>
        <v>Small Sale</v>
      </c>
    </row>
    <row r="910" spans="1:11">
      <c r="A910" s="27" t="s">
        <v>2734</v>
      </c>
      <c r="B910" s="30">
        <v>45288</v>
      </c>
      <c r="C910" s="33" t="s">
        <v>893</v>
      </c>
      <c r="D910" s="33" t="s">
        <v>1718</v>
      </c>
      <c r="E910" s="33" t="s">
        <v>1813</v>
      </c>
      <c r="F910" s="33">
        <v>3</v>
      </c>
      <c r="G910" s="33">
        <v>104.33</v>
      </c>
      <c r="H910" s="33">
        <v>0.13</v>
      </c>
      <c r="I910" s="33" t="s">
        <v>1829</v>
      </c>
      <c r="J910" s="33">
        <v>272.30130000000003</v>
      </c>
      <c r="K910" s="58" t="str">
        <f t="shared" si="14"/>
        <v>Small Sale</v>
      </c>
    </row>
    <row r="911" spans="1:11">
      <c r="A911" s="28" t="s">
        <v>2735</v>
      </c>
      <c r="B911" s="31">
        <v>45477</v>
      </c>
      <c r="C911" s="34" t="s">
        <v>1431</v>
      </c>
      <c r="D911" s="34" t="s">
        <v>1553</v>
      </c>
      <c r="E911" s="34" t="s">
        <v>1794</v>
      </c>
      <c r="F911" s="34">
        <v>1</v>
      </c>
      <c r="G911" s="34">
        <v>221.7</v>
      </c>
      <c r="H911" s="34">
        <v>0.04</v>
      </c>
      <c r="I911" s="34" t="s">
        <v>1824</v>
      </c>
      <c r="J911" s="34">
        <v>212.83199999999999</v>
      </c>
      <c r="K911" s="58" t="str">
        <f t="shared" si="14"/>
        <v>Small Sale</v>
      </c>
    </row>
    <row r="912" spans="1:11">
      <c r="A912" s="27" t="s">
        <v>2736</v>
      </c>
      <c r="B912" s="30">
        <v>45796</v>
      </c>
      <c r="C912" s="33" t="s">
        <v>687</v>
      </c>
      <c r="D912" s="33" t="s">
        <v>1682</v>
      </c>
      <c r="E912" s="33" t="s">
        <v>1773</v>
      </c>
      <c r="F912" s="33">
        <v>2</v>
      </c>
      <c r="G912" s="33">
        <v>491.26</v>
      </c>
      <c r="H912" s="33">
        <v>0.14000000000000001</v>
      </c>
      <c r="I912" s="33" t="s">
        <v>1829</v>
      </c>
      <c r="J912" s="33">
        <v>844.96719999999993</v>
      </c>
      <c r="K912" s="58" t="str">
        <f t="shared" si="14"/>
        <v>Small Sale</v>
      </c>
    </row>
    <row r="913" spans="1:11">
      <c r="A913" s="28" t="s">
        <v>2737</v>
      </c>
      <c r="B913" s="31">
        <v>45630</v>
      </c>
      <c r="C913" s="34" t="s">
        <v>598</v>
      </c>
      <c r="D913" s="34" t="s">
        <v>1622</v>
      </c>
      <c r="E913" s="34" t="s">
        <v>1782</v>
      </c>
      <c r="F913" s="34">
        <v>4</v>
      </c>
      <c r="G913" s="34">
        <v>923.14</v>
      </c>
      <c r="H913" s="34">
        <v>0.15</v>
      </c>
      <c r="I913" s="34" t="s">
        <v>1824</v>
      </c>
      <c r="J913" s="34">
        <v>3138.6759999999999</v>
      </c>
      <c r="K913" s="58" t="str">
        <f t="shared" si="14"/>
        <v>Large Sale</v>
      </c>
    </row>
    <row r="914" spans="1:11">
      <c r="A914" s="27" t="s">
        <v>2738</v>
      </c>
      <c r="B914" s="30">
        <v>45625</v>
      </c>
      <c r="C914" s="33" t="s">
        <v>634</v>
      </c>
      <c r="D914" s="33" t="s">
        <v>1676</v>
      </c>
      <c r="E914" s="33" t="s">
        <v>1779</v>
      </c>
      <c r="F914" s="33">
        <v>2</v>
      </c>
      <c r="G914" s="33">
        <v>747.65</v>
      </c>
      <c r="H914" s="33">
        <v>0.08</v>
      </c>
      <c r="I914" s="33" t="s">
        <v>1824</v>
      </c>
      <c r="J914" s="33">
        <v>1375.6759999999999</v>
      </c>
      <c r="K914" s="58" t="str">
        <f t="shared" si="14"/>
        <v>Large Sale</v>
      </c>
    </row>
    <row r="915" spans="1:11">
      <c r="A915" s="28" t="s">
        <v>2739</v>
      </c>
      <c r="B915" s="31">
        <v>45773</v>
      </c>
      <c r="C915" s="34" t="s">
        <v>384</v>
      </c>
      <c r="D915" s="34" t="s">
        <v>1632</v>
      </c>
      <c r="E915" s="34" t="s">
        <v>1779</v>
      </c>
      <c r="F915" s="34">
        <v>3</v>
      </c>
      <c r="G915" s="34">
        <v>94.55</v>
      </c>
      <c r="H915" s="34">
        <v>0.13</v>
      </c>
      <c r="I915" s="34" t="s">
        <v>1829</v>
      </c>
      <c r="J915" s="34">
        <v>246.77549999999999</v>
      </c>
      <c r="K915" s="58" t="str">
        <f t="shared" si="14"/>
        <v>Small Sale</v>
      </c>
    </row>
    <row r="916" spans="1:11">
      <c r="A916" s="27" t="s">
        <v>2740</v>
      </c>
      <c r="B916" s="30">
        <v>45308</v>
      </c>
      <c r="C916" s="33" t="s">
        <v>153</v>
      </c>
      <c r="D916" s="33" t="s">
        <v>1578</v>
      </c>
      <c r="E916" s="33" t="s">
        <v>1813</v>
      </c>
      <c r="F916" s="33">
        <v>3</v>
      </c>
      <c r="G916" s="33">
        <v>620.12</v>
      </c>
      <c r="H916" s="33">
        <v>0.06</v>
      </c>
      <c r="I916" s="33" t="s">
        <v>1824</v>
      </c>
      <c r="J916" s="33">
        <v>1748.7384</v>
      </c>
      <c r="K916" s="58" t="str">
        <f t="shared" si="14"/>
        <v>Large Sale</v>
      </c>
    </row>
    <row r="917" spans="1:11">
      <c r="A917" s="28" t="s">
        <v>2741</v>
      </c>
      <c r="B917" s="31">
        <v>45869</v>
      </c>
      <c r="C917" s="34" t="s">
        <v>1495</v>
      </c>
      <c r="D917" s="34" t="s">
        <v>1686</v>
      </c>
      <c r="E917" s="34" t="s">
        <v>1776</v>
      </c>
      <c r="F917" s="34">
        <v>2</v>
      </c>
      <c r="G917" s="34">
        <v>354.09</v>
      </c>
      <c r="H917" s="34">
        <v>0.12</v>
      </c>
      <c r="I917" s="34" t="s">
        <v>1829</v>
      </c>
      <c r="J917" s="34">
        <v>623.19839999999999</v>
      </c>
      <c r="K917" s="58" t="str">
        <f t="shared" si="14"/>
        <v>Small Sale</v>
      </c>
    </row>
    <row r="918" spans="1:11">
      <c r="A918" s="27" t="s">
        <v>2742</v>
      </c>
      <c r="B918" s="30">
        <v>45621</v>
      </c>
      <c r="C918" s="33" t="s">
        <v>447</v>
      </c>
      <c r="D918" s="33" t="s">
        <v>1654</v>
      </c>
      <c r="E918" s="33" t="s">
        <v>1773</v>
      </c>
      <c r="F918" s="33">
        <v>3</v>
      </c>
      <c r="G918" s="33">
        <v>214.94</v>
      </c>
      <c r="H918" s="33">
        <v>0.22</v>
      </c>
      <c r="I918" s="33" t="s">
        <v>1829</v>
      </c>
      <c r="J918" s="33">
        <v>502.95960000000002</v>
      </c>
      <c r="K918" s="58" t="str">
        <f t="shared" si="14"/>
        <v>Small Sale</v>
      </c>
    </row>
    <row r="919" spans="1:11">
      <c r="A919" s="28" t="s">
        <v>2743</v>
      </c>
      <c r="B919" s="31">
        <v>45428</v>
      </c>
      <c r="C919" s="34" t="s">
        <v>651</v>
      </c>
      <c r="D919" s="34" t="s">
        <v>1565</v>
      </c>
      <c r="E919" s="34" t="s">
        <v>1794</v>
      </c>
      <c r="F919" s="34">
        <v>2</v>
      </c>
      <c r="G919" s="34">
        <v>309.77999999999997</v>
      </c>
      <c r="H919" s="34">
        <v>0.16</v>
      </c>
      <c r="I919" s="34" t="s">
        <v>1824</v>
      </c>
      <c r="J919" s="34">
        <v>520.43039999999996</v>
      </c>
      <c r="K919" s="58" t="str">
        <f t="shared" si="14"/>
        <v>Small Sale</v>
      </c>
    </row>
    <row r="920" spans="1:11">
      <c r="A920" s="27" t="s">
        <v>2744</v>
      </c>
      <c r="B920" s="30">
        <v>45807</v>
      </c>
      <c r="C920" s="33" t="s">
        <v>255</v>
      </c>
      <c r="D920" s="33" t="s">
        <v>1574</v>
      </c>
      <c r="E920" s="33" t="s">
        <v>1766</v>
      </c>
      <c r="F920" s="33">
        <v>2</v>
      </c>
      <c r="G920" s="33">
        <v>183.85</v>
      </c>
      <c r="H920" s="33">
        <v>0.14000000000000001</v>
      </c>
      <c r="I920" s="33" t="s">
        <v>1826</v>
      </c>
      <c r="J920" s="33">
        <v>316.22199999999998</v>
      </c>
      <c r="K920" s="58" t="str">
        <f t="shared" si="14"/>
        <v>Small Sale</v>
      </c>
    </row>
    <row r="921" spans="1:11">
      <c r="A921" s="28" t="s">
        <v>2745</v>
      </c>
      <c r="B921" s="31">
        <v>45238</v>
      </c>
      <c r="C921" s="34" t="s">
        <v>1272</v>
      </c>
      <c r="D921" s="34" t="s">
        <v>1688</v>
      </c>
      <c r="E921" s="34" t="s">
        <v>1752</v>
      </c>
      <c r="F921" s="34">
        <v>1</v>
      </c>
      <c r="G921" s="34">
        <v>550.05999999999995</v>
      </c>
      <c r="H921" s="34">
        <v>0.01</v>
      </c>
      <c r="I921" s="34" t="s">
        <v>1824</v>
      </c>
      <c r="J921" s="34">
        <v>544.55939999999998</v>
      </c>
      <c r="K921" s="58" t="str">
        <f t="shared" si="14"/>
        <v>Small Sale</v>
      </c>
    </row>
    <row r="922" spans="1:11">
      <c r="A922" s="27" t="s">
        <v>2746</v>
      </c>
      <c r="B922" s="30">
        <v>45253</v>
      </c>
      <c r="C922" s="33" t="s">
        <v>121</v>
      </c>
      <c r="D922" s="33" t="s">
        <v>1706</v>
      </c>
      <c r="E922" s="33" t="s">
        <v>1769</v>
      </c>
      <c r="F922" s="33">
        <v>2</v>
      </c>
      <c r="G922" s="33">
        <v>32.19</v>
      </c>
      <c r="H922" s="33">
        <v>0.13</v>
      </c>
      <c r="I922" s="33" t="s">
        <v>1829</v>
      </c>
      <c r="J922" s="33">
        <v>56.010599999999997</v>
      </c>
      <c r="K922" s="58" t="str">
        <f t="shared" si="14"/>
        <v>Small Sale</v>
      </c>
    </row>
    <row r="923" spans="1:11">
      <c r="A923" s="28" t="s">
        <v>2747</v>
      </c>
      <c r="B923" s="31">
        <v>45460</v>
      </c>
      <c r="C923" s="34" t="s">
        <v>470</v>
      </c>
      <c r="D923" s="34" t="s">
        <v>1614</v>
      </c>
      <c r="E923" s="34" t="s">
        <v>1813</v>
      </c>
      <c r="F923" s="34">
        <v>2</v>
      </c>
      <c r="G923" s="34">
        <v>892.06</v>
      </c>
      <c r="H923" s="34">
        <v>0.08</v>
      </c>
      <c r="I923" s="34" t="s">
        <v>1824</v>
      </c>
      <c r="J923" s="34">
        <v>1641.3904</v>
      </c>
      <c r="K923" s="58" t="str">
        <f t="shared" si="14"/>
        <v>Large Sale</v>
      </c>
    </row>
    <row r="924" spans="1:11">
      <c r="A924" s="27" t="s">
        <v>2748</v>
      </c>
      <c r="B924" s="30">
        <v>45628</v>
      </c>
      <c r="C924" s="33" t="s">
        <v>1455</v>
      </c>
      <c r="D924" s="33" t="s">
        <v>1664</v>
      </c>
      <c r="E924" s="33" t="s">
        <v>1776</v>
      </c>
      <c r="F924" s="33">
        <v>1</v>
      </c>
      <c r="G924" s="33">
        <v>127.47</v>
      </c>
      <c r="H924" s="33">
        <v>0.16</v>
      </c>
      <c r="I924" s="33" t="s">
        <v>1829</v>
      </c>
      <c r="J924" s="33">
        <v>107.0748</v>
      </c>
      <c r="K924" s="58" t="str">
        <f t="shared" si="14"/>
        <v>Small Sale</v>
      </c>
    </row>
    <row r="925" spans="1:11">
      <c r="A925" s="28" t="s">
        <v>2749</v>
      </c>
      <c r="B925" s="31">
        <v>45778</v>
      </c>
      <c r="C925" s="34" t="s">
        <v>1211</v>
      </c>
      <c r="D925" s="34" t="s">
        <v>1702</v>
      </c>
      <c r="E925" s="34" t="s">
        <v>1799</v>
      </c>
      <c r="F925" s="34">
        <v>3</v>
      </c>
      <c r="G925" s="34">
        <v>212.87</v>
      </c>
      <c r="H925" s="34">
        <v>0.18</v>
      </c>
      <c r="I925" s="34" t="s">
        <v>1824</v>
      </c>
      <c r="J925" s="34">
        <v>523.66020000000003</v>
      </c>
      <c r="K925" s="58" t="str">
        <f t="shared" si="14"/>
        <v>Small Sale</v>
      </c>
    </row>
    <row r="926" spans="1:11">
      <c r="A926" s="27" t="s">
        <v>2750</v>
      </c>
      <c r="B926" s="30">
        <v>45471</v>
      </c>
      <c r="C926" s="33" t="s">
        <v>598</v>
      </c>
      <c r="D926" s="33" t="s">
        <v>1710</v>
      </c>
      <c r="E926" s="33" t="s">
        <v>1779</v>
      </c>
      <c r="F926" s="33">
        <v>1</v>
      </c>
      <c r="G926" s="33">
        <v>26.37</v>
      </c>
      <c r="H926" s="33">
        <v>0.3</v>
      </c>
      <c r="I926" s="33" t="s">
        <v>1829</v>
      </c>
      <c r="J926" s="33">
        <v>18.459</v>
      </c>
      <c r="K926" s="58" t="str">
        <f t="shared" si="14"/>
        <v>Small Sale</v>
      </c>
    </row>
    <row r="927" spans="1:11">
      <c r="A927" s="28" t="s">
        <v>2751</v>
      </c>
      <c r="B927" s="31">
        <v>45770</v>
      </c>
      <c r="C927" s="34" t="s">
        <v>1437</v>
      </c>
      <c r="D927" s="34" t="s">
        <v>1616</v>
      </c>
      <c r="E927" s="34" t="s">
        <v>1810</v>
      </c>
      <c r="F927" s="34">
        <v>4</v>
      </c>
      <c r="G927" s="34">
        <v>953.98</v>
      </c>
      <c r="H927" s="34">
        <v>0.16</v>
      </c>
      <c r="I927" s="34" t="s">
        <v>1824</v>
      </c>
      <c r="J927" s="34">
        <v>3205.3728000000001</v>
      </c>
      <c r="K927" s="58" t="str">
        <f t="shared" si="14"/>
        <v>Large Sale</v>
      </c>
    </row>
    <row r="928" spans="1:11">
      <c r="A928" s="27" t="s">
        <v>2752</v>
      </c>
      <c r="B928" s="30">
        <v>45369</v>
      </c>
      <c r="C928" s="33" t="s">
        <v>699</v>
      </c>
      <c r="D928" s="33" t="s">
        <v>1682</v>
      </c>
      <c r="E928" s="33" t="s">
        <v>1813</v>
      </c>
      <c r="F928" s="33">
        <v>3</v>
      </c>
      <c r="G928" s="33">
        <v>968.88</v>
      </c>
      <c r="H928" s="33">
        <v>0.15</v>
      </c>
      <c r="I928" s="33" t="s">
        <v>1824</v>
      </c>
      <c r="J928" s="33">
        <v>2470.6439999999998</v>
      </c>
      <c r="K928" s="58" t="str">
        <f t="shared" si="14"/>
        <v>Large Sale</v>
      </c>
    </row>
    <row r="929" spans="1:11">
      <c r="A929" s="28" t="s">
        <v>2753</v>
      </c>
      <c r="B929" s="31">
        <v>45910</v>
      </c>
      <c r="C929" s="34" t="s">
        <v>616</v>
      </c>
      <c r="D929" s="34" t="s">
        <v>1700</v>
      </c>
      <c r="E929" s="34" t="s">
        <v>1810</v>
      </c>
      <c r="F929" s="34">
        <v>1</v>
      </c>
      <c r="G929" s="34">
        <v>533.04999999999995</v>
      </c>
      <c r="H929" s="34">
        <v>0.11</v>
      </c>
      <c r="I929" s="34" t="s">
        <v>1826</v>
      </c>
      <c r="J929" s="34">
        <v>474.41449999999998</v>
      </c>
      <c r="K929" s="58" t="str">
        <f t="shared" si="14"/>
        <v>Small Sale</v>
      </c>
    </row>
    <row r="930" spans="1:11">
      <c r="A930" s="27" t="s">
        <v>2754</v>
      </c>
      <c r="B930" s="30">
        <v>45637</v>
      </c>
      <c r="C930" s="33" t="s">
        <v>1190</v>
      </c>
      <c r="D930" s="33" t="s">
        <v>1710</v>
      </c>
      <c r="E930" s="33" t="s">
        <v>1757</v>
      </c>
      <c r="F930" s="33">
        <v>3</v>
      </c>
      <c r="G930" s="33">
        <v>138.86000000000001</v>
      </c>
      <c r="H930" s="33">
        <v>0.11</v>
      </c>
      <c r="I930" s="33" t="s">
        <v>1826</v>
      </c>
      <c r="J930" s="33">
        <v>370.75619999999998</v>
      </c>
      <c r="K930" s="58" t="str">
        <f t="shared" si="14"/>
        <v>Small Sale</v>
      </c>
    </row>
    <row r="931" spans="1:11">
      <c r="A931" s="28" t="s">
        <v>2755</v>
      </c>
      <c r="B931" s="31">
        <v>45706</v>
      </c>
      <c r="C931" s="34" t="s">
        <v>532</v>
      </c>
      <c r="D931" s="34" t="s">
        <v>1592</v>
      </c>
      <c r="E931" s="34" t="s">
        <v>1752</v>
      </c>
      <c r="F931" s="34">
        <v>1</v>
      </c>
      <c r="G931" s="34">
        <v>588.92999999999995</v>
      </c>
      <c r="H931" s="34">
        <v>0.03</v>
      </c>
      <c r="I931" s="34" t="s">
        <v>1829</v>
      </c>
      <c r="J931" s="34">
        <v>571.26209999999992</v>
      </c>
      <c r="K931" s="58" t="str">
        <f t="shared" si="14"/>
        <v>Small Sale</v>
      </c>
    </row>
    <row r="932" spans="1:11">
      <c r="A932" s="27" t="s">
        <v>2756</v>
      </c>
      <c r="B932" s="30">
        <v>45557</v>
      </c>
      <c r="C932" s="33" t="s">
        <v>1254</v>
      </c>
      <c r="D932" s="33" t="s">
        <v>1652</v>
      </c>
      <c r="E932" s="33" t="s">
        <v>1773</v>
      </c>
      <c r="F932" s="33">
        <v>2</v>
      </c>
      <c r="G932" s="33">
        <v>576.83000000000004</v>
      </c>
      <c r="H932" s="33">
        <v>0.19</v>
      </c>
      <c r="I932" s="33" t="s">
        <v>1826</v>
      </c>
      <c r="J932" s="33">
        <v>934.46460000000013</v>
      </c>
      <c r="K932" s="58" t="str">
        <f t="shared" si="14"/>
        <v>Small Sale</v>
      </c>
    </row>
    <row r="933" spans="1:11">
      <c r="A933" s="28" t="s">
        <v>2757</v>
      </c>
      <c r="B933" s="31">
        <v>45338</v>
      </c>
      <c r="C933" s="34" t="s">
        <v>1017</v>
      </c>
      <c r="D933" s="34" t="s">
        <v>1678</v>
      </c>
      <c r="E933" s="34" t="s">
        <v>1794</v>
      </c>
      <c r="F933" s="34">
        <v>1</v>
      </c>
      <c r="G933" s="34">
        <v>681.3</v>
      </c>
      <c r="H933" s="34">
        <v>0.05</v>
      </c>
      <c r="I933" s="34" t="s">
        <v>1824</v>
      </c>
      <c r="J933" s="34">
        <v>647.2349999999999</v>
      </c>
      <c r="K933" s="58" t="str">
        <f t="shared" si="14"/>
        <v>Small Sale</v>
      </c>
    </row>
    <row r="934" spans="1:11">
      <c r="A934" s="27" t="s">
        <v>2758</v>
      </c>
      <c r="B934" s="30">
        <v>45441</v>
      </c>
      <c r="C934" s="33" t="s">
        <v>1411</v>
      </c>
      <c r="D934" s="33" t="s">
        <v>1598</v>
      </c>
      <c r="E934" s="33" t="s">
        <v>1801</v>
      </c>
      <c r="F934" s="33">
        <v>3</v>
      </c>
      <c r="G934" s="33">
        <v>504.97</v>
      </c>
      <c r="H934" s="33">
        <v>0.3</v>
      </c>
      <c r="I934" s="33" t="s">
        <v>1824</v>
      </c>
      <c r="J934" s="33">
        <v>1060.4369999999999</v>
      </c>
      <c r="K934" s="58" t="str">
        <f t="shared" si="14"/>
        <v>Large Sale</v>
      </c>
    </row>
    <row r="935" spans="1:11">
      <c r="A935" s="28" t="s">
        <v>2759</v>
      </c>
      <c r="B935" s="31">
        <v>45396</v>
      </c>
      <c r="C935" s="34" t="s">
        <v>224</v>
      </c>
      <c r="D935" s="34" t="s">
        <v>1624</v>
      </c>
      <c r="E935" s="34" t="s">
        <v>1792</v>
      </c>
      <c r="F935" s="34">
        <v>3</v>
      </c>
      <c r="G935" s="34">
        <v>649.78</v>
      </c>
      <c r="H935" s="34">
        <v>0.1</v>
      </c>
      <c r="I935" s="34" t="s">
        <v>1826</v>
      </c>
      <c r="J935" s="34">
        <v>1754.4059999999999</v>
      </c>
      <c r="K935" s="58" t="str">
        <f t="shared" si="14"/>
        <v>Large Sale</v>
      </c>
    </row>
    <row r="936" spans="1:11">
      <c r="A936" s="27" t="s">
        <v>2760</v>
      </c>
      <c r="B936" s="30">
        <v>45317</v>
      </c>
      <c r="C936" s="33" t="s">
        <v>785</v>
      </c>
      <c r="D936" s="33" t="s">
        <v>1626</v>
      </c>
      <c r="E936" s="33" t="s">
        <v>1786</v>
      </c>
      <c r="F936" s="33">
        <v>2</v>
      </c>
      <c r="G936" s="33">
        <v>986.73</v>
      </c>
      <c r="H936" s="33">
        <v>0.05</v>
      </c>
      <c r="I936" s="33" t="s">
        <v>1826</v>
      </c>
      <c r="J936" s="33">
        <v>1874.787</v>
      </c>
      <c r="K936" s="58" t="str">
        <f t="shared" si="14"/>
        <v>Large Sale</v>
      </c>
    </row>
    <row r="937" spans="1:11">
      <c r="A937" s="28" t="s">
        <v>2761</v>
      </c>
      <c r="B937" s="31">
        <v>45235</v>
      </c>
      <c r="C937" s="34" t="s">
        <v>414</v>
      </c>
      <c r="D937" s="34" t="s">
        <v>1574</v>
      </c>
      <c r="E937" s="34" t="s">
        <v>1801</v>
      </c>
      <c r="F937" s="34">
        <v>2</v>
      </c>
      <c r="G937" s="34">
        <v>65.44</v>
      </c>
      <c r="H937" s="34">
        <v>0.05</v>
      </c>
      <c r="I937" s="34" t="s">
        <v>1826</v>
      </c>
      <c r="J937" s="34">
        <v>124.336</v>
      </c>
      <c r="K937" s="58" t="str">
        <f t="shared" si="14"/>
        <v>Small Sale</v>
      </c>
    </row>
    <row r="938" spans="1:11">
      <c r="A938" s="27" t="s">
        <v>2762</v>
      </c>
      <c r="B938" s="30">
        <v>45824</v>
      </c>
      <c r="C938" s="33" t="s">
        <v>1196</v>
      </c>
      <c r="D938" s="33" t="s">
        <v>1674</v>
      </c>
      <c r="E938" s="33" t="s">
        <v>1797</v>
      </c>
      <c r="F938" s="33">
        <v>3</v>
      </c>
      <c r="G938" s="33">
        <v>953.74</v>
      </c>
      <c r="H938" s="33">
        <v>0.04</v>
      </c>
      <c r="I938" s="33" t="s">
        <v>1824</v>
      </c>
      <c r="J938" s="33">
        <v>2746.7712000000001</v>
      </c>
      <c r="K938" s="58" t="str">
        <f t="shared" si="14"/>
        <v>Large Sale</v>
      </c>
    </row>
    <row r="939" spans="1:11">
      <c r="A939" s="28" t="s">
        <v>2763</v>
      </c>
      <c r="B939" s="31">
        <v>45543</v>
      </c>
      <c r="C939" s="34" t="s">
        <v>247</v>
      </c>
      <c r="D939" s="34" t="s">
        <v>1700</v>
      </c>
      <c r="E939" s="34" t="s">
        <v>1789</v>
      </c>
      <c r="F939" s="34">
        <v>3</v>
      </c>
      <c r="G939" s="34">
        <v>904.48</v>
      </c>
      <c r="H939" s="34">
        <v>0.21</v>
      </c>
      <c r="I939" s="34" t="s">
        <v>1826</v>
      </c>
      <c r="J939" s="34">
        <v>2143.6176</v>
      </c>
      <c r="K939" s="58" t="str">
        <f t="shared" si="14"/>
        <v>Large Sale</v>
      </c>
    </row>
    <row r="940" spans="1:11">
      <c r="A940" s="27" t="s">
        <v>2764</v>
      </c>
      <c r="B940" s="30">
        <v>45595</v>
      </c>
      <c r="C940" s="33" t="s">
        <v>1513</v>
      </c>
      <c r="D940" s="33" t="s">
        <v>1672</v>
      </c>
      <c r="E940" s="33" t="s">
        <v>1801</v>
      </c>
      <c r="F940" s="33">
        <v>3</v>
      </c>
      <c r="G940" s="33">
        <v>920.82</v>
      </c>
      <c r="H940" s="33">
        <v>0.1</v>
      </c>
      <c r="I940" s="33" t="s">
        <v>1826</v>
      </c>
      <c r="J940" s="33">
        <v>2486.2139999999999</v>
      </c>
      <c r="K940" s="58" t="str">
        <f t="shared" si="14"/>
        <v>Large Sale</v>
      </c>
    </row>
    <row r="941" spans="1:11">
      <c r="A941" s="28" t="s">
        <v>2765</v>
      </c>
      <c r="B941" s="31">
        <v>45803</v>
      </c>
      <c r="C941" s="34" t="s">
        <v>963</v>
      </c>
      <c r="D941" s="34" t="s">
        <v>1604</v>
      </c>
      <c r="E941" s="34" t="s">
        <v>1757</v>
      </c>
      <c r="F941" s="34">
        <v>1</v>
      </c>
      <c r="G941" s="34">
        <v>182.28</v>
      </c>
      <c r="H941" s="34">
        <v>0.15</v>
      </c>
      <c r="I941" s="34" t="s">
        <v>1829</v>
      </c>
      <c r="J941" s="34">
        <v>154.93799999999999</v>
      </c>
      <c r="K941" s="58" t="str">
        <f t="shared" si="14"/>
        <v>Small Sale</v>
      </c>
    </row>
    <row r="942" spans="1:11">
      <c r="A942" s="27" t="s">
        <v>2766</v>
      </c>
      <c r="B942" s="30">
        <v>45880</v>
      </c>
      <c r="C942" s="33" t="s">
        <v>1377</v>
      </c>
      <c r="D942" s="33" t="s">
        <v>1610</v>
      </c>
      <c r="E942" s="33" t="s">
        <v>1804</v>
      </c>
      <c r="F942" s="33">
        <v>3</v>
      </c>
      <c r="G942" s="33">
        <v>938.68</v>
      </c>
      <c r="H942" s="33">
        <v>0.14000000000000001</v>
      </c>
      <c r="I942" s="33" t="s">
        <v>1824</v>
      </c>
      <c r="J942" s="33">
        <v>2421.7944000000002</v>
      </c>
      <c r="K942" s="58" t="str">
        <f t="shared" si="14"/>
        <v>Large Sale</v>
      </c>
    </row>
    <row r="943" spans="1:11">
      <c r="A943" s="28" t="s">
        <v>2767</v>
      </c>
      <c r="B943" s="31">
        <v>45690</v>
      </c>
      <c r="C943" s="34" t="s">
        <v>295</v>
      </c>
      <c r="D943" s="34" t="s">
        <v>1730</v>
      </c>
      <c r="E943" s="34" t="s">
        <v>1773</v>
      </c>
      <c r="F943" s="34">
        <v>3</v>
      </c>
      <c r="G943" s="34">
        <v>219.96</v>
      </c>
      <c r="H943" s="34">
        <v>0.18</v>
      </c>
      <c r="I943" s="34" t="s">
        <v>1826</v>
      </c>
      <c r="J943" s="34">
        <v>541.10160000000008</v>
      </c>
      <c r="K943" s="58" t="str">
        <f t="shared" si="14"/>
        <v>Small Sale</v>
      </c>
    </row>
    <row r="944" spans="1:11">
      <c r="A944" s="27" t="s">
        <v>2768</v>
      </c>
      <c r="B944" s="30">
        <v>45841</v>
      </c>
      <c r="C944" s="33" t="s">
        <v>1458</v>
      </c>
      <c r="D944" s="33" t="s">
        <v>1690</v>
      </c>
      <c r="E944" s="33" t="s">
        <v>1810</v>
      </c>
      <c r="F944" s="33">
        <v>3</v>
      </c>
      <c r="G944" s="33">
        <v>385.74</v>
      </c>
      <c r="H944" s="33">
        <v>0.27</v>
      </c>
      <c r="I944" s="33" t="s">
        <v>1824</v>
      </c>
      <c r="J944" s="33">
        <v>844.77059999999994</v>
      </c>
      <c r="K944" s="58" t="str">
        <f t="shared" si="14"/>
        <v>Small Sale</v>
      </c>
    </row>
    <row r="945" spans="1:11">
      <c r="A945" s="28" t="s">
        <v>2769</v>
      </c>
      <c r="B945" s="31">
        <v>45380</v>
      </c>
      <c r="C945" s="34" t="s">
        <v>1400</v>
      </c>
      <c r="D945" s="34" t="s">
        <v>1710</v>
      </c>
      <c r="E945" s="34" t="s">
        <v>1810</v>
      </c>
      <c r="F945" s="34">
        <v>2</v>
      </c>
      <c r="G945" s="34">
        <v>830.94</v>
      </c>
      <c r="H945" s="34">
        <v>0.28000000000000003</v>
      </c>
      <c r="I945" s="34" t="s">
        <v>1826</v>
      </c>
      <c r="J945" s="34">
        <v>1196.5536</v>
      </c>
      <c r="K945" s="58" t="str">
        <f t="shared" si="14"/>
        <v>Large Sale</v>
      </c>
    </row>
    <row r="946" spans="1:11">
      <c r="A946" s="27" t="s">
        <v>2770</v>
      </c>
      <c r="B946" s="30">
        <v>45503</v>
      </c>
      <c r="C946" s="33" t="s">
        <v>1196</v>
      </c>
      <c r="D946" s="33" t="s">
        <v>1551</v>
      </c>
      <c r="E946" s="33" t="s">
        <v>1786</v>
      </c>
      <c r="F946" s="33">
        <v>3</v>
      </c>
      <c r="G946" s="33">
        <v>462.75</v>
      </c>
      <c r="H946" s="33">
        <v>0.22</v>
      </c>
      <c r="I946" s="33" t="s">
        <v>1826</v>
      </c>
      <c r="J946" s="33">
        <v>1082.835</v>
      </c>
      <c r="K946" s="58" t="str">
        <f t="shared" si="14"/>
        <v>Large Sale</v>
      </c>
    </row>
    <row r="947" spans="1:11">
      <c r="A947" s="28" t="s">
        <v>2771</v>
      </c>
      <c r="B947" s="31">
        <v>45567</v>
      </c>
      <c r="C947" s="34" t="s">
        <v>247</v>
      </c>
      <c r="D947" s="34" t="s">
        <v>1576</v>
      </c>
      <c r="E947" s="34" t="s">
        <v>1801</v>
      </c>
      <c r="F947" s="34">
        <v>4</v>
      </c>
      <c r="G947" s="34">
        <v>973.9</v>
      </c>
      <c r="H947" s="34">
        <v>0.02</v>
      </c>
      <c r="I947" s="34" t="s">
        <v>1829</v>
      </c>
      <c r="J947" s="34">
        <v>3817.6880000000001</v>
      </c>
      <c r="K947" s="58" t="str">
        <f t="shared" si="14"/>
        <v>Large Sale</v>
      </c>
    </row>
    <row r="948" spans="1:11">
      <c r="A948" s="27" t="s">
        <v>2772</v>
      </c>
      <c r="B948" s="30">
        <v>45600</v>
      </c>
      <c r="C948" s="33" t="s">
        <v>475</v>
      </c>
      <c r="D948" s="33" t="s">
        <v>1618</v>
      </c>
      <c r="E948" s="33" t="s">
        <v>1757</v>
      </c>
      <c r="F948" s="33">
        <v>2</v>
      </c>
      <c r="G948" s="33">
        <v>157.18</v>
      </c>
      <c r="H948" s="33">
        <v>0.15</v>
      </c>
      <c r="I948" s="33" t="s">
        <v>1824</v>
      </c>
      <c r="J948" s="33">
        <v>267.20600000000002</v>
      </c>
      <c r="K948" s="58" t="str">
        <f t="shared" si="14"/>
        <v>Small Sale</v>
      </c>
    </row>
    <row r="949" spans="1:11">
      <c r="A949" s="28" t="s">
        <v>2773</v>
      </c>
      <c r="B949" s="31">
        <v>45415</v>
      </c>
      <c r="C949" s="34" t="s">
        <v>63</v>
      </c>
      <c r="D949" s="34" t="s">
        <v>1694</v>
      </c>
      <c r="E949" s="34" t="s">
        <v>1797</v>
      </c>
      <c r="F949" s="34">
        <v>3</v>
      </c>
      <c r="G949" s="34">
        <v>239.57</v>
      </c>
      <c r="H949" s="34">
        <v>0.16</v>
      </c>
      <c r="I949" s="34" t="s">
        <v>1824</v>
      </c>
      <c r="J949" s="34">
        <v>603.71640000000002</v>
      </c>
      <c r="K949" s="58" t="str">
        <f t="shared" si="14"/>
        <v>Small Sale</v>
      </c>
    </row>
    <row r="950" spans="1:11">
      <c r="A950" s="27" t="s">
        <v>2774</v>
      </c>
      <c r="B950" s="30">
        <v>45343</v>
      </c>
      <c r="C950" s="33" t="s">
        <v>1029</v>
      </c>
      <c r="D950" s="33" t="s">
        <v>1565</v>
      </c>
      <c r="E950" s="33" t="s">
        <v>1804</v>
      </c>
      <c r="F950" s="33">
        <v>4</v>
      </c>
      <c r="G950" s="33">
        <v>583.21</v>
      </c>
      <c r="H950" s="33">
        <v>0.2</v>
      </c>
      <c r="I950" s="33" t="s">
        <v>1824</v>
      </c>
      <c r="J950" s="33">
        <v>1866.2719999999999</v>
      </c>
      <c r="K950" s="58" t="str">
        <f t="shared" si="14"/>
        <v>Large Sale</v>
      </c>
    </row>
    <row r="951" spans="1:11">
      <c r="A951" s="28" t="s">
        <v>2775</v>
      </c>
      <c r="B951" s="31">
        <v>45399</v>
      </c>
      <c r="C951" s="34" t="s">
        <v>1283</v>
      </c>
      <c r="D951" s="34" t="s">
        <v>1710</v>
      </c>
      <c r="E951" s="34" t="s">
        <v>1782</v>
      </c>
      <c r="F951" s="34">
        <v>3</v>
      </c>
      <c r="G951" s="34">
        <v>758.75</v>
      </c>
      <c r="H951" s="34">
        <v>0.27</v>
      </c>
      <c r="I951" s="34" t="s">
        <v>1826</v>
      </c>
      <c r="J951" s="34">
        <v>1661.6624999999999</v>
      </c>
      <c r="K951" s="58" t="str">
        <f t="shared" si="14"/>
        <v>Large Sale</v>
      </c>
    </row>
    <row r="952" spans="1:11">
      <c r="A952" s="27" t="s">
        <v>2776</v>
      </c>
      <c r="B952" s="30">
        <v>45689</v>
      </c>
      <c r="C952" s="33" t="s">
        <v>975</v>
      </c>
      <c r="D952" s="33" t="s">
        <v>1670</v>
      </c>
      <c r="E952" s="33" t="s">
        <v>1773</v>
      </c>
      <c r="F952" s="33">
        <v>4</v>
      </c>
      <c r="G952" s="33">
        <v>372.42</v>
      </c>
      <c r="H952" s="33">
        <v>0.19</v>
      </c>
      <c r="I952" s="33" t="s">
        <v>1824</v>
      </c>
      <c r="J952" s="33">
        <v>1206.6407999999999</v>
      </c>
      <c r="K952" s="58" t="str">
        <f t="shared" si="14"/>
        <v>Large Sale</v>
      </c>
    </row>
    <row r="953" spans="1:11">
      <c r="A953" s="28" t="s">
        <v>2777</v>
      </c>
      <c r="B953" s="31">
        <v>45699</v>
      </c>
      <c r="C953" s="34" t="s">
        <v>517</v>
      </c>
      <c r="D953" s="34" t="s">
        <v>1674</v>
      </c>
      <c r="E953" s="34" t="s">
        <v>1813</v>
      </c>
      <c r="F953" s="34">
        <v>4</v>
      </c>
      <c r="G953" s="34">
        <v>286.27999999999997</v>
      </c>
      <c r="H953" s="34">
        <v>0.28000000000000003</v>
      </c>
      <c r="I953" s="34" t="s">
        <v>1826</v>
      </c>
      <c r="J953" s="34">
        <v>824.48639999999989</v>
      </c>
      <c r="K953" s="58" t="str">
        <f t="shared" si="14"/>
        <v>Small Sale</v>
      </c>
    </row>
    <row r="954" spans="1:11">
      <c r="A954" s="27" t="s">
        <v>2778</v>
      </c>
      <c r="B954" s="30">
        <v>45663</v>
      </c>
      <c r="C954" s="33" t="s">
        <v>887</v>
      </c>
      <c r="D954" s="33" t="s">
        <v>1694</v>
      </c>
      <c r="E954" s="33" t="s">
        <v>1792</v>
      </c>
      <c r="F954" s="33">
        <v>3</v>
      </c>
      <c r="G954" s="33">
        <v>488.37</v>
      </c>
      <c r="H954" s="33">
        <v>0.27</v>
      </c>
      <c r="I954" s="33" t="s">
        <v>1829</v>
      </c>
      <c r="J954" s="33">
        <v>1069.5302999999999</v>
      </c>
      <c r="K954" s="58" t="str">
        <f t="shared" si="14"/>
        <v>Large Sale</v>
      </c>
    </row>
    <row r="955" spans="1:11">
      <c r="A955" s="28" t="s">
        <v>2779</v>
      </c>
      <c r="B955" s="31">
        <v>45377</v>
      </c>
      <c r="C955" s="34" t="s">
        <v>1446</v>
      </c>
      <c r="D955" s="34" t="s">
        <v>1722</v>
      </c>
      <c r="E955" s="34" t="s">
        <v>1782</v>
      </c>
      <c r="F955" s="34">
        <v>3</v>
      </c>
      <c r="G955" s="34">
        <v>662.82</v>
      </c>
      <c r="H955" s="34">
        <v>0.01</v>
      </c>
      <c r="I955" s="34" t="s">
        <v>1829</v>
      </c>
      <c r="J955" s="34">
        <v>1968.5753999999999</v>
      </c>
      <c r="K955" s="58" t="str">
        <f t="shared" si="14"/>
        <v>Large Sale</v>
      </c>
    </row>
    <row r="956" spans="1:11">
      <c r="A956" s="27" t="s">
        <v>2780</v>
      </c>
      <c r="B956" s="30">
        <v>45412</v>
      </c>
      <c r="C956" s="33" t="s">
        <v>1527</v>
      </c>
      <c r="D956" s="33" t="s">
        <v>1557</v>
      </c>
      <c r="E956" s="33" t="s">
        <v>1804</v>
      </c>
      <c r="F956" s="33">
        <v>2</v>
      </c>
      <c r="G956" s="33">
        <v>824.34</v>
      </c>
      <c r="H956" s="33">
        <v>0.1</v>
      </c>
      <c r="I956" s="33" t="s">
        <v>1829</v>
      </c>
      <c r="J956" s="33">
        <v>1483.8119999999999</v>
      </c>
      <c r="K956" s="58" t="str">
        <f t="shared" si="14"/>
        <v>Large Sale</v>
      </c>
    </row>
    <row r="957" spans="1:11">
      <c r="A957" s="28" t="s">
        <v>2781</v>
      </c>
      <c r="B957" s="31">
        <v>45349</v>
      </c>
      <c r="C957" s="34" t="s">
        <v>396</v>
      </c>
      <c r="D957" s="34" t="s">
        <v>1666</v>
      </c>
      <c r="E957" s="34" t="s">
        <v>1782</v>
      </c>
      <c r="F957" s="34">
        <v>1</v>
      </c>
      <c r="G957" s="34">
        <v>437.12</v>
      </c>
      <c r="H957" s="34">
        <v>0.21</v>
      </c>
      <c r="I957" s="34" t="s">
        <v>1824</v>
      </c>
      <c r="J957" s="34">
        <v>345.32479999999998</v>
      </c>
      <c r="K957" s="58" t="str">
        <f t="shared" si="14"/>
        <v>Small Sale</v>
      </c>
    </row>
    <row r="958" spans="1:11">
      <c r="A958" s="27" t="s">
        <v>2782</v>
      </c>
      <c r="B958" s="30">
        <v>45486</v>
      </c>
      <c r="C958" s="33" t="s">
        <v>1118</v>
      </c>
      <c r="D958" s="33" t="s">
        <v>1724</v>
      </c>
      <c r="E958" s="33" t="s">
        <v>1776</v>
      </c>
      <c r="F958" s="33">
        <v>3</v>
      </c>
      <c r="G958" s="33">
        <v>23.37</v>
      </c>
      <c r="H958" s="33">
        <v>0.15</v>
      </c>
      <c r="I958" s="33" t="s">
        <v>1826</v>
      </c>
      <c r="J958" s="33">
        <v>59.593499999999999</v>
      </c>
      <c r="K958" s="58" t="str">
        <f t="shared" si="14"/>
        <v>Small Sale</v>
      </c>
    </row>
    <row r="959" spans="1:11">
      <c r="A959" s="28" t="s">
        <v>2783</v>
      </c>
      <c r="B959" s="31">
        <v>45761</v>
      </c>
      <c r="C959" s="34" t="s">
        <v>616</v>
      </c>
      <c r="D959" s="34" t="s">
        <v>1620</v>
      </c>
      <c r="E959" s="34" t="s">
        <v>1782</v>
      </c>
      <c r="F959" s="34">
        <v>1</v>
      </c>
      <c r="G959" s="34">
        <v>579.69000000000005</v>
      </c>
      <c r="H959" s="34">
        <v>0.02</v>
      </c>
      <c r="I959" s="34" t="s">
        <v>1824</v>
      </c>
      <c r="J959" s="34">
        <v>568.09620000000007</v>
      </c>
      <c r="K959" s="58" t="str">
        <f t="shared" si="14"/>
        <v>Small Sale</v>
      </c>
    </row>
    <row r="960" spans="1:11">
      <c r="A960" s="27" t="s">
        <v>2784</v>
      </c>
      <c r="B960" s="30">
        <v>45639</v>
      </c>
      <c r="C960" s="33" t="s">
        <v>1334</v>
      </c>
      <c r="D960" s="33" t="s">
        <v>1704</v>
      </c>
      <c r="E960" s="33" t="s">
        <v>1799</v>
      </c>
      <c r="F960" s="33">
        <v>3</v>
      </c>
      <c r="G960" s="33">
        <v>240.51</v>
      </c>
      <c r="H960" s="33">
        <v>7.0000000000000007E-2</v>
      </c>
      <c r="I960" s="33" t="s">
        <v>1824</v>
      </c>
      <c r="J960" s="33">
        <v>671.02289999999994</v>
      </c>
      <c r="K960" s="58" t="str">
        <f t="shared" si="14"/>
        <v>Small Sale</v>
      </c>
    </row>
    <row r="961" spans="1:11">
      <c r="A961" s="28" t="s">
        <v>2785</v>
      </c>
      <c r="B961" s="31">
        <v>45893</v>
      </c>
      <c r="C961" s="34" t="s">
        <v>1193</v>
      </c>
      <c r="D961" s="34" t="s">
        <v>1598</v>
      </c>
      <c r="E961" s="34" t="s">
        <v>1799</v>
      </c>
      <c r="F961" s="34">
        <v>2</v>
      </c>
      <c r="G961" s="34">
        <v>855.4</v>
      </c>
      <c r="H961" s="34">
        <v>0.08</v>
      </c>
      <c r="I961" s="34" t="s">
        <v>1829</v>
      </c>
      <c r="J961" s="34">
        <v>1573.9359999999999</v>
      </c>
      <c r="K961" s="58" t="str">
        <f t="shared" si="14"/>
        <v>Large Sale</v>
      </c>
    </row>
    <row r="962" spans="1:11">
      <c r="A962" s="27" t="s">
        <v>2786</v>
      </c>
      <c r="B962" s="30">
        <v>45227</v>
      </c>
      <c r="C962" s="33" t="s">
        <v>40</v>
      </c>
      <c r="D962" s="33" t="s">
        <v>1728</v>
      </c>
      <c r="E962" s="33" t="s">
        <v>1779</v>
      </c>
      <c r="F962" s="33">
        <v>1</v>
      </c>
      <c r="G962" s="33">
        <v>537.26</v>
      </c>
      <c r="H962" s="33">
        <v>0.09</v>
      </c>
      <c r="I962" s="33" t="s">
        <v>1824</v>
      </c>
      <c r="J962" s="33">
        <v>488.90660000000003</v>
      </c>
      <c r="K962" s="58" t="str">
        <f t="shared" si="14"/>
        <v>Small Sale</v>
      </c>
    </row>
    <row r="963" spans="1:11">
      <c r="A963" s="28" t="s">
        <v>2787</v>
      </c>
      <c r="B963" s="31">
        <v>45637</v>
      </c>
      <c r="C963" s="34" t="s">
        <v>1199</v>
      </c>
      <c r="D963" s="34" t="s">
        <v>1650</v>
      </c>
      <c r="E963" s="34" t="s">
        <v>1789</v>
      </c>
      <c r="F963" s="34">
        <v>3</v>
      </c>
      <c r="G963" s="34">
        <v>918.26</v>
      </c>
      <c r="H963" s="34">
        <v>0.17</v>
      </c>
      <c r="I963" s="34" t="s">
        <v>1829</v>
      </c>
      <c r="J963" s="34">
        <v>2286.4674</v>
      </c>
      <c r="K963" s="58" t="str">
        <f t="shared" ref="K963:K1026" si="15">IF(J963 &gt; 1000, "Large Sale", "Small Sale")</f>
        <v>Large Sale</v>
      </c>
    </row>
    <row r="964" spans="1:11">
      <c r="A964" s="27" t="s">
        <v>2788</v>
      </c>
      <c r="B964" s="30">
        <v>45472</v>
      </c>
      <c r="C964" s="33" t="s">
        <v>341</v>
      </c>
      <c r="D964" s="33" t="s">
        <v>1557</v>
      </c>
      <c r="E964" s="33" t="s">
        <v>1786</v>
      </c>
      <c r="F964" s="33">
        <v>4</v>
      </c>
      <c r="G964" s="33">
        <v>579.70000000000005</v>
      </c>
      <c r="H964" s="33">
        <v>0.18</v>
      </c>
      <c r="I964" s="33" t="s">
        <v>1826</v>
      </c>
      <c r="J964" s="33">
        <v>1901.4159999999999</v>
      </c>
      <c r="K964" s="58" t="str">
        <f t="shared" si="15"/>
        <v>Large Sale</v>
      </c>
    </row>
    <row r="965" spans="1:11">
      <c r="A965" s="28" t="s">
        <v>2789</v>
      </c>
      <c r="B965" s="31">
        <v>45710</v>
      </c>
      <c r="C965" s="34" t="s">
        <v>490</v>
      </c>
      <c r="D965" s="34" t="s">
        <v>1634</v>
      </c>
      <c r="E965" s="34" t="s">
        <v>1776</v>
      </c>
      <c r="F965" s="34">
        <v>1</v>
      </c>
      <c r="G965" s="34">
        <v>824.32</v>
      </c>
      <c r="H965" s="34">
        <v>0.18</v>
      </c>
      <c r="I965" s="34" t="s">
        <v>1824</v>
      </c>
      <c r="J965" s="34">
        <v>675.94240000000013</v>
      </c>
      <c r="K965" s="58" t="str">
        <f t="shared" si="15"/>
        <v>Small Sale</v>
      </c>
    </row>
    <row r="966" spans="1:11">
      <c r="A966" s="27" t="s">
        <v>2790</v>
      </c>
      <c r="B966" s="30">
        <v>45682</v>
      </c>
      <c r="C966" s="33" t="s">
        <v>384</v>
      </c>
      <c r="D966" s="33" t="s">
        <v>1640</v>
      </c>
      <c r="E966" s="33" t="s">
        <v>1801</v>
      </c>
      <c r="F966" s="33">
        <v>4</v>
      </c>
      <c r="G966" s="33">
        <v>614.99</v>
      </c>
      <c r="H966" s="33">
        <v>0.16</v>
      </c>
      <c r="I966" s="33" t="s">
        <v>1826</v>
      </c>
      <c r="J966" s="33">
        <v>2066.3663999999999</v>
      </c>
      <c r="K966" s="58" t="str">
        <f t="shared" si="15"/>
        <v>Large Sale</v>
      </c>
    </row>
    <row r="967" spans="1:11">
      <c r="A967" s="28" t="s">
        <v>2791</v>
      </c>
      <c r="B967" s="31">
        <v>45730</v>
      </c>
      <c r="C967" s="34" t="s">
        <v>441</v>
      </c>
      <c r="D967" s="34" t="s">
        <v>1672</v>
      </c>
      <c r="E967" s="34" t="s">
        <v>1752</v>
      </c>
      <c r="F967" s="34">
        <v>4</v>
      </c>
      <c r="G967" s="34">
        <v>189.21</v>
      </c>
      <c r="H967" s="34">
        <v>0.06</v>
      </c>
      <c r="I967" s="34" t="s">
        <v>1829</v>
      </c>
      <c r="J967" s="34">
        <v>711.42959999999994</v>
      </c>
      <c r="K967" s="58" t="str">
        <f t="shared" si="15"/>
        <v>Small Sale</v>
      </c>
    </row>
    <row r="968" spans="1:11">
      <c r="A968" s="27" t="s">
        <v>2792</v>
      </c>
      <c r="B968" s="30">
        <v>45629</v>
      </c>
      <c r="C968" s="33" t="s">
        <v>517</v>
      </c>
      <c r="D968" s="33" t="s">
        <v>1672</v>
      </c>
      <c r="E968" s="33" t="s">
        <v>1799</v>
      </c>
      <c r="F968" s="33">
        <v>2</v>
      </c>
      <c r="G968" s="33">
        <v>233.33</v>
      </c>
      <c r="H968" s="33">
        <v>0.05</v>
      </c>
      <c r="I968" s="33" t="s">
        <v>1824</v>
      </c>
      <c r="J968" s="33">
        <v>443.327</v>
      </c>
      <c r="K968" s="58" t="str">
        <f t="shared" si="15"/>
        <v>Small Sale</v>
      </c>
    </row>
    <row r="969" spans="1:11">
      <c r="A969" s="28" t="s">
        <v>2793</v>
      </c>
      <c r="B969" s="31">
        <v>45783</v>
      </c>
      <c r="C969" s="34" t="s">
        <v>794</v>
      </c>
      <c r="D969" s="34" t="s">
        <v>1626</v>
      </c>
      <c r="E969" s="34" t="s">
        <v>1810</v>
      </c>
      <c r="F969" s="34">
        <v>3</v>
      </c>
      <c r="G969" s="34">
        <v>529.89</v>
      </c>
      <c r="H969" s="34">
        <v>0.21</v>
      </c>
      <c r="I969" s="34" t="s">
        <v>1824</v>
      </c>
      <c r="J969" s="34">
        <v>1255.8393000000001</v>
      </c>
      <c r="K969" s="58" t="str">
        <f t="shared" si="15"/>
        <v>Large Sale</v>
      </c>
    </row>
    <row r="970" spans="1:11">
      <c r="A970" s="27" t="s">
        <v>2794</v>
      </c>
      <c r="B970" s="30">
        <v>45518</v>
      </c>
      <c r="C970" s="33" t="s">
        <v>1504</v>
      </c>
      <c r="D970" s="33" t="s">
        <v>1732</v>
      </c>
      <c r="E970" s="33" t="s">
        <v>1757</v>
      </c>
      <c r="F970" s="33">
        <v>2</v>
      </c>
      <c r="G970" s="33">
        <v>954.1</v>
      </c>
      <c r="H970" s="33">
        <v>0.17</v>
      </c>
      <c r="I970" s="33" t="s">
        <v>1826</v>
      </c>
      <c r="J970" s="33">
        <v>1583.806</v>
      </c>
      <c r="K970" s="58" t="str">
        <f t="shared" si="15"/>
        <v>Large Sale</v>
      </c>
    </row>
    <row r="971" spans="1:11">
      <c r="A971" s="28" t="s">
        <v>2795</v>
      </c>
      <c r="B971" s="31">
        <v>45274</v>
      </c>
      <c r="C971" s="34" t="s">
        <v>1017</v>
      </c>
      <c r="D971" s="34" t="s">
        <v>1678</v>
      </c>
      <c r="E971" s="34" t="s">
        <v>1779</v>
      </c>
      <c r="F971" s="34">
        <v>1</v>
      </c>
      <c r="G971" s="34">
        <v>370.04</v>
      </c>
      <c r="H971" s="34">
        <v>0.04</v>
      </c>
      <c r="I971" s="34" t="s">
        <v>1829</v>
      </c>
      <c r="J971" s="34">
        <v>355.23840000000001</v>
      </c>
      <c r="K971" s="58" t="str">
        <f t="shared" si="15"/>
        <v>Small Sale</v>
      </c>
    </row>
    <row r="972" spans="1:11">
      <c r="A972" s="27" t="s">
        <v>2796</v>
      </c>
      <c r="B972" s="30">
        <v>45297</v>
      </c>
      <c r="C972" s="33" t="s">
        <v>227</v>
      </c>
      <c r="D972" s="33" t="s">
        <v>1740</v>
      </c>
      <c r="E972" s="33" t="s">
        <v>1813</v>
      </c>
      <c r="F972" s="33">
        <v>4</v>
      </c>
      <c r="G972" s="33">
        <v>492.71</v>
      </c>
      <c r="H972" s="33">
        <v>0.08</v>
      </c>
      <c r="I972" s="33" t="s">
        <v>1824</v>
      </c>
      <c r="J972" s="33">
        <v>1813.1728000000001</v>
      </c>
      <c r="K972" s="58" t="str">
        <f t="shared" si="15"/>
        <v>Large Sale</v>
      </c>
    </row>
    <row r="973" spans="1:11">
      <c r="A973" s="28" t="s">
        <v>2797</v>
      </c>
      <c r="B973" s="31">
        <v>45530</v>
      </c>
      <c r="C973" s="34" t="s">
        <v>890</v>
      </c>
      <c r="D973" s="34" t="s">
        <v>1730</v>
      </c>
      <c r="E973" s="34" t="s">
        <v>1797</v>
      </c>
      <c r="F973" s="34">
        <v>4</v>
      </c>
      <c r="G973" s="34">
        <v>853.26</v>
      </c>
      <c r="H973" s="34">
        <v>0.24</v>
      </c>
      <c r="I973" s="34" t="s">
        <v>1829</v>
      </c>
      <c r="J973" s="34">
        <v>2593.9104000000002</v>
      </c>
      <c r="K973" s="58" t="str">
        <f t="shared" si="15"/>
        <v>Large Sale</v>
      </c>
    </row>
    <row r="974" spans="1:11">
      <c r="A974" s="27" t="s">
        <v>2798</v>
      </c>
      <c r="B974" s="30">
        <v>45740</v>
      </c>
      <c r="C974" s="33" t="s">
        <v>1263</v>
      </c>
      <c r="D974" s="33" t="s">
        <v>1551</v>
      </c>
      <c r="E974" s="33" t="s">
        <v>1804</v>
      </c>
      <c r="F974" s="33">
        <v>1</v>
      </c>
      <c r="G974" s="33">
        <v>402.47</v>
      </c>
      <c r="H974" s="33">
        <v>0.19</v>
      </c>
      <c r="I974" s="33" t="s">
        <v>1826</v>
      </c>
      <c r="J974" s="33">
        <v>326.00070000000011</v>
      </c>
      <c r="K974" s="58" t="str">
        <f t="shared" si="15"/>
        <v>Small Sale</v>
      </c>
    </row>
    <row r="975" spans="1:11">
      <c r="A975" s="28" t="s">
        <v>2799</v>
      </c>
      <c r="B975" s="31">
        <v>45311</v>
      </c>
      <c r="C975" s="34" t="s">
        <v>1252</v>
      </c>
      <c r="D975" s="34" t="s">
        <v>1656</v>
      </c>
      <c r="E975" s="34" t="s">
        <v>1810</v>
      </c>
      <c r="F975" s="34">
        <v>2</v>
      </c>
      <c r="G975" s="34">
        <v>528.29999999999995</v>
      </c>
      <c r="H975" s="34">
        <v>0.24</v>
      </c>
      <c r="I975" s="34" t="s">
        <v>1824</v>
      </c>
      <c r="J975" s="34">
        <v>803.01599999999996</v>
      </c>
      <c r="K975" s="58" t="str">
        <f t="shared" si="15"/>
        <v>Small Sale</v>
      </c>
    </row>
    <row r="976" spans="1:11">
      <c r="A976" s="27" t="s">
        <v>2800</v>
      </c>
      <c r="B976" s="30">
        <v>45667</v>
      </c>
      <c r="C976" s="33" t="s">
        <v>1374</v>
      </c>
      <c r="D976" s="33" t="s">
        <v>1568</v>
      </c>
      <c r="E976" s="33" t="s">
        <v>1776</v>
      </c>
      <c r="F976" s="33">
        <v>4</v>
      </c>
      <c r="G976" s="33">
        <v>599.85</v>
      </c>
      <c r="H976" s="33">
        <v>0.25</v>
      </c>
      <c r="I976" s="33" t="s">
        <v>1824</v>
      </c>
      <c r="J976" s="33">
        <v>1799.55</v>
      </c>
      <c r="K976" s="58" t="str">
        <f t="shared" si="15"/>
        <v>Large Sale</v>
      </c>
    </row>
    <row r="977" spans="1:11">
      <c r="A977" s="28" t="s">
        <v>2801</v>
      </c>
      <c r="B977" s="31">
        <v>45281</v>
      </c>
      <c r="C977" s="34" t="s">
        <v>957</v>
      </c>
      <c r="D977" s="34" t="s">
        <v>1580</v>
      </c>
      <c r="E977" s="34" t="s">
        <v>1786</v>
      </c>
      <c r="F977" s="34">
        <v>2</v>
      </c>
      <c r="G977" s="34">
        <v>61.42</v>
      </c>
      <c r="H977" s="34">
        <v>0.08</v>
      </c>
      <c r="I977" s="34" t="s">
        <v>1826</v>
      </c>
      <c r="J977" s="34">
        <v>113.0128</v>
      </c>
      <c r="K977" s="58" t="str">
        <f t="shared" si="15"/>
        <v>Small Sale</v>
      </c>
    </row>
    <row r="978" spans="1:11">
      <c r="A978" s="27" t="s">
        <v>2802</v>
      </c>
      <c r="B978" s="30">
        <v>45693</v>
      </c>
      <c r="C978" s="33" t="s">
        <v>797</v>
      </c>
      <c r="D978" s="33" t="s">
        <v>1586</v>
      </c>
      <c r="E978" s="33" t="s">
        <v>1789</v>
      </c>
      <c r="F978" s="33">
        <v>2</v>
      </c>
      <c r="G978" s="33">
        <v>466.42</v>
      </c>
      <c r="H978" s="33">
        <v>0.12</v>
      </c>
      <c r="I978" s="33" t="s">
        <v>1826</v>
      </c>
      <c r="J978" s="33">
        <v>820.89920000000006</v>
      </c>
      <c r="K978" s="58" t="str">
        <f t="shared" si="15"/>
        <v>Small Sale</v>
      </c>
    </row>
    <row r="979" spans="1:11">
      <c r="A979" s="28" t="s">
        <v>2803</v>
      </c>
      <c r="B979" s="31">
        <v>45857</v>
      </c>
      <c r="C979" s="34" t="s">
        <v>353</v>
      </c>
      <c r="D979" s="34" t="s">
        <v>1610</v>
      </c>
      <c r="E979" s="34" t="s">
        <v>1773</v>
      </c>
      <c r="F979" s="34">
        <v>4</v>
      </c>
      <c r="G979" s="34">
        <v>540.69000000000005</v>
      </c>
      <c r="H979" s="34">
        <v>0.09</v>
      </c>
      <c r="I979" s="34" t="s">
        <v>1829</v>
      </c>
      <c r="J979" s="34">
        <v>1968.1116</v>
      </c>
      <c r="K979" s="58" t="str">
        <f t="shared" si="15"/>
        <v>Large Sale</v>
      </c>
    </row>
    <row r="980" spans="1:11">
      <c r="A980" s="27" t="s">
        <v>2804</v>
      </c>
      <c r="B980" s="30">
        <v>45737</v>
      </c>
      <c r="C980" s="33" t="s">
        <v>942</v>
      </c>
      <c r="D980" s="33" t="s">
        <v>1586</v>
      </c>
      <c r="E980" s="33" t="s">
        <v>1797</v>
      </c>
      <c r="F980" s="33">
        <v>3</v>
      </c>
      <c r="G980" s="33">
        <v>677.46</v>
      </c>
      <c r="H980" s="33">
        <v>0.05</v>
      </c>
      <c r="I980" s="33" t="s">
        <v>1824</v>
      </c>
      <c r="J980" s="33">
        <v>1930.761</v>
      </c>
      <c r="K980" s="58" t="str">
        <f t="shared" si="15"/>
        <v>Large Sale</v>
      </c>
    </row>
    <row r="981" spans="1:11">
      <c r="A981" s="28" t="s">
        <v>2805</v>
      </c>
      <c r="B981" s="31">
        <v>45771</v>
      </c>
      <c r="C981" s="34" t="s">
        <v>1032</v>
      </c>
      <c r="D981" s="34" t="s">
        <v>1590</v>
      </c>
      <c r="E981" s="34" t="s">
        <v>1757</v>
      </c>
      <c r="F981" s="34">
        <v>3</v>
      </c>
      <c r="G981" s="34">
        <v>614.63</v>
      </c>
      <c r="H981" s="34">
        <v>0.06</v>
      </c>
      <c r="I981" s="34" t="s">
        <v>1826</v>
      </c>
      <c r="J981" s="34">
        <v>1733.2565999999999</v>
      </c>
      <c r="K981" s="58" t="str">
        <f t="shared" si="15"/>
        <v>Large Sale</v>
      </c>
    </row>
    <row r="982" spans="1:11">
      <c r="A982" s="27" t="s">
        <v>2806</v>
      </c>
      <c r="B982" s="30">
        <v>45272</v>
      </c>
      <c r="C982" s="33" t="s">
        <v>746</v>
      </c>
      <c r="D982" s="33" t="s">
        <v>1680</v>
      </c>
      <c r="E982" s="33" t="s">
        <v>1782</v>
      </c>
      <c r="F982" s="33">
        <v>4</v>
      </c>
      <c r="G982" s="33">
        <v>649.52</v>
      </c>
      <c r="H982" s="33">
        <v>0.11</v>
      </c>
      <c r="I982" s="33" t="s">
        <v>1824</v>
      </c>
      <c r="J982" s="33">
        <v>2312.2912000000001</v>
      </c>
      <c r="K982" s="58" t="str">
        <f t="shared" si="15"/>
        <v>Large Sale</v>
      </c>
    </row>
    <row r="983" spans="1:11">
      <c r="A983" s="28" t="s">
        <v>2807</v>
      </c>
      <c r="B983" s="31">
        <v>45481</v>
      </c>
      <c r="C983" s="34" t="s">
        <v>1377</v>
      </c>
      <c r="D983" s="34" t="s">
        <v>1718</v>
      </c>
      <c r="E983" s="34" t="s">
        <v>1782</v>
      </c>
      <c r="F983" s="34">
        <v>2</v>
      </c>
      <c r="G983" s="34">
        <v>943.93</v>
      </c>
      <c r="H983" s="34">
        <v>0.22</v>
      </c>
      <c r="I983" s="34" t="s">
        <v>1826</v>
      </c>
      <c r="J983" s="34">
        <v>1472.5308</v>
      </c>
      <c r="K983" s="58" t="str">
        <f t="shared" si="15"/>
        <v>Large Sale</v>
      </c>
    </row>
    <row r="984" spans="1:11">
      <c r="A984" s="27" t="s">
        <v>2808</v>
      </c>
      <c r="B984" s="30">
        <v>45228</v>
      </c>
      <c r="C984" s="33" t="s">
        <v>550</v>
      </c>
      <c r="D984" s="33" t="s">
        <v>1610</v>
      </c>
      <c r="E984" s="33" t="s">
        <v>1782</v>
      </c>
      <c r="F984" s="33">
        <v>4</v>
      </c>
      <c r="G984" s="33">
        <v>538.73</v>
      </c>
      <c r="H984" s="33">
        <v>0.03</v>
      </c>
      <c r="I984" s="33" t="s">
        <v>1824</v>
      </c>
      <c r="J984" s="33">
        <v>2090.2723999999998</v>
      </c>
      <c r="K984" s="58" t="str">
        <f t="shared" si="15"/>
        <v>Large Sale</v>
      </c>
    </row>
    <row r="985" spans="1:11">
      <c r="A985" s="28" t="s">
        <v>2809</v>
      </c>
      <c r="B985" s="31">
        <v>45432</v>
      </c>
      <c r="C985" s="34" t="s">
        <v>318</v>
      </c>
      <c r="D985" s="34" t="s">
        <v>1680</v>
      </c>
      <c r="E985" s="34" t="s">
        <v>1782</v>
      </c>
      <c r="F985" s="34">
        <v>2</v>
      </c>
      <c r="G985" s="34">
        <v>853.93</v>
      </c>
      <c r="H985" s="34">
        <v>0.01</v>
      </c>
      <c r="I985" s="34" t="s">
        <v>1826</v>
      </c>
      <c r="J985" s="34">
        <v>1690.7814000000001</v>
      </c>
      <c r="K985" s="58" t="str">
        <f t="shared" si="15"/>
        <v>Large Sale</v>
      </c>
    </row>
    <row r="986" spans="1:11">
      <c r="A986" s="27" t="s">
        <v>2810</v>
      </c>
      <c r="B986" s="30">
        <v>45914</v>
      </c>
      <c r="C986" s="33" t="s">
        <v>1510</v>
      </c>
      <c r="D986" s="33" t="s">
        <v>1606</v>
      </c>
      <c r="E986" s="33" t="s">
        <v>1769</v>
      </c>
      <c r="F986" s="33">
        <v>4</v>
      </c>
      <c r="G986" s="33">
        <v>465.42</v>
      </c>
      <c r="H986" s="33">
        <v>0.26</v>
      </c>
      <c r="I986" s="33" t="s">
        <v>1829</v>
      </c>
      <c r="J986" s="33">
        <v>1377.6432</v>
      </c>
      <c r="K986" s="58" t="str">
        <f t="shared" si="15"/>
        <v>Large Sale</v>
      </c>
    </row>
    <row r="987" spans="1:11">
      <c r="A987" s="28" t="s">
        <v>2811</v>
      </c>
      <c r="B987" s="31">
        <v>45758</v>
      </c>
      <c r="C987" s="34" t="s">
        <v>208</v>
      </c>
      <c r="D987" s="34" t="s">
        <v>1546</v>
      </c>
      <c r="E987" s="34" t="s">
        <v>1792</v>
      </c>
      <c r="F987" s="34">
        <v>4</v>
      </c>
      <c r="G987" s="34">
        <v>880.26</v>
      </c>
      <c r="H987" s="34">
        <v>0.11</v>
      </c>
      <c r="I987" s="34" t="s">
        <v>1829</v>
      </c>
      <c r="J987" s="34">
        <v>3133.7256000000002</v>
      </c>
      <c r="K987" s="58" t="str">
        <f t="shared" si="15"/>
        <v>Large Sale</v>
      </c>
    </row>
    <row r="988" spans="1:11">
      <c r="A988" s="27" t="s">
        <v>2812</v>
      </c>
      <c r="B988" s="30">
        <v>45429</v>
      </c>
      <c r="C988" s="33" t="s">
        <v>1487</v>
      </c>
      <c r="D988" s="33" t="s">
        <v>1650</v>
      </c>
      <c r="E988" s="33" t="s">
        <v>1792</v>
      </c>
      <c r="F988" s="33">
        <v>3</v>
      </c>
      <c r="G988" s="33">
        <v>461.02</v>
      </c>
      <c r="H988" s="33">
        <v>0.28999999999999998</v>
      </c>
      <c r="I988" s="33" t="s">
        <v>1826</v>
      </c>
      <c r="J988" s="33">
        <v>981.97259999999994</v>
      </c>
      <c r="K988" s="58" t="str">
        <f t="shared" si="15"/>
        <v>Small Sale</v>
      </c>
    </row>
    <row r="989" spans="1:11">
      <c r="A989" s="28" t="s">
        <v>2813</v>
      </c>
      <c r="B989" s="31">
        <v>45578</v>
      </c>
      <c r="C989" s="34" t="s">
        <v>110</v>
      </c>
      <c r="D989" s="34" t="s">
        <v>1598</v>
      </c>
      <c r="E989" s="34" t="s">
        <v>1797</v>
      </c>
      <c r="F989" s="34">
        <v>1</v>
      </c>
      <c r="G989" s="34">
        <v>531.99</v>
      </c>
      <c r="H989" s="34">
        <v>0.17</v>
      </c>
      <c r="I989" s="34" t="s">
        <v>1826</v>
      </c>
      <c r="J989" s="34">
        <v>441.55169999999998</v>
      </c>
      <c r="K989" s="58" t="str">
        <f t="shared" si="15"/>
        <v>Small Sale</v>
      </c>
    </row>
    <row r="990" spans="1:11">
      <c r="A990" s="27" t="s">
        <v>2814</v>
      </c>
      <c r="B990" s="30">
        <v>45486</v>
      </c>
      <c r="C990" s="33" t="s">
        <v>27</v>
      </c>
      <c r="D990" s="33" t="s">
        <v>1642</v>
      </c>
      <c r="E990" s="33" t="s">
        <v>1807</v>
      </c>
      <c r="F990" s="33">
        <v>2</v>
      </c>
      <c r="G990" s="33">
        <v>274.08999999999997</v>
      </c>
      <c r="H990" s="33">
        <v>0.13</v>
      </c>
      <c r="I990" s="33" t="s">
        <v>1826</v>
      </c>
      <c r="J990" s="33">
        <v>476.91660000000002</v>
      </c>
      <c r="K990" s="58" t="str">
        <f t="shared" si="15"/>
        <v>Small Sale</v>
      </c>
    </row>
    <row r="991" spans="1:11">
      <c r="A991" s="28" t="s">
        <v>2815</v>
      </c>
      <c r="B991" s="31">
        <v>45694</v>
      </c>
      <c r="C991" s="34" t="s">
        <v>1371</v>
      </c>
      <c r="D991" s="34" t="s">
        <v>1724</v>
      </c>
      <c r="E991" s="34" t="s">
        <v>1789</v>
      </c>
      <c r="F991" s="34">
        <v>1</v>
      </c>
      <c r="G991" s="34">
        <v>66.14</v>
      </c>
      <c r="H991" s="34">
        <v>0.14000000000000001</v>
      </c>
      <c r="I991" s="34" t="s">
        <v>1829</v>
      </c>
      <c r="J991" s="34">
        <v>56.880400000000002</v>
      </c>
      <c r="K991" s="58" t="str">
        <f t="shared" si="15"/>
        <v>Small Sale</v>
      </c>
    </row>
    <row r="992" spans="1:11">
      <c r="A992" s="27" t="s">
        <v>2816</v>
      </c>
      <c r="B992" s="30">
        <v>45875</v>
      </c>
      <c r="C992" s="33" t="s">
        <v>281</v>
      </c>
      <c r="D992" s="33" t="s">
        <v>1588</v>
      </c>
      <c r="E992" s="33" t="s">
        <v>1786</v>
      </c>
      <c r="F992" s="33">
        <v>3</v>
      </c>
      <c r="G992" s="33">
        <v>955.82</v>
      </c>
      <c r="H992" s="33">
        <v>0.16</v>
      </c>
      <c r="I992" s="33" t="s">
        <v>1829</v>
      </c>
      <c r="J992" s="33">
        <v>2408.6664000000001</v>
      </c>
      <c r="K992" s="58" t="str">
        <f t="shared" si="15"/>
        <v>Large Sale</v>
      </c>
    </row>
    <row r="993" spans="1:11">
      <c r="A993" s="28" t="s">
        <v>2817</v>
      </c>
      <c r="B993" s="31">
        <v>45432</v>
      </c>
      <c r="C993" s="34" t="s">
        <v>1005</v>
      </c>
      <c r="D993" s="34" t="s">
        <v>1592</v>
      </c>
      <c r="E993" s="34" t="s">
        <v>1794</v>
      </c>
      <c r="F993" s="34">
        <v>1</v>
      </c>
      <c r="G993" s="34">
        <v>904.92</v>
      </c>
      <c r="H993" s="34">
        <v>0.13</v>
      </c>
      <c r="I993" s="34" t="s">
        <v>1824</v>
      </c>
      <c r="J993" s="34">
        <v>787.28039999999999</v>
      </c>
      <c r="K993" s="58" t="str">
        <f t="shared" si="15"/>
        <v>Small Sale</v>
      </c>
    </row>
    <row r="994" spans="1:11">
      <c r="A994" s="27" t="s">
        <v>2818</v>
      </c>
      <c r="B994" s="30">
        <v>45575</v>
      </c>
      <c r="C994" s="33" t="s">
        <v>8</v>
      </c>
      <c r="D994" s="33" t="s">
        <v>1628</v>
      </c>
      <c r="E994" s="33" t="s">
        <v>1779</v>
      </c>
      <c r="F994" s="33">
        <v>3</v>
      </c>
      <c r="G994" s="33">
        <v>490.02</v>
      </c>
      <c r="H994" s="33">
        <v>0.26</v>
      </c>
      <c r="I994" s="33" t="s">
        <v>1824</v>
      </c>
      <c r="J994" s="33">
        <v>1087.8444</v>
      </c>
      <c r="K994" s="58" t="str">
        <f t="shared" si="15"/>
        <v>Large Sale</v>
      </c>
    </row>
    <row r="995" spans="1:11">
      <c r="A995" s="28" t="s">
        <v>2819</v>
      </c>
      <c r="B995" s="31">
        <v>45340</v>
      </c>
      <c r="C995" s="34" t="s">
        <v>1136</v>
      </c>
      <c r="D995" s="34" t="s">
        <v>1586</v>
      </c>
      <c r="E995" s="34" t="s">
        <v>1776</v>
      </c>
      <c r="F995" s="34">
        <v>2</v>
      </c>
      <c r="G995" s="34">
        <v>957.54</v>
      </c>
      <c r="H995" s="34">
        <v>0.1</v>
      </c>
      <c r="I995" s="34" t="s">
        <v>1829</v>
      </c>
      <c r="J995" s="34">
        <v>1723.5719999999999</v>
      </c>
      <c r="K995" s="58" t="str">
        <f t="shared" si="15"/>
        <v>Large Sale</v>
      </c>
    </row>
    <row r="996" spans="1:11">
      <c r="A996" s="27" t="s">
        <v>2820</v>
      </c>
      <c r="B996" s="30">
        <v>45926</v>
      </c>
      <c r="C996" s="33" t="s">
        <v>1035</v>
      </c>
      <c r="D996" s="33" t="s">
        <v>1746</v>
      </c>
      <c r="E996" s="33" t="s">
        <v>1797</v>
      </c>
      <c r="F996" s="33">
        <v>2</v>
      </c>
      <c r="G996" s="33">
        <v>314.39999999999998</v>
      </c>
      <c r="H996" s="33">
        <v>7.0000000000000007E-2</v>
      </c>
      <c r="I996" s="33" t="s">
        <v>1826</v>
      </c>
      <c r="J996" s="33">
        <v>584.78399999999988</v>
      </c>
      <c r="K996" s="58" t="str">
        <f t="shared" si="15"/>
        <v>Small Sale</v>
      </c>
    </row>
    <row r="997" spans="1:11">
      <c r="A997" s="28" t="s">
        <v>2821</v>
      </c>
      <c r="B997" s="31">
        <v>45373</v>
      </c>
      <c r="C997" s="34" t="s">
        <v>1229</v>
      </c>
      <c r="D997" s="34" t="s">
        <v>1596</v>
      </c>
      <c r="E997" s="34" t="s">
        <v>1776</v>
      </c>
      <c r="F997" s="34">
        <v>3</v>
      </c>
      <c r="G997" s="34">
        <v>480.11</v>
      </c>
      <c r="H997" s="34">
        <v>0.11</v>
      </c>
      <c r="I997" s="34" t="s">
        <v>1826</v>
      </c>
      <c r="J997" s="34">
        <v>1281.8937000000001</v>
      </c>
      <c r="K997" s="58" t="str">
        <f t="shared" si="15"/>
        <v>Large Sale</v>
      </c>
    </row>
    <row r="998" spans="1:11">
      <c r="A998" s="27" t="s">
        <v>2822</v>
      </c>
      <c r="B998" s="30">
        <v>45579</v>
      </c>
      <c r="C998" s="33" t="s">
        <v>1211</v>
      </c>
      <c r="D998" s="33" t="s">
        <v>1644</v>
      </c>
      <c r="E998" s="33" t="s">
        <v>1776</v>
      </c>
      <c r="F998" s="33">
        <v>4</v>
      </c>
      <c r="G998" s="33">
        <v>826.55</v>
      </c>
      <c r="H998" s="33">
        <v>0.28000000000000003</v>
      </c>
      <c r="I998" s="33" t="s">
        <v>1824</v>
      </c>
      <c r="J998" s="33">
        <v>2380.4639999999999</v>
      </c>
      <c r="K998" s="58" t="str">
        <f t="shared" si="15"/>
        <v>Large Sale</v>
      </c>
    </row>
    <row r="999" spans="1:11">
      <c r="A999" s="28" t="s">
        <v>2823</v>
      </c>
      <c r="B999" s="31">
        <v>45805</v>
      </c>
      <c r="C999" s="34" t="s">
        <v>625</v>
      </c>
      <c r="D999" s="34" t="s">
        <v>1602</v>
      </c>
      <c r="E999" s="34" t="s">
        <v>1766</v>
      </c>
      <c r="F999" s="34">
        <v>3</v>
      </c>
      <c r="G999" s="34">
        <v>530.16999999999996</v>
      </c>
      <c r="H999" s="34">
        <v>0.18</v>
      </c>
      <c r="I999" s="34" t="s">
        <v>1826</v>
      </c>
      <c r="J999" s="34">
        <v>1304.2182</v>
      </c>
      <c r="K999" s="58" t="str">
        <f t="shared" si="15"/>
        <v>Large Sale</v>
      </c>
    </row>
    <row r="1000" spans="1:11">
      <c r="A1000" s="27" t="s">
        <v>2824</v>
      </c>
      <c r="B1000" s="30">
        <v>45522</v>
      </c>
      <c r="C1000" s="33" t="s">
        <v>1266</v>
      </c>
      <c r="D1000" s="33" t="s">
        <v>1616</v>
      </c>
      <c r="E1000" s="33" t="s">
        <v>1807</v>
      </c>
      <c r="F1000" s="33">
        <v>3</v>
      </c>
      <c r="G1000" s="33">
        <v>336.17</v>
      </c>
      <c r="H1000" s="33">
        <v>0.04</v>
      </c>
      <c r="I1000" s="33" t="s">
        <v>1829</v>
      </c>
      <c r="J1000" s="33">
        <v>968.16959999999995</v>
      </c>
      <c r="K1000" s="58" t="str">
        <f t="shared" si="15"/>
        <v>Small Sale</v>
      </c>
    </row>
    <row r="1001" spans="1:11">
      <c r="A1001" s="28" t="s">
        <v>2825</v>
      </c>
      <c r="B1001" s="31">
        <v>45304</v>
      </c>
      <c r="C1001" s="34" t="s">
        <v>1307</v>
      </c>
      <c r="D1001" s="34" t="s">
        <v>1710</v>
      </c>
      <c r="E1001" s="34" t="s">
        <v>1782</v>
      </c>
      <c r="F1001" s="34">
        <v>4</v>
      </c>
      <c r="G1001" s="34">
        <v>22.51</v>
      </c>
      <c r="H1001" s="34">
        <v>0.27</v>
      </c>
      <c r="I1001" s="34" t="s">
        <v>1826</v>
      </c>
      <c r="J1001" s="34">
        <v>65.729200000000006</v>
      </c>
      <c r="K1001" s="58" t="str">
        <f t="shared" si="15"/>
        <v>Small Sale</v>
      </c>
    </row>
    <row r="1002" spans="1:11">
      <c r="A1002" s="27" t="s">
        <v>2826</v>
      </c>
      <c r="B1002" s="30">
        <v>45456</v>
      </c>
      <c r="C1002" s="33" t="s">
        <v>625</v>
      </c>
      <c r="D1002" s="33" t="s">
        <v>1666</v>
      </c>
      <c r="E1002" s="33" t="s">
        <v>1761</v>
      </c>
      <c r="F1002" s="33">
        <v>2</v>
      </c>
      <c r="G1002" s="33">
        <v>909.51</v>
      </c>
      <c r="H1002" s="33">
        <v>0.27</v>
      </c>
      <c r="I1002" s="33" t="s">
        <v>1824</v>
      </c>
      <c r="J1002" s="33">
        <v>1327.8846000000001</v>
      </c>
      <c r="K1002" s="58" t="str">
        <f t="shared" si="15"/>
        <v>Large Sale</v>
      </c>
    </row>
    <row r="1003" spans="1:11">
      <c r="A1003" s="28" t="s">
        <v>2827</v>
      </c>
      <c r="B1003" s="31">
        <v>45776</v>
      </c>
      <c r="C1003" s="34" t="s">
        <v>198</v>
      </c>
      <c r="D1003" s="34" t="s">
        <v>1686</v>
      </c>
      <c r="E1003" s="34" t="s">
        <v>1799</v>
      </c>
      <c r="F1003" s="34">
        <v>4</v>
      </c>
      <c r="G1003" s="34">
        <v>593.84</v>
      </c>
      <c r="H1003" s="34">
        <v>0.24</v>
      </c>
      <c r="I1003" s="34" t="s">
        <v>1826</v>
      </c>
      <c r="J1003" s="34">
        <v>1805.2736</v>
      </c>
      <c r="K1003" s="58" t="str">
        <f t="shared" si="15"/>
        <v>Large Sale</v>
      </c>
    </row>
    <row r="1004" spans="1:11">
      <c r="A1004" s="27" t="s">
        <v>2828</v>
      </c>
      <c r="B1004" s="30">
        <v>45566</v>
      </c>
      <c r="C1004" s="33" t="s">
        <v>384</v>
      </c>
      <c r="D1004" s="33" t="s">
        <v>1694</v>
      </c>
      <c r="E1004" s="33" t="s">
        <v>1789</v>
      </c>
      <c r="F1004" s="33">
        <v>3</v>
      </c>
      <c r="G1004" s="33">
        <v>909.11</v>
      </c>
      <c r="H1004" s="33">
        <v>0.23</v>
      </c>
      <c r="I1004" s="33" t="s">
        <v>1829</v>
      </c>
      <c r="J1004" s="33">
        <v>2100.0441000000001</v>
      </c>
      <c r="K1004" s="58" t="str">
        <f t="shared" si="15"/>
        <v>Large Sale</v>
      </c>
    </row>
    <row r="1005" spans="1:11">
      <c r="A1005" s="28" t="s">
        <v>2829</v>
      </c>
      <c r="B1005" s="31">
        <v>45542</v>
      </c>
      <c r="C1005" s="34" t="s">
        <v>1243</v>
      </c>
      <c r="D1005" s="34" t="s">
        <v>1596</v>
      </c>
      <c r="E1005" s="34" t="s">
        <v>1757</v>
      </c>
      <c r="F1005" s="34">
        <v>4</v>
      </c>
      <c r="G1005" s="34">
        <v>996.85</v>
      </c>
      <c r="H1005" s="34">
        <v>0.24</v>
      </c>
      <c r="I1005" s="34" t="s">
        <v>1826</v>
      </c>
      <c r="J1005" s="34">
        <v>3030.424</v>
      </c>
      <c r="K1005" s="58" t="str">
        <f t="shared" si="15"/>
        <v>Large Sale</v>
      </c>
    </row>
    <row r="1006" spans="1:11">
      <c r="A1006" s="27" t="s">
        <v>2830</v>
      </c>
      <c r="B1006" s="30">
        <v>45834</v>
      </c>
      <c r="C1006" s="33" t="s">
        <v>948</v>
      </c>
      <c r="D1006" s="33" t="s">
        <v>1543</v>
      </c>
      <c r="E1006" s="33" t="s">
        <v>1807</v>
      </c>
      <c r="F1006" s="33">
        <v>1</v>
      </c>
      <c r="G1006" s="33">
        <v>522.69000000000005</v>
      </c>
      <c r="H1006" s="33">
        <v>0.06</v>
      </c>
      <c r="I1006" s="33" t="s">
        <v>1829</v>
      </c>
      <c r="J1006" s="33">
        <v>491.32860000000011</v>
      </c>
      <c r="K1006" s="58" t="str">
        <f t="shared" si="15"/>
        <v>Small Sale</v>
      </c>
    </row>
    <row r="1007" spans="1:11">
      <c r="A1007" s="28" t="s">
        <v>2831</v>
      </c>
      <c r="B1007" s="31">
        <v>45405</v>
      </c>
      <c r="C1007" s="34" t="s">
        <v>637</v>
      </c>
      <c r="D1007" s="34" t="s">
        <v>1656</v>
      </c>
      <c r="E1007" s="34" t="s">
        <v>1766</v>
      </c>
      <c r="F1007" s="34">
        <v>3</v>
      </c>
      <c r="G1007" s="34">
        <v>261.05</v>
      </c>
      <c r="H1007" s="34">
        <v>0.12</v>
      </c>
      <c r="I1007" s="34" t="s">
        <v>1826</v>
      </c>
      <c r="J1007" s="34">
        <v>689.17200000000014</v>
      </c>
      <c r="K1007" s="58" t="str">
        <f t="shared" si="15"/>
        <v>Small Sale</v>
      </c>
    </row>
    <row r="1008" spans="1:11">
      <c r="A1008" s="27" t="s">
        <v>2832</v>
      </c>
      <c r="B1008" s="30">
        <v>45918</v>
      </c>
      <c r="C1008" s="33" t="s">
        <v>314</v>
      </c>
      <c r="D1008" s="33" t="s">
        <v>1594</v>
      </c>
      <c r="E1008" s="33" t="s">
        <v>1807</v>
      </c>
      <c r="F1008" s="33">
        <v>3</v>
      </c>
      <c r="G1008" s="33">
        <v>644.73</v>
      </c>
      <c r="H1008" s="33">
        <v>0.01</v>
      </c>
      <c r="I1008" s="33" t="s">
        <v>1829</v>
      </c>
      <c r="J1008" s="33">
        <v>1914.8480999999999</v>
      </c>
      <c r="K1008" s="58" t="str">
        <f t="shared" si="15"/>
        <v>Large Sale</v>
      </c>
    </row>
    <row r="1009" spans="1:11">
      <c r="A1009" s="28" t="s">
        <v>2833</v>
      </c>
      <c r="B1009" s="31">
        <v>45217</v>
      </c>
      <c r="C1009" s="34" t="s">
        <v>648</v>
      </c>
      <c r="D1009" s="34" t="s">
        <v>1698</v>
      </c>
      <c r="E1009" s="34" t="s">
        <v>1761</v>
      </c>
      <c r="F1009" s="34">
        <v>2</v>
      </c>
      <c r="G1009" s="34">
        <v>541.52</v>
      </c>
      <c r="H1009" s="34">
        <v>0.26</v>
      </c>
      <c r="I1009" s="34" t="s">
        <v>1826</v>
      </c>
      <c r="J1009" s="34">
        <v>801.44959999999992</v>
      </c>
      <c r="K1009" s="58" t="str">
        <f t="shared" si="15"/>
        <v>Small Sale</v>
      </c>
    </row>
    <row r="1010" spans="1:11">
      <c r="A1010" s="27" t="s">
        <v>2834</v>
      </c>
      <c r="B1010" s="30">
        <v>45259</v>
      </c>
      <c r="C1010" s="33" t="s">
        <v>1322</v>
      </c>
      <c r="D1010" s="33" t="s">
        <v>1674</v>
      </c>
      <c r="E1010" s="33" t="s">
        <v>1789</v>
      </c>
      <c r="F1010" s="33">
        <v>1</v>
      </c>
      <c r="G1010" s="33">
        <v>395.18</v>
      </c>
      <c r="H1010" s="33">
        <v>0.09</v>
      </c>
      <c r="I1010" s="33" t="s">
        <v>1826</v>
      </c>
      <c r="J1010" s="33">
        <v>359.61380000000003</v>
      </c>
      <c r="K1010" s="58" t="str">
        <f t="shared" si="15"/>
        <v>Small Sale</v>
      </c>
    </row>
    <row r="1011" spans="1:11">
      <c r="A1011" s="28" t="s">
        <v>2835</v>
      </c>
      <c r="B1011" s="31">
        <v>45740</v>
      </c>
      <c r="C1011" s="34" t="s">
        <v>356</v>
      </c>
      <c r="D1011" s="34" t="s">
        <v>1562</v>
      </c>
      <c r="E1011" s="34" t="s">
        <v>1782</v>
      </c>
      <c r="F1011" s="34">
        <v>4</v>
      </c>
      <c r="G1011" s="34">
        <v>56.37</v>
      </c>
      <c r="H1011" s="34">
        <v>0.17</v>
      </c>
      <c r="I1011" s="34" t="s">
        <v>1824</v>
      </c>
      <c r="J1011" s="34">
        <v>187.14840000000001</v>
      </c>
      <c r="K1011" s="58" t="str">
        <f t="shared" si="15"/>
        <v>Small Sale</v>
      </c>
    </row>
    <row r="1012" spans="1:11">
      <c r="A1012" s="27" t="s">
        <v>2836</v>
      </c>
      <c r="B1012" s="30">
        <v>45908</v>
      </c>
      <c r="C1012" s="33" t="s">
        <v>681</v>
      </c>
      <c r="D1012" s="33" t="s">
        <v>1706</v>
      </c>
      <c r="E1012" s="33" t="s">
        <v>1786</v>
      </c>
      <c r="F1012" s="33">
        <v>4</v>
      </c>
      <c r="G1012" s="33">
        <v>202.59</v>
      </c>
      <c r="H1012" s="33">
        <v>0.06</v>
      </c>
      <c r="I1012" s="33" t="s">
        <v>1829</v>
      </c>
      <c r="J1012" s="33">
        <v>761.73839999999996</v>
      </c>
      <c r="K1012" s="58" t="str">
        <f t="shared" si="15"/>
        <v>Small Sale</v>
      </c>
    </row>
    <row r="1013" spans="1:11">
      <c r="A1013" s="28" t="s">
        <v>2837</v>
      </c>
      <c r="B1013" s="31">
        <v>45601</v>
      </c>
      <c r="C1013" s="34" t="s">
        <v>27</v>
      </c>
      <c r="D1013" s="34" t="s">
        <v>1710</v>
      </c>
      <c r="E1013" s="34" t="s">
        <v>1773</v>
      </c>
      <c r="F1013" s="34">
        <v>2</v>
      </c>
      <c r="G1013" s="34">
        <v>358.36</v>
      </c>
      <c r="H1013" s="34">
        <v>0.05</v>
      </c>
      <c r="I1013" s="34" t="s">
        <v>1826</v>
      </c>
      <c r="J1013" s="34">
        <v>680.88400000000001</v>
      </c>
      <c r="K1013" s="58" t="str">
        <f t="shared" si="15"/>
        <v>Small Sale</v>
      </c>
    </row>
    <row r="1014" spans="1:11">
      <c r="A1014" s="27" t="s">
        <v>2838</v>
      </c>
      <c r="B1014" s="30">
        <v>45535</v>
      </c>
      <c r="C1014" s="33" t="s">
        <v>264</v>
      </c>
      <c r="D1014" s="33" t="s">
        <v>1622</v>
      </c>
      <c r="E1014" s="33" t="s">
        <v>1810</v>
      </c>
      <c r="F1014" s="33">
        <v>4</v>
      </c>
      <c r="G1014" s="33">
        <v>85.62</v>
      </c>
      <c r="H1014" s="33">
        <v>0.28000000000000003</v>
      </c>
      <c r="I1014" s="33" t="s">
        <v>1829</v>
      </c>
      <c r="J1014" s="33">
        <v>246.5856</v>
      </c>
      <c r="K1014" s="58" t="str">
        <f t="shared" si="15"/>
        <v>Small Sale</v>
      </c>
    </row>
    <row r="1015" spans="1:11">
      <c r="A1015" s="28" t="s">
        <v>2839</v>
      </c>
      <c r="B1015" s="31">
        <v>45459</v>
      </c>
      <c r="C1015" s="34" t="s">
        <v>610</v>
      </c>
      <c r="D1015" s="34" t="s">
        <v>1560</v>
      </c>
      <c r="E1015" s="34" t="s">
        <v>1807</v>
      </c>
      <c r="F1015" s="34">
        <v>4</v>
      </c>
      <c r="G1015" s="34">
        <v>929.26</v>
      </c>
      <c r="H1015" s="34">
        <v>0.23</v>
      </c>
      <c r="I1015" s="34" t="s">
        <v>1826</v>
      </c>
      <c r="J1015" s="34">
        <v>2862.1208000000001</v>
      </c>
      <c r="K1015" s="58" t="str">
        <f t="shared" si="15"/>
        <v>Large Sale</v>
      </c>
    </row>
    <row r="1016" spans="1:11">
      <c r="A1016" s="27" t="s">
        <v>2840</v>
      </c>
      <c r="B1016" s="30">
        <v>45681</v>
      </c>
      <c r="C1016" s="33" t="s">
        <v>975</v>
      </c>
      <c r="D1016" s="33" t="s">
        <v>1668</v>
      </c>
      <c r="E1016" s="33" t="s">
        <v>1797</v>
      </c>
      <c r="F1016" s="33">
        <v>2</v>
      </c>
      <c r="G1016" s="33">
        <v>92.64</v>
      </c>
      <c r="H1016" s="33">
        <v>0.14000000000000001</v>
      </c>
      <c r="I1016" s="33" t="s">
        <v>1829</v>
      </c>
      <c r="J1016" s="33">
        <v>159.3408</v>
      </c>
      <c r="K1016" s="58" t="str">
        <f t="shared" si="15"/>
        <v>Small Sale</v>
      </c>
    </row>
    <row r="1017" spans="1:11">
      <c r="A1017" s="28" t="s">
        <v>2841</v>
      </c>
      <c r="B1017" s="31">
        <v>45725</v>
      </c>
      <c r="C1017" s="34" t="s">
        <v>794</v>
      </c>
      <c r="D1017" s="34" t="s">
        <v>1672</v>
      </c>
      <c r="E1017" s="34" t="s">
        <v>1769</v>
      </c>
      <c r="F1017" s="34">
        <v>4</v>
      </c>
      <c r="G1017" s="34">
        <v>139.05000000000001</v>
      </c>
      <c r="H1017" s="34">
        <v>0.28999999999999998</v>
      </c>
      <c r="I1017" s="34" t="s">
        <v>1829</v>
      </c>
      <c r="J1017" s="34">
        <v>394.90199999999999</v>
      </c>
      <c r="K1017" s="58" t="str">
        <f t="shared" si="15"/>
        <v>Small Sale</v>
      </c>
    </row>
    <row r="1018" spans="1:11">
      <c r="A1018" s="27" t="s">
        <v>2842</v>
      </c>
      <c r="B1018" s="30">
        <v>45461</v>
      </c>
      <c r="C1018" s="33" t="s">
        <v>475</v>
      </c>
      <c r="D1018" s="33" t="s">
        <v>1654</v>
      </c>
      <c r="E1018" s="33" t="s">
        <v>1769</v>
      </c>
      <c r="F1018" s="33">
        <v>3</v>
      </c>
      <c r="G1018" s="33">
        <v>155.87</v>
      </c>
      <c r="H1018" s="33">
        <v>0.03</v>
      </c>
      <c r="I1018" s="33" t="s">
        <v>1829</v>
      </c>
      <c r="J1018" s="33">
        <v>453.58170000000001</v>
      </c>
      <c r="K1018" s="58" t="str">
        <f t="shared" si="15"/>
        <v>Small Sale</v>
      </c>
    </row>
    <row r="1019" spans="1:11">
      <c r="A1019" s="28" t="s">
        <v>2843</v>
      </c>
      <c r="B1019" s="31">
        <v>45837</v>
      </c>
      <c r="C1019" s="34" t="s">
        <v>1368</v>
      </c>
      <c r="D1019" s="34" t="s">
        <v>1616</v>
      </c>
      <c r="E1019" s="34" t="s">
        <v>1804</v>
      </c>
      <c r="F1019" s="34">
        <v>4</v>
      </c>
      <c r="G1019" s="34">
        <v>115.42</v>
      </c>
      <c r="H1019" s="34">
        <v>0.03</v>
      </c>
      <c r="I1019" s="34" t="s">
        <v>1829</v>
      </c>
      <c r="J1019" s="34">
        <v>447.82960000000003</v>
      </c>
      <c r="K1019" s="58" t="str">
        <f t="shared" si="15"/>
        <v>Small Sale</v>
      </c>
    </row>
    <row r="1020" spans="1:11">
      <c r="A1020" s="27" t="s">
        <v>2844</v>
      </c>
      <c r="B1020" s="30">
        <v>45823</v>
      </c>
      <c r="C1020" s="33" t="s">
        <v>422</v>
      </c>
      <c r="D1020" s="33" t="s">
        <v>1652</v>
      </c>
      <c r="E1020" s="33" t="s">
        <v>1776</v>
      </c>
      <c r="F1020" s="33">
        <v>3</v>
      </c>
      <c r="G1020" s="33">
        <v>593.62</v>
      </c>
      <c r="H1020" s="33">
        <v>0.08</v>
      </c>
      <c r="I1020" s="33" t="s">
        <v>1824</v>
      </c>
      <c r="J1020" s="33">
        <v>1638.3912</v>
      </c>
      <c r="K1020" s="58" t="str">
        <f t="shared" si="15"/>
        <v>Large Sale</v>
      </c>
    </row>
    <row r="1021" spans="1:11">
      <c r="A1021" s="28" t="s">
        <v>2845</v>
      </c>
      <c r="B1021" s="31">
        <v>45733</v>
      </c>
      <c r="C1021" s="34" t="s">
        <v>1107</v>
      </c>
      <c r="D1021" s="34" t="s">
        <v>1638</v>
      </c>
      <c r="E1021" s="34" t="s">
        <v>1769</v>
      </c>
      <c r="F1021" s="34">
        <v>2</v>
      </c>
      <c r="G1021" s="34">
        <v>825.04</v>
      </c>
      <c r="H1021" s="34">
        <v>0.2</v>
      </c>
      <c r="I1021" s="34" t="s">
        <v>1824</v>
      </c>
      <c r="J1021" s="34">
        <v>1320.0640000000001</v>
      </c>
      <c r="K1021" s="58" t="str">
        <f t="shared" si="15"/>
        <v>Large Sale</v>
      </c>
    </row>
    <row r="1022" spans="1:11">
      <c r="A1022" s="27" t="s">
        <v>2846</v>
      </c>
      <c r="B1022" s="30">
        <v>45322</v>
      </c>
      <c r="C1022" s="33" t="s">
        <v>1431</v>
      </c>
      <c r="D1022" s="33" t="s">
        <v>1598</v>
      </c>
      <c r="E1022" s="33" t="s">
        <v>1797</v>
      </c>
      <c r="F1022" s="33">
        <v>1</v>
      </c>
      <c r="G1022" s="33">
        <v>963.76</v>
      </c>
      <c r="H1022" s="33">
        <v>0.14000000000000001</v>
      </c>
      <c r="I1022" s="33" t="s">
        <v>1826</v>
      </c>
      <c r="J1022" s="33">
        <v>828.83359999999993</v>
      </c>
      <c r="K1022" s="58" t="str">
        <f t="shared" si="15"/>
        <v>Small Sale</v>
      </c>
    </row>
    <row r="1023" spans="1:11">
      <c r="A1023" s="28" t="s">
        <v>2847</v>
      </c>
      <c r="B1023" s="31">
        <v>45415</v>
      </c>
      <c r="C1023" s="34" t="s">
        <v>926</v>
      </c>
      <c r="D1023" s="34" t="s">
        <v>1658</v>
      </c>
      <c r="E1023" s="34" t="s">
        <v>1776</v>
      </c>
      <c r="F1023" s="34">
        <v>1</v>
      </c>
      <c r="G1023" s="34">
        <v>238.24</v>
      </c>
      <c r="H1023" s="34">
        <v>0.12</v>
      </c>
      <c r="I1023" s="34" t="s">
        <v>1826</v>
      </c>
      <c r="J1023" s="34">
        <v>209.65119999999999</v>
      </c>
      <c r="K1023" s="58" t="str">
        <f t="shared" si="15"/>
        <v>Small Sale</v>
      </c>
    </row>
    <row r="1024" spans="1:11">
      <c r="A1024" s="27" t="s">
        <v>2848</v>
      </c>
      <c r="B1024" s="30">
        <v>45644</v>
      </c>
      <c r="C1024" s="33" t="s">
        <v>1411</v>
      </c>
      <c r="D1024" s="33" t="s">
        <v>1712</v>
      </c>
      <c r="E1024" s="33" t="s">
        <v>1804</v>
      </c>
      <c r="F1024" s="33">
        <v>1</v>
      </c>
      <c r="G1024" s="33">
        <v>756.63</v>
      </c>
      <c r="H1024" s="33">
        <v>0.04</v>
      </c>
      <c r="I1024" s="33" t="s">
        <v>1826</v>
      </c>
      <c r="J1024" s="33">
        <v>726.36479999999995</v>
      </c>
      <c r="K1024" s="58" t="str">
        <f t="shared" si="15"/>
        <v>Small Sale</v>
      </c>
    </row>
    <row r="1025" spans="1:11">
      <c r="A1025" s="28" t="s">
        <v>2849</v>
      </c>
      <c r="B1025" s="31">
        <v>45845</v>
      </c>
      <c r="C1025" s="34" t="s">
        <v>85</v>
      </c>
      <c r="D1025" s="34" t="s">
        <v>1734</v>
      </c>
      <c r="E1025" s="34" t="s">
        <v>1779</v>
      </c>
      <c r="F1025" s="34">
        <v>3</v>
      </c>
      <c r="G1025" s="34">
        <v>159.76</v>
      </c>
      <c r="H1025" s="34">
        <v>0.22</v>
      </c>
      <c r="I1025" s="34" t="s">
        <v>1824</v>
      </c>
      <c r="J1025" s="34">
        <v>373.83839999999998</v>
      </c>
      <c r="K1025" s="58" t="str">
        <f t="shared" si="15"/>
        <v>Small Sale</v>
      </c>
    </row>
    <row r="1026" spans="1:11">
      <c r="A1026" s="27" t="s">
        <v>2850</v>
      </c>
      <c r="B1026" s="30">
        <v>45354</v>
      </c>
      <c r="C1026" s="33" t="s">
        <v>1151</v>
      </c>
      <c r="D1026" s="33" t="s">
        <v>1738</v>
      </c>
      <c r="E1026" s="33" t="s">
        <v>1782</v>
      </c>
      <c r="F1026" s="33">
        <v>1</v>
      </c>
      <c r="G1026" s="33">
        <v>329.94</v>
      </c>
      <c r="H1026" s="33">
        <v>0.14000000000000001</v>
      </c>
      <c r="I1026" s="33" t="s">
        <v>1829</v>
      </c>
      <c r="J1026" s="33">
        <v>283.7484</v>
      </c>
      <c r="K1026" s="58" t="str">
        <f t="shared" si="15"/>
        <v>Small Sale</v>
      </c>
    </row>
    <row r="1027" spans="1:11">
      <c r="A1027" s="28" t="s">
        <v>2851</v>
      </c>
      <c r="B1027" s="31">
        <v>45720</v>
      </c>
      <c r="C1027" s="34" t="s">
        <v>224</v>
      </c>
      <c r="D1027" s="34" t="s">
        <v>1582</v>
      </c>
      <c r="E1027" s="34" t="s">
        <v>1782</v>
      </c>
      <c r="F1027" s="34">
        <v>1</v>
      </c>
      <c r="G1027" s="34">
        <v>234.06</v>
      </c>
      <c r="H1027" s="34">
        <v>0.11</v>
      </c>
      <c r="I1027" s="34" t="s">
        <v>1826</v>
      </c>
      <c r="J1027" s="34">
        <v>208.3134</v>
      </c>
      <c r="K1027" s="58" t="str">
        <f t="shared" ref="K1027:K1090" si="16">IF(J1027 &gt; 1000, "Large Sale", "Small Sale")</f>
        <v>Small Sale</v>
      </c>
    </row>
    <row r="1028" spans="1:11">
      <c r="A1028" s="27" t="s">
        <v>2852</v>
      </c>
      <c r="B1028" s="30">
        <v>45278</v>
      </c>
      <c r="C1028" s="33" t="s">
        <v>999</v>
      </c>
      <c r="D1028" s="33" t="s">
        <v>1710</v>
      </c>
      <c r="E1028" s="33" t="s">
        <v>1752</v>
      </c>
      <c r="F1028" s="33">
        <v>2</v>
      </c>
      <c r="G1028" s="33">
        <v>773.75</v>
      </c>
      <c r="H1028" s="33">
        <v>0.16</v>
      </c>
      <c r="I1028" s="33" t="s">
        <v>1826</v>
      </c>
      <c r="J1028" s="33">
        <v>1299.9000000000001</v>
      </c>
      <c r="K1028" s="58" t="str">
        <f t="shared" si="16"/>
        <v>Large Sale</v>
      </c>
    </row>
    <row r="1029" spans="1:11">
      <c r="A1029" s="28" t="s">
        <v>2853</v>
      </c>
      <c r="B1029" s="31">
        <v>45422</v>
      </c>
      <c r="C1029" s="34" t="s">
        <v>1352</v>
      </c>
      <c r="D1029" s="34" t="s">
        <v>1652</v>
      </c>
      <c r="E1029" s="34" t="s">
        <v>1810</v>
      </c>
      <c r="F1029" s="34">
        <v>1</v>
      </c>
      <c r="G1029" s="34">
        <v>73.88</v>
      </c>
      <c r="H1029" s="34">
        <v>0.04</v>
      </c>
      <c r="I1029" s="34" t="s">
        <v>1824</v>
      </c>
      <c r="J1029" s="34">
        <v>70.924799999999991</v>
      </c>
      <c r="K1029" s="58" t="str">
        <f t="shared" si="16"/>
        <v>Small Sale</v>
      </c>
    </row>
    <row r="1030" spans="1:11">
      <c r="A1030" s="27" t="s">
        <v>2854</v>
      </c>
      <c r="B1030" s="30">
        <v>45337</v>
      </c>
      <c r="C1030" s="33" t="s">
        <v>32</v>
      </c>
      <c r="D1030" s="33" t="s">
        <v>1720</v>
      </c>
      <c r="E1030" s="33" t="s">
        <v>1810</v>
      </c>
      <c r="F1030" s="33">
        <v>1</v>
      </c>
      <c r="G1030" s="33">
        <v>859.3</v>
      </c>
      <c r="H1030" s="33">
        <v>0.16</v>
      </c>
      <c r="I1030" s="33" t="s">
        <v>1826</v>
      </c>
      <c r="J1030" s="33">
        <v>721.8119999999999</v>
      </c>
      <c r="K1030" s="58" t="str">
        <f t="shared" si="16"/>
        <v>Small Sale</v>
      </c>
    </row>
    <row r="1031" spans="1:11">
      <c r="A1031" s="28" t="s">
        <v>2855</v>
      </c>
      <c r="B1031" s="31">
        <v>45564</v>
      </c>
      <c r="C1031" s="34" t="s">
        <v>444</v>
      </c>
      <c r="D1031" s="34" t="s">
        <v>1710</v>
      </c>
      <c r="E1031" s="34" t="s">
        <v>1776</v>
      </c>
      <c r="F1031" s="34">
        <v>4</v>
      </c>
      <c r="G1031" s="34">
        <v>762.43</v>
      </c>
      <c r="H1031" s="34">
        <v>0.05</v>
      </c>
      <c r="I1031" s="34" t="s">
        <v>1824</v>
      </c>
      <c r="J1031" s="34">
        <v>2897.233999999999</v>
      </c>
      <c r="K1031" s="58" t="str">
        <f t="shared" si="16"/>
        <v>Large Sale</v>
      </c>
    </row>
    <row r="1032" spans="1:11">
      <c r="A1032" s="27" t="s">
        <v>2856</v>
      </c>
      <c r="B1032" s="30">
        <v>45424</v>
      </c>
      <c r="C1032" s="33" t="s">
        <v>428</v>
      </c>
      <c r="D1032" s="33" t="s">
        <v>1694</v>
      </c>
      <c r="E1032" s="33" t="s">
        <v>1752</v>
      </c>
      <c r="F1032" s="33">
        <v>1</v>
      </c>
      <c r="G1032" s="33">
        <v>328.51</v>
      </c>
      <c r="H1032" s="33">
        <v>0.2</v>
      </c>
      <c r="I1032" s="33" t="s">
        <v>1829</v>
      </c>
      <c r="J1032" s="33">
        <v>262.80799999999999</v>
      </c>
      <c r="K1032" s="58" t="str">
        <f t="shared" si="16"/>
        <v>Small Sale</v>
      </c>
    </row>
    <row r="1033" spans="1:11">
      <c r="A1033" s="28" t="s">
        <v>2857</v>
      </c>
      <c r="B1033" s="31">
        <v>45719</v>
      </c>
      <c r="C1033" s="34" t="s">
        <v>872</v>
      </c>
      <c r="D1033" s="34" t="s">
        <v>1636</v>
      </c>
      <c r="E1033" s="34" t="s">
        <v>1769</v>
      </c>
      <c r="F1033" s="34">
        <v>1</v>
      </c>
      <c r="G1033" s="34">
        <v>34.51</v>
      </c>
      <c r="H1033" s="34">
        <v>0.04</v>
      </c>
      <c r="I1033" s="34" t="s">
        <v>1829</v>
      </c>
      <c r="J1033" s="34">
        <v>33.129600000000003</v>
      </c>
      <c r="K1033" s="58" t="str">
        <f t="shared" si="16"/>
        <v>Small Sale</v>
      </c>
    </row>
    <row r="1034" spans="1:11">
      <c r="A1034" s="27" t="s">
        <v>2858</v>
      </c>
      <c r="B1034" s="30">
        <v>45250</v>
      </c>
      <c r="C1034" s="33" t="s">
        <v>372</v>
      </c>
      <c r="D1034" s="33" t="s">
        <v>1586</v>
      </c>
      <c r="E1034" s="33" t="s">
        <v>1792</v>
      </c>
      <c r="F1034" s="33">
        <v>3</v>
      </c>
      <c r="G1034" s="33">
        <v>663.73</v>
      </c>
      <c r="H1034" s="33">
        <v>0.06</v>
      </c>
      <c r="I1034" s="33" t="s">
        <v>1829</v>
      </c>
      <c r="J1034" s="33">
        <v>1871.7185999999999</v>
      </c>
      <c r="K1034" s="58" t="str">
        <f t="shared" si="16"/>
        <v>Large Sale</v>
      </c>
    </row>
    <row r="1035" spans="1:11">
      <c r="A1035" s="28" t="s">
        <v>2859</v>
      </c>
      <c r="B1035" s="31">
        <v>45479</v>
      </c>
      <c r="C1035" s="34" t="s">
        <v>788</v>
      </c>
      <c r="D1035" s="34" t="s">
        <v>1614</v>
      </c>
      <c r="E1035" s="34" t="s">
        <v>1786</v>
      </c>
      <c r="F1035" s="34">
        <v>1</v>
      </c>
      <c r="G1035" s="34">
        <v>409.41</v>
      </c>
      <c r="H1035" s="34">
        <v>0.13</v>
      </c>
      <c r="I1035" s="34" t="s">
        <v>1826</v>
      </c>
      <c r="J1035" s="34">
        <v>356.18669999999997</v>
      </c>
      <c r="K1035" s="58" t="str">
        <f t="shared" si="16"/>
        <v>Small Sale</v>
      </c>
    </row>
    <row r="1036" spans="1:11">
      <c r="A1036" s="27" t="s">
        <v>2860</v>
      </c>
      <c r="B1036" s="30">
        <v>45727</v>
      </c>
      <c r="C1036" s="33" t="s">
        <v>332</v>
      </c>
      <c r="D1036" s="33" t="s">
        <v>1704</v>
      </c>
      <c r="E1036" s="33" t="s">
        <v>1766</v>
      </c>
      <c r="F1036" s="33">
        <v>3</v>
      </c>
      <c r="G1036" s="33">
        <v>461.03</v>
      </c>
      <c r="H1036" s="33">
        <v>0.11</v>
      </c>
      <c r="I1036" s="33" t="s">
        <v>1826</v>
      </c>
      <c r="J1036" s="33">
        <v>1230.9501</v>
      </c>
      <c r="K1036" s="58" t="str">
        <f t="shared" si="16"/>
        <v>Large Sale</v>
      </c>
    </row>
    <row r="1037" spans="1:11">
      <c r="A1037" s="28" t="s">
        <v>2861</v>
      </c>
      <c r="B1037" s="31">
        <v>45394</v>
      </c>
      <c r="C1037" s="34" t="s">
        <v>1151</v>
      </c>
      <c r="D1037" s="34" t="s">
        <v>1586</v>
      </c>
      <c r="E1037" s="34" t="s">
        <v>1799</v>
      </c>
      <c r="F1037" s="34">
        <v>2</v>
      </c>
      <c r="G1037" s="34">
        <v>760.14</v>
      </c>
      <c r="H1037" s="34">
        <v>0.02</v>
      </c>
      <c r="I1037" s="34" t="s">
        <v>1829</v>
      </c>
      <c r="J1037" s="34">
        <v>1489.8743999999999</v>
      </c>
      <c r="K1037" s="58" t="str">
        <f t="shared" si="16"/>
        <v>Large Sale</v>
      </c>
    </row>
    <row r="1038" spans="1:11">
      <c r="A1038" s="27" t="s">
        <v>2862</v>
      </c>
      <c r="B1038" s="30">
        <v>45773</v>
      </c>
      <c r="C1038" s="33" t="s">
        <v>884</v>
      </c>
      <c r="D1038" s="33" t="s">
        <v>1594</v>
      </c>
      <c r="E1038" s="33" t="s">
        <v>1757</v>
      </c>
      <c r="F1038" s="33">
        <v>3</v>
      </c>
      <c r="G1038" s="33">
        <v>688.76</v>
      </c>
      <c r="H1038" s="33">
        <v>0.12</v>
      </c>
      <c r="I1038" s="33" t="s">
        <v>1826</v>
      </c>
      <c r="J1038" s="33">
        <v>1818.3263999999999</v>
      </c>
      <c r="K1038" s="58" t="str">
        <f t="shared" si="16"/>
        <v>Large Sale</v>
      </c>
    </row>
    <row r="1039" spans="1:11">
      <c r="A1039" s="28" t="s">
        <v>2863</v>
      </c>
      <c r="B1039" s="31">
        <v>45779</v>
      </c>
      <c r="C1039" s="34" t="s">
        <v>532</v>
      </c>
      <c r="D1039" s="34" t="s">
        <v>1634</v>
      </c>
      <c r="E1039" s="34" t="s">
        <v>1786</v>
      </c>
      <c r="F1039" s="34">
        <v>2</v>
      </c>
      <c r="G1039" s="34">
        <v>257.77999999999997</v>
      </c>
      <c r="H1039" s="34">
        <v>0.05</v>
      </c>
      <c r="I1039" s="34" t="s">
        <v>1824</v>
      </c>
      <c r="J1039" s="34">
        <v>489.78199999999993</v>
      </c>
      <c r="K1039" s="58" t="str">
        <f t="shared" si="16"/>
        <v>Small Sale</v>
      </c>
    </row>
    <row r="1040" spans="1:11">
      <c r="A1040" s="27" t="s">
        <v>2864</v>
      </c>
      <c r="B1040" s="30">
        <v>45400</v>
      </c>
      <c r="C1040" s="33" t="s">
        <v>198</v>
      </c>
      <c r="D1040" s="33" t="s">
        <v>1654</v>
      </c>
      <c r="E1040" s="33" t="s">
        <v>1779</v>
      </c>
      <c r="F1040" s="33">
        <v>2</v>
      </c>
      <c r="G1040" s="33">
        <v>314.29000000000002</v>
      </c>
      <c r="H1040" s="33">
        <v>0.19</v>
      </c>
      <c r="I1040" s="33" t="s">
        <v>1829</v>
      </c>
      <c r="J1040" s="33">
        <v>509.14980000000008</v>
      </c>
      <c r="K1040" s="58" t="str">
        <f t="shared" si="16"/>
        <v>Small Sale</v>
      </c>
    </row>
    <row r="1041" spans="1:11">
      <c r="A1041" s="28" t="s">
        <v>2865</v>
      </c>
      <c r="B1041" s="31">
        <v>45520</v>
      </c>
      <c r="C1041" s="34" t="s">
        <v>520</v>
      </c>
      <c r="D1041" s="34" t="s">
        <v>1692</v>
      </c>
      <c r="E1041" s="34" t="s">
        <v>1799</v>
      </c>
      <c r="F1041" s="34">
        <v>3</v>
      </c>
      <c r="G1041" s="34">
        <v>336.09</v>
      </c>
      <c r="H1041" s="34">
        <v>0.01</v>
      </c>
      <c r="I1041" s="34" t="s">
        <v>1826</v>
      </c>
      <c r="J1041" s="34">
        <v>998.18729999999994</v>
      </c>
      <c r="K1041" s="58" t="str">
        <f t="shared" si="16"/>
        <v>Small Sale</v>
      </c>
    </row>
    <row r="1042" spans="1:11">
      <c r="A1042" s="27" t="s">
        <v>2866</v>
      </c>
      <c r="B1042" s="30">
        <v>45861</v>
      </c>
      <c r="C1042" s="33" t="s">
        <v>20</v>
      </c>
      <c r="D1042" s="33" t="s">
        <v>1698</v>
      </c>
      <c r="E1042" s="33" t="s">
        <v>1807</v>
      </c>
      <c r="F1042" s="33">
        <v>3</v>
      </c>
      <c r="G1042" s="33">
        <v>202.07</v>
      </c>
      <c r="H1042" s="33">
        <v>0.23</v>
      </c>
      <c r="I1042" s="33" t="s">
        <v>1826</v>
      </c>
      <c r="J1042" s="33">
        <v>466.78170000000011</v>
      </c>
      <c r="K1042" s="58" t="str">
        <f t="shared" si="16"/>
        <v>Small Sale</v>
      </c>
    </row>
    <row r="1043" spans="1:11">
      <c r="A1043" s="28" t="s">
        <v>2867</v>
      </c>
      <c r="B1043" s="31">
        <v>45781</v>
      </c>
      <c r="C1043" s="34" t="s">
        <v>978</v>
      </c>
      <c r="D1043" s="34" t="s">
        <v>1582</v>
      </c>
      <c r="E1043" s="34" t="s">
        <v>1782</v>
      </c>
      <c r="F1043" s="34">
        <v>2</v>
      </c>
      <c r="G1043" s="34">
        <v>485.25</v>
      </c>
      <c r="H1043" s="34">
        <v>0.28000000000000003</v>
      </c>
      <c r="I1043" s="34" t="s">
        <v>1824</v>
      </c>
      <c r="J1043" s="34">
        <v>698.76</v>
      </c>
      <c r="K1043" s="58" t="str">
        <f t="shared" si="16"/>
        <v>Small Sale</v>
      </c>
    </row>
    <row r="1044" spans="1:11">
      <c r="A1044" s="27" t="s">
        <v>2868</v>
      </c>
      <c r="B1044" s="30">
        <v>45906</v>
      </c>
      <c r="C1044" s="33" t="s">
        <v>568</v>
      </c>
      <c r="D1044" s="33" t="s">
        <v>1698</v>
      </c>
      <c r="E1044" s="33" t="s">
        <v>1789</v>
      </c>
      <c r="F1044" s="33">
        <v>4</v>
      </c>
      <c r="G1044" s="33">
        <v>552.38</v>
      </c>
      <c r="H1044" s="33">
        <v>0.1</v>
      </c>
      <c r="I1044" s="33" t="s">
        <v>1826</v>
      </c>
      <c r="J1044" s="33">
        <v>1988.568</v>
      </c>
      <c r="K1044" s="58" t="str">
        <f t="shared" si="16"/>
        <v>Large Sale</v>
      </c>
    </row>
    <row r="1045" spans="1:11">
      <c r="A1045" s="28" t="s">
        <v>2869</v>
      </c>
      <c r="B1045" s="31">
        <v>45251</v>
      </c>
      <c r="C1045" s="34" t="s">
        <v>378</v>
      </c>
      <c r="D1045" s="34" t="s">
        <v>1664</v>
      </c>
      <c r="E1045" s="34" t="s">
        <v>1807</v>
      </c>
      <c r="F1045" s="34">
        <v>4</v>
      </c>
      <c r="G1045" s="34">
        <v>377.26</v>
      </c>
      <c r="H1045" s="34">
        <v>0.22</v>
      </c>
      <c r="I1045" s="34" t="s">
        <v>1829</v>
      </c>
      <c r="J1045" s="34">
        <v>1177.0512000000001</v>
      </c>
      <c r="K1045" s="58" t="str">
        <f t="shared" si="16"/>
        <v>Large Sale</v>
      </c>
    </row>
    <row r="1046" spans="1:11">
      <c r="A1046" s="27" t="s">
        <v>2870</v>
      </c>
      <c r="B1046" s="30">
        <v>45257</v>
      </c>
      <c r="C1046" s="33" t="s">
        <v>202</v>
      </c>
      <c r="D1046" s="33" t="s">
        <v>1642</v>
      </c>
      <c r="E1046" s="33" t="s">
        <v>1813</v>
      </c>
      <c r="F1046" s="33">
        <v>4</v>
      </c>
      <c r="G1046" s="33">
        <v>189.07</v>
      </c>
      <c r="H1046" s="33">
        <v>0.1</v>
      </c>
      <c r="I1046" s="33" t="s">
        <v>1829</v>
      </c>
      <c r="J1046" s="33">
        <v>680.65200000000004</v>
      </c>
      <c r="K1046" s="58" t="str">
        <f t="shared" si="16"/>
        <v>Small Sale</v>
      </c>
    </row>
    <row r="1047" spans="1:11">
      <c r="A1047" s="28" t="s">
        <v>2871</v>
      </c>
      <c r="B1047" s="31">
        <v>45818</v>
      </c>
      <c r="C1047" s="34" t="s">
        <v>1533</v>
      </c>
      <c r="D1047" s="34" t="s">
        <v>1608</v>
      </c>
      <c r="E1047" s="34" t="s">
        <v>1769</v>
      </c>
      <c r="F1047" s="34">
        <v>3</v>
      </c>
      <c r="G1047" s="34">
        <v>272.27</v>
      </c>
      <c r="H1047" s="34">
        <v>0.01</v>
      </c>
      <c r="I1047" s="34" t="s">
        <v>1824</v>
      </c>
      <c r="J1047" s="34">
        <v>808.64189999999996</v>
      </c>
      <c r="K1047" s="58" t="str">
        <f t="shared" si="16"/>
        <v>Small Sale</v>
      </c>
    </row>
    <row r="1048" spans="1:11">
      <c r="A1048" s="27" t="s">
        <v>2872</v>
      </c>
      <c r="B1048" s="30">
        <v>45806</v>
      </c>
      <c r="C1048" s="33" t="s">
        <v>842</v>
      </c>
      <c r="D1048" s="33" t="s">
        <v>1732</v>
      </c>
      <c r="E1048" s="33" t="s">
        <v>1792</v>
      </c>
      <c r="F1048" s="33">
        <v>1</v>
      </c>
      <c r="G1048" s="33">
        <v>209.39</v>
      </c>
      <c r="H1048" s="33">
        <v>0.28000000000000003</v>
      </c>
      <c r="I1048" s="33" t="s">
        <v>1826</v>
      </c>
      <c r="J1048" s="33">
        <v>150.76079999999999</v>
      </c>
      <c r="K1048" s="58" t="str">
        <f t="shared" si="16"/>
        <v>Small Sale</v>
      </c>
    </row>
    <row r="1049" spans="1:11">
      <c r="A1049" s="28" t="s">
        <v>2873</v>
      </c>
      <c r="B1049" s="31">
        <v>45288</v>
      </c>
      <c r="C1049" s="34" t="s">
        <v>202</v>
      </c>
      <c r="D1049" s="34" t="s">
        <v>1708</v>
      </c>
      <c r="E1049" s="34" t="s">
        <v>1786</v>
      </c>
      <c r="F1049" s="34">
        <v>1</v>
      </c>
      <c r="G1049" s="34">
        <v>813.87</v>
      </c>
      <c r="H1049" s="34">
        <v>0.23</v>
      </c>
      <c r="I1049" s="34" t="s">
        <v>1824</v>
      </c>
      <c r="J1049" s="34">
        <v>626.67989999999998</v>
      </c>
      <c r="K1049" s="58" t="str">
        <f t="shared" si="16"/>
        <v>Small Sale</v>
      </c>
    </row>
    <row r="1050" spans="1:11">
      <c r="A1050" s="27" t="s">
        <v>2874</v>
      </c>
      <c r="B1050" s="30">
        <v>45783</v>
      </c>
      <c r="C1050" s="33" t="s">
        <v>821</v>
      </c>
      <c r="D1050" s="33" t="s">
        <v>1604</v>
      </c>
      <c r="E1050" s="33" t="s">
        <v>1752</v>
      </c>
      <c r="F1050" s="33">
        <v>1</v>
      </c>
      <c r="G1050" s="33">
        <v>143.69999999999999</v>
      </c>
      <c r="H1050" s="33">
        <v>0.19</v>
      </c>
      <c r="I1050" s="33" t="s">
        <v>1826</v>
      </c>
      <c r="J1050" s="33">
        <v>116.39700000000001</v>
      </c>
      <c r="K1050" s="58" t="str">
        <f t="shared" si="16"/>
        <v>Small Sale</v>
      </c>
    </row>
    <row r="1051" spans="1:11">
      <c r="A1051" s="28" t="s">
        <v>2875</v>
      </c>
      <c r="B1051" s="31">
        <v>45385</v>
      </c>
      <c r="C1051" s="34" t="s">
        <v>1449</v>
      </c>
      <c r="D1051" s="34" t="s">
        <v>1640</v>
      </c>
      <c r="E1051" s="34" t="s">
        <v>1757</v>
      </c>
      <c r="F1051" s="34">
        <v>4</v>
      </c>
      <c r="G1051" s="34">
        <v>837.34</v>
      </c>
      <c r="H1051" s="34">
        <v>0.05</v>
      </c>
      <c r="I1051" s="34" t="s">
        <v>1826</v>
      </c>
      <c r="J1051" s="34">
        <v>3181.8919999999998</v>
      </c>
      <c r="K1051" s="58" t="str">
        <f t="shared" si="16"/>
        <v>Large Sale</v>
      </c>
    </row>
    <row r="1052" spans="1:11">
      <c r="A1052" s="27" t="s">
        <v>2876</v>
      </c>
      <c r="B1052" s="30">
        <v>45878</v>
      </c>
      <c r="C1052" s="33" t="s">
        <v>417</v>
      </c>
      <c r="D1052" s="33" t="s">
        <v>1578</v>
      </c>
      <c r="E1052" s="33" t="s">
        <v>1813</v>
      </c>
      <c r="F1052" s="33">
        <v>1</v>
      </c>
      <c r="G1052" s="33">
        <v>151.66</v>
      </c>
      <c r="H1052" s="33">
        <v>0.16</v>
      </c>
      <c r="I1052" s="33" t="s">
        <v>1829</v>
      </c>
      <c r="J1052" s="33">
        <v>127.3944</v>
      </c>
      <c r="K1052" s="58" t="str">
        <f t="shared" si="16"/>
        <v>Small Sale</v>
      </c>
    </row>
    <row r="1053" spans="1:11">
      <c r="A1053" s="28" t="s">
        <v>2877</v>
      </c>
      <c r="B1053" s="31">
        <v>45720</v>
      </c>
      <c r="C1053" s="34" t="s">
        <v>1533</v>
      </c>
      <c r="D1053" s="34" t="s">
        <v>1636</v>
      </c>
      <c r="E1053" s="34" t="s">
        <v>1782</v>
      </c>
      <c r="F1053" s="34">
        <v>3</v>
      </c>
      <c r="G1053" s="34">
        <v>961.4</v>
      </c>
      <c r="H1053" s="34">
        <v>0.02</v>
      </c>
      <c r="I1053" s="34" t="s">
        <v>1826</v>
      </c>
      <c r="J1053" s="34">
        <v>2826.5160000000001</v>
      </c>
      <c r="K1053" s="58" t="str">
        <f t="shared" si="16"/>
        <v>Large Sale</v>
      </c>
    </row>
    <row r="1054" spans="1:11">
      <c r="A1054" s="27" t="s">
        <v>2878</v>
      </c>
      <c r="B1054" s="30">
        <v>45503</v>
      </c>
      <c r="C1054" s="33" t="s">
        <v>1157</v>
      </c>
      <c r="D1054" s="33" t="s">
        <v>1696</v>
      </c>
      <c r="E1054" s="33" t="s">
        <v>1810</v>
      </c>
      <c r="F1054" s="33">
        <v>4</v>
      </c>
      <c r="G1054" s="33">
        <v>475.98</v>
      </c>
      <c r="H1054" s="33">
        <v>0.19</v>
      </c>
      <c r="I1054" s="33" t="s">
        <v>1826</v>
      </c>
      <c r="J1054" s="33">
        <v>1542.1751999999999</v>
      </c>
      <c r="K1054" s="58" t="str">
        <f t="shared" si="16"/>
        <v>Large Sale</v>
      </c>
    </row>
    <row r="1055" spans="1:11">
      <c r="A1055" s="28" t="s">
        <v>2879</v>
      </c>
      <c r="B1055" s="31">
        <v>45551</v>
      </c>
      <c r="C1055" s="34" t="s">
        <v>1187</v>
      </c>
      <c r="D1055" s="34" t="s">
        <v>1624</v>
      </c>
      <c r="E1055" s="34" t="s">
        <v>1801</v>
      </c>
      <c r="F1055" s="34">
        <v>4</v>
      </c>
      <c r="G1055" s="34">
        <v>132.88999999999999</v>
      </c>
      <c r="H1055" s="34">
        <v>0.12</v>
      </c>
      <c r="I1055" s="34" t="s">
        <v>1824</v>
      </c>
      <c r="J1055" s="34">
        <v>467.77280000000002</v>
      </c>
      <c r="K1055" s="58" t="str">
        <f t="shared" si="16"/>
        <v>Small Sale</v>
      </c>
    </row>
    <row r="1056" spans="1:11">
      <c r="A1056" s="27" t="s">
        <v>2880</v>
      </c>
      <c r="B1056" s="30">
        <v>45850</v>
      </c>
      <c r="C1056" s="33" t="s">
        <v>1355</v>
      </c>
      <c r="D1056" s="33" t="s">
        <v>1618</v>
      </c>
      <c r="E1056" s="33" t="s">
        <v>1794</v>
      </c>
      <c r="F1056" s="33">
        <v>3</v>
      </c>
      <c r="G1056" s="33">
        <v>471.31</v>
      </c>
      <c r="H1056" s="33">
        <v>0</v>
      </c>
      <c r="I1056" s="33" t="s">
        <v>1826</v>
      </c>
      <c r="J1056" s="33">
        <v>1413.93</v>
      </c>
      <c r="K1056" s="58" t="str">
        <f t="shared" si="16"/>
        <v>Large Sale</v>
      </c>
    </row>
    <row r="1057" spans="1:11">
      <c r="A1057" s="28" t="s">
        <v>2881</v>
      </c>
      <c r="B1057" s="31">
        <v>45441</v>
      </c>
      <c r="C1057" s="34" t="s">
        <v>1431</v>
      </c>
      <c r="D1057" s="34" t="s">
        <v>1700</v>
      </c>
      <c r="E1057" s="34" t="s">
        <v>1799</v>
      </c>
      <c r="F1057" s="34">
        <v>2</v>
      </c>
      <c r="G1057" s="34">
        <v>720.32</v>
      </c>
      <c r="H1057" s="34">
        <v>0.26</v>
      </c>
      <c r="I1057" s="34" t="s">
        <v>1824</v>
      </c>
      <c r="J1057" s="34">
        <v>1066.0735999999999</v>
      </c>
      <c r="K1057" s="58" t="str">
        <f t="shared" si="16"/>
        <v>Large Sale</v>
      </c>
    </row>
    <row r="1058" spans="1:11">
      <c r="A1058" s="27" t="s">
        <v>2882</v>
      </c>
      <c r="B1058" s="30">
        <v>45431</v>
      </c>
      <c r="C1058" s="33" t="s">
        <v>275</v>
      </c>
      <c r="D1058" s="33" t="s">
        <v>1680</v>
      </c>
      <c r="E1058" s="33" t="s">
        <v>1810</v>
      </c>
      <c r="F1058" s="33">
        <v>4</v>
      </c>
      <c r="G1058" s="33">
        <v>99.92</v>
      </c>
      <c r="H1058" s="33">
        <v>0.11</v>
      </c>
      <c r="I1058" s="33" t="s">
        <v>1829</v>
      </c>
      <c r="J1058" s="33">
        <v>355.71519999999998</v>
      </c>
      <c r="K1058" s="58" t="str">
        <f t="shared" si="16"/>
        <v>Small Sale</v>
      </c>
    </row>
    <row r="1059" spans="1:11">
      <c r="A1059" s="28" t="s">
        <v>2883</v>
      </c>
      <c r="B1059" s="31">
        <v>45873</v>
      </c>
      <c r="C1059" s="34" t="s">
        <v>247</v>
      </c>
      <c r="D1059" s="34" t="s">
        <v>1568</v>
      </c>
      <c r="E1059" s="34" t="s">
        <v>1766</v>
      </c>
      <c r="F1059" s="34">
        <v>3</v>
      </c>
      <c r="G1059" s="34">
        <v>900.63</v>
      </c>
      <c r="H1059" s="34">
        <v>0.11</v>
      </c>
      <c r="I1059" s="34" t="s">
        <v>1829</v>
      </c>
      <c r="J1059" s="34">
        <v>2404.6821</v>
      </c>
      <c r="K1059" s="58" t="str">
        <f t="shared" si="16"/>
        <v>Large Sale</v>
      </c>
    </row>
    <row r="1060" spans="1:11">
      <c r="A1060" s="27" t="s">
        <v>2884</v>
      </c>
      <c r="B1060" s="30">
        <v>45629</v>
      </c>
      <c r="C1060" s="33" t="s">
        <v>1368</v>
      </c>
      <c r="D1060" s="33" t="s">
        <v>1640</v>
      </c>
      <c r="E1060" s="33" t="s">
        <v>1782</v>
      </c>
      <c r="F1060" s="33">
        <v>1</v>
      </c>
      <c r="G1060" s="33">
        <v>681.72</v>
      </c>
      <c r="H1060" s="33">
        <v>0.11</v>
      </c>
      <c r="I1060" s="33" t="s">
        <v>1826</v>
      </c>
      <c r="J1060" s="33">
        <v>606.73080000000004</v>
      </c>
      <c r="K1060" s="58" t="str">
        <f t="shared" si="16"/>
        <v>Small Sale</v>
      </c>
    </row>
    <row r="1061" spans="1:11">
      <c r="A1061" s="28" t="s">
        <v>2885</v>
      </c>
      <c r="B1061" s="31">
        <v>45222</v>
      </c>
      <c r="C1061" s="34" t="s">
        <v>48</v>
      </c>
      <c r="D1061" s="34" t="s">
        <v>1704</v>
      </c>
      <c r="E1061" s="34" t="s">
        <v>1797</v>
      </c>
      <c r="F1061" s="34">
        <v>2</v>
      </c>
      <c r="G1061" s="34">
        <v>838.22</v>
      </c>
      <c r="H1061" s="34">
        <v>0.3</v>
      </c>
      <c r="I1061" s="34" t="s">
        <v>1824</v>
      </c>
      <c r="J1061" s="34">
        <v>1173.508</v>
      </c>
      <c r="K1061" s="58" t="str">
        <f t="shared" si="16"/>
        <v>Large Sale</v>
      </c>
    </row>
    <row r="1062" spans="1:11">
      <c r="A1062" s="27" t="s">
        <v>2886</v>
      </c>
      <c r="B1062" s="30">
        <v>45797</v>
      </c>
      <c r="C1062" s="33" t="s">
        <v>637</v>
      </c>
      <c r="D1062" s="33" t="s">
        <v>1722</v>
      </c>
      <c r="E1062" s="33" t="s">
        <v>1794</v>
      </c>
      <c r="F1062" s="33">
        <v>2</v>
      </c>
      <c r="G1062" s="33">
        <v>816.22</v>
      </c>
      <c r="H1062" s="33">
        <v>0.27</v>
      </c>
      <c r="I1062" s="33" t="s">
        <v>1824</v>
      </c>
      <c r="J1062" s="33">
        <v>1191.6812</v>
      </c>
      <c r="K1062" s="58" t="str">
        <f t="shared" si="16"/>
        <v>Large Sale</v>
      </c>
    </row>
    <row r="1063" spans="1:11">
      <c r="A1063" s="28" t="s">
        <v>2887</v>
      </c>
      <c r="B1063" s="31">
        <v>45554</v>
      </c>
      <c r="C1063" s="34" t="s">
        <v>1187</v>
      </c>
      <c r="D1063" s="34" t="s">
        <v>1670</v>
      </c>
      <c r="E1063" s="34" t="s">
        <v>1779</v>
      </c>
      <c r="F1063" s="34">
        <v>2</v>
      </c>
      <c r="G1063" s="34">
        <v>654.12</v>
      </c>
      <c r="H1063" s="34">
        <v>0.27</v>
      </c>
      <c r="I1063" s="34" t="s">
        <v>1826</v>
      </c>
      <c r="J1063" s="34">
        <v>955.01519999999994</v>
      </c>
      <c r="K1063" s="58" t="str">
        <f t="shared" si="16"/>
        <v>Small Sale</v>
      </c>
    </row>
    <row r="1064" spans="1:11">
      <c r="A1064" s="27" t="s">
        <v>2888</v>
      </c>
      <c r="B1064" s="30">
        <v>45385</v>
      </c>
      <c r="C1064" s="33" t="s">
        <v>372</v>
      </c>
      <c r="D1064" s="33" t="s">
        <v>1694</v>
      </c>
      <c r="E1064" s="33" t="s">
        <v>1797</v>
      </c>
      <c r="F1064" s="33">
        <v>4</v>
      </c>
      <c r="G1064" s="33">
        <v>528.22</v>
      </c>
      <c r="H1064" s="33">
        <v>0.2</v>
      </c>
      <c r="I1064" s="33" t="s">
        <v>1826</v>
      </c>
      <c r="J1064" s="33">
        <v>1690.3040000000001</v>
      </c>
      <c r="K1064" s="58" t="str">
        <f t="shared" si="16"/>
        <v>Large Sale</v>
      </c>
    </row>
    <row r="1065" spans="1:11">
      <c r="A1065" s="28" t="s">
        <v>2889</v>
      </c>
      <c r="B1065" s="31">
        <v>45704</v>
      </c>
      <c r="C1065" s="34" t="s">
        <v>716</v>
      </c>
      <c r="D1065" s="34" t="s">
        <v>1616</v>
      </c>
      <c r="E1065" s="34" t="s">
        <v>1779</v>
      </c>
      <c r="F1065" s="34">
        <v>4</v>
      </c>
      <c r="G1065" s="34">
        <v>36.72</v>
      </c>
      <c r="H1065" s="34">
        <v>7.0000000000000007E-2</v>
      </c>
      <c r="I1065" s="34" t="s">
        <v>1829</v>
      </c>
      <c r="J1065" s="34">
        <v>136.5984</v>
      </c>
      <c r="K1065" s="58" t="str">
        <f t="shared" si="16"/>
        <v>Small Sale</v>
      </c>
    </row>
    <row r="1066" spans="1:11">
      <c r="A1066" s="27" t="s">
        <v>2890</v>
      </c>
      <c r="B1066" s="30">
        <v>45545</v>
      </c>
      <c r="C1066" s="33" t="s">
        <v>1157</v>
      </c>
      <c r="D1066" s="33" t="s">
        <v>1704</v>
      </c>
      <c r="E1066" s="33" t="s">
        <v>1813</v>
      </c>
      <c r="F1066" s="33">
        <v>2</v>
      </c>
      <c r="G1066" s="33">
        <v>705.97</v>
      </c>
      <c r="H1066" s="33">
        <v>0.1</v>
      </c>
      <c r="I1066" s="33" t="s">
        <v>1826</v>
      </c>
      <c r="J1066" s="33">
        <v>1270.7460000000001</v>
      </c>
      <c r="K1066" s="58" t="str">
        <f t="shared" si="16"/>
        <v>Large Sale</v>
      </c>
    </row>
    <row r="1067" spans="1:11">
      <c r="A1067" s="28" t="s">
        <v>2891</v>
      </c>
      <c r="B1067" s="31">
        <v>45736</v>
      </c>
      <c r="C1067" s="34" t="s">
        <v>100</v>
      </c>
      <c r="D1067" s="34" t="s">
        <v>1628</v>
      </c>
      <c r="E1067" s="34" t="s">
        <v>1757</v>
      </c>
      <c r="F1067" s="34">
        <v>2</v>
      </c>
      <c r="G1067" s="34">
        <v>994.29</v>
      </c>
      <c r="H1067" s="34">
        <v>0.01</v>
      </c>
      <c r="I1067" s="34" t="s">
        <v>1826</v>
      </c>
      <c r="J1067" s="34">
        <v>1968.6941999999999</v>
      </c>
      <c r="K1067" s="58" t="str">
        <f t="shared" si="16"/>
        <v>Large Sale</v>
      </c>
    </row>
    <row r="1068" spans="1:11">
      <c r="A1068" s="27" t="s">
        <v>2892</v>
      </c>
      <c r="B1068" s="30">
        <v>45608</v>
      </c>
      <c r="C1068" s="33" t="s">
        <v>1307</v>
      </c>
      <c r="D1068" s="33" t="s">
        <v>1732</v>
      </c>
      <c r="E1068" s="33" t="s">
        <v>1810</v>
      </c>
      <c r="F1068" s="33">
        <v>1</v>
      </c>
      <c r="G1068" s="33">
        <v>909.04</v>
      </c>
      <c r="H1068" s="33">
        <v>0.11</v>
      </c>
      <c r="I1068" s="33" t="s">
        <v>1824</v>
      </c>
      <c r="J1068" s="33">
        <v>809.04560000000004</v>
      </c>
      <c r="K1068" s="58" t="str">
        <f t="shared" si="16"/>
        <v>Small Sale</v>
      </c>
    </row>
    <row r="1069" spans="1:11">
      <c r="A1069" s="28" t="s">
        <v>2893</v>
      </c>
      <c r="B1069" s="31">
        <v>45334</v>
      </c>
      <c r="C1069" s="34" t="s">
        <v>1095</v>
      </c>
      <c r="D1069" s="34" t="s">
        <v>1616</v>
      </c>
      <c r="E1069" s="34" t="s">
        <v>1792</v>
      </c>
      <c r="F1069" s="34">
        <v>1</v>
      </c>
      <c r="G1069" s="34">
        <v>164.73</v>
      </c>
      <c r="H1069" s="34">
        <v>0.12</v>
      </c>
      <c r="I1069" s="34" t="s">
        <v>1826</v>
      </c>
      <c r="J1069" s="34">
        <v>144.9624</v>
      </c>
      <c r="K1069" s="58" t="str">
        <f t="shared" si="16"/>
        <v>Small Sale</v>
      </c>
    </row>
    <row r="1070" spans="1:11">
      <c r="A1070" s="27" t="s">
        <v>2894</v>
      </c>
      <c r="B1070" s="30">
        <v>45690</v>
      </c>
      <c r="C1070" s="33" t="s">
        <v>230</v>
      </c>
      <c r="D1070" s="33" t="s">
        <v>1622</v>
      </c>
      <c r="E1070" s="33" t="s">
        <v>1779</v>
      </c>
      <c r="F1070" s="33">
        <v>2</v>
      </c>
      <c r="G1070" s="33">
        <v>606.35</v>
      </c>
      <c r="H1070" s="33">
        <v>0.16</v>
      </c>
      <c r="I1070" s="33" t="s">
        <v>1829</v>
      </c>
      <c r="J1070" s="33">
        <v>1018.668</v>
      </c>
      <c r="K1070" s="58" t="str">
        <f t="shared" si="16"/>
        <v>Large Sale</v>
      </c>
    </row>
    <row r="1071" spans="1:11">
      <c r="A1071" s="28" t="s">
        <v>2895</v>
      </c>
      <c r="B1071" s="31">
        <v>45481</v>
      </c>
      <c r="C1071" s="34" t="s">
        <v>544</v>
      </c>
      <c r="D1071" s="34" t="s">
        <v>1744</v>
      </c>
      <c r="E1071" s="34" t="s">
        <v>1769</v>
      </c>
      <c r="F1071" s="34">
        <v>3</v>
      </c>
      <c r="G1071" s="34">
        <v>904.19</v>
      </c>
      <c r="H1071" s="34">
        <v>0.09</v>
      </c>
      <c r="I1071" s="34" t="s">
        <v>1824</v>
      </c>
      <c r="J1071" s="34">
        <v>2468.4387000000002</v>
      </c>
      <c r="K1071" s="58" t="str">
        <f t="shared" si="16"/>
        <v>Large Sale</v>
      </c>
    </row>
    <row r="1072" spans="1:11">
      <c r="A1072" s="27" t="s">
        <v>2896</v>
      </c>
      <c r="B1072" s="30">
        <v>45576</v>
      </c>
      <c r="C1072" s="33" t="s">
        <v>508</v>
      </c>
      <c r="D1072" s="33" t="s">
        <v>1648</v>
      </c>
      <c r="E1072" s="33" t="s">
        <v>1761</v>
      </c>
      <c r="F1072" s="33">
        <v>4</v>
      </c>
      <c r="G1072" s="33">
        <v>694.61</v>
      </c>
      <c r="H1072" s="33">
        <v>0.18</v>
      </c>
      <c r="I1072" s="33" t="s">
        <v>1829</v>
      </c>
      <c r="J1072" s="33">
        <v>2278.3208</v>
      </c>
      <c r="K1072" s="58" t="str">
        <f t="shared" si="16"/>
        <v>Large Sale</v>
      </c>
    </row>
    <row r="1073" spans="1:11">
      <c r="A1073" s="28" t="s">
        <v>2897</v>
      </c>
      <c r="B1073" s="31">
        <v>45215</v>
      </c>
      <c r="C1073" s="34" t="s">
        <v>727</v>
      </c>
      <c r="D1073" s="34" t="s">
        <v>1726</v>
      </c>
      <c r="E1073" s="34" t="s">
        <v>1761</v>
      </c>
      <c r="F1073" s="34">
        <v>4</v>
      </c>
      <c r="G1073" s="34">
        <v>753.83</v>
      </c>
      <c r="H1073" s="34">
        <v>0.24</v>
      </c>
      <c r="I1073" s="34" t="s">
        <v>1824</v>
      </c>
      <c r="J1073" s="34">
        <v>2291.6432</v>
      </c>
      <c r="K1073" s="58" t="str">
        <f t="shared" si="16"/>
        <v>Large Sale</v>
      </c>
    </row>
    <row r="1074" spans="1:11">
      <c r="A1074" s="27" t="s">
        <v>2898</v>
      </c>
      <c r="B1074" s="30">
        <v>45653</v>
      </c>
      <c r="C1074" s="33" t="s">
        <v>646</v>
      </c>
      <c r="D1074" s="33" t="s">
        <v>1590</v>
      </c>
      <c r="E1074" s="33" t="s">
        <v>1782</v>
      </c>
      <c r="F1074" s="33">
        <v>1</v>
      </c>
      <c r="G1074" s="33">
        <v>66.22</v>
      </c>
      <c r="H1074" s="33">
        <v>0.02</v>
      </c>
      <c r="I1074" s="33" t="s">
        <v>1824</v>
      </c>
      <c r="J1074" s="33">
        <v>64.895600000000002</v>
      </c>
      <c r="K1074" s="58" t="str">
        <f t="shared" si="16"/>
        <v>Small Sale</v>
      </c>
    </row>
    <row r="1075" spans="1:11">
      <c r="A1075" s="28" t="s">
        <v>2899</v>
      </c>
      <c r="B1075" s="31">
        <v>45241</v>
      </c>
      <c r="C1075" s="34" t="s">
        <v>1059</v>
      </c>
      <c r="D1075" s="34" t="s">
        <v>1676</v>
      </c>
      <c r="E1075" s="34" t="s">
        <v>1799</v>
      </c>
      <c r="F1075" s="34">
        <v>2</v>
      </c>
      <c r="G1075" s="34">
        <v>891.8</v>
      </c>
      <c r="H1075" s="34">
        <v>0.28999999999999998</v>
      </c>
      <c r="I1075" s="34" t="s">
        <v>1829</v>
      </c>
      <c r="J1075" s="34">
        <v>1266.356</v>
      </c>
      <c r="K1075" s="58" t="str">
        <f t="shared" si="16"/>
        <v>Large Sale</v>
      </c>
    </row>
    <row r="1076" spans="1:11">
      <c r="A1076" s="27" t="s">
        <v>2900</v>
      </c>
      <c r="B1076" s="30">
        <v>45428</v>
      </c>
      <c r="C1076" s="33" t="s">
        <v>1136</v>
      </c>
      <c r="D1076" s="33" t="s">
        <v>1698</v>
      </c>
      <c r="E1076" s="33" t="s">
        <v>1786</v>
      </c>
      <c r="F1076" s="33">
        <v>4</v>
      </c>
      <c r="G1076" s="33">
        <v>255.48</v>
      </c>
      <c r="H1076" s="33">
        <v>0.03</v>
      </c>
      <c r="I1076" s="33" t="s">
        <v>1829</v>
      </c>
      <c r="J1076" s="33">
        <v>991.26239999999996</v>
      </c>
      <c r="K1076" s="58" t="str">
        <f t="shared" si="16"/>
        <v>Small Sale</v>
      </c>
    </row>
    <row r="1077" spans="1:11">
      <c r="A1077" s="28" t="s">
        <v>2901</v>
      </c>
      <c r="B1077" s="31">
        <v>45593</v>
      </c>
      <c r="C1077" s="34" t="s">
        <v>951</v>
      </c>
      <c r="D1077" s="34" t="s">
        <v>1716</v>
      </c>
      <c r="E1077" s="34" t="s">
        <v>1807</v>
      </c>
      <c r="F1077" s="34">
        <v>4</v>
      </c>
      <c r="G1077" s="34">
        <v>604.87</v>
      </c>
      <c r="H1077" s="34">
        <v>0.28000000000000003</v>
      </c>
      <c r="I1077" s="34" t="s">
        <v>1826</v>
      </c>
      <c r="J1077" s="34">
        <v>1742.0255999999999</v>
      </c>
      <c r="K1077" s="58" t="str">
        <f t="shared" si="16"/>
        <v>Large Sale</v>
      </c>
    </row>
    <row r="1078" spans="1:11">
      <c r="A1078" s="27" t="s">
        <v>2902</v>
      </c>
      <c r="B1078" s="30">
        <v>45370</v>
      </c>
      <c r="C1078" s="33" t="s">
        <v>175</v>
      </c>
      <c r="D1078" s="33" t="s">
        <v>1614</v>
      </c>
      <c r="E1078" s="33" t="s">
        <v>1807</v>
      </c>
      <c r="F1078" s="33">
        <v>3</v>
      </c>
      <c r="G1078" s="33">
        <v>623.82000000000005</v>
      </c>
      <c r="H1078" s="33">
        <v>0.13</v>
      </c>
      <c r="I1078" s="33" t="s">
        <v>1829</v>
      </c>
      <c r="J1078" s="33">
        <v>1628.1702</v>
      </c>
      <c r="K1078" s="58" t="str">
        <f t="shared" si="16"/>
        <v>Large Sale</v>
      </c>
    </row>
    <row r="1079" spans="1:11">
      <c r="A1079" s="28" t="s">
        <v>2903</v>
      </c>
      <c r="B1079" s="31">
        <v>45882</v>
      </c>
      <c r="C1079" s="34" t="s">
        <v>470</v>
      </c>
      <c r="D1079" s="34" t="s">
        <v>1690</v>
      </c>
      <c r="E1079" s="34" t="s">
        <v>1804</v>
      </c>
      <c r="F1079" s="34">
        <v>3</v>
      </c>
      <c r="G1079" s="34">
        <v>575.24</v>
      </c>
      <c r="H1079" s="34">
        <v>0.12</v>
      </c>
      <c r="I1079" s="34" t="s">
        <v>1829</v>
      </c>
      <c r="J1079" s="34">
        <v>1518.6335999999999</v>
      </c>
      <c r="K1079" s="58" t="str">
        <f t="shared" si="16"/>
        <v>Large Sale</v>
      </c>
    </row>
    <row r="1080" spans="1:11">
      <c r="A1080" s="27" t="s">
        <v>2904</v>
      </c>
      <c r="B1080" s="30">
        <v>45878</v>
      </c>
      <c r="C1080" s="33" t="s">
        <v>1286</v>
      </c>
      <c r="D1080" s="33" t="s">
        <v>1553</v>
      </c>
      <c r="E1080" s="33" t="s">
        <v>1792</v>
      </c>
      <c r="F1080" s="33">
        <v>1</v>
      </c>
      <c r="G1080" s="33">
        <v>769.4</v>
      </c>
      <c r="H1080" s="33">
        <v>0.16</v>
      </c>
      <c r="I1080" s="33" t="s">
        <v>1824</v>
      </c>
      <c r="J1080" s="33">
        <v>646.29599999999994</v>
      </c>
      <c r="K1080" s="58" t="str">
        <f t="shared" si="16"/>
        <v>Small Sale</v>
      </c>
    </row>
    <row r="1081" spans="1:11">
      <c r="A1081" s="28" t="s">
        <v>2905</v>
      </c>
      <c r="B1081" s="31">
        <v>45420</v>
      </c>
      <c r="C1081" s="34" t="s">
        <v>1035</v>
      </c>
      <c r="D1081" s="34" t="s">
        <v>1553</v>
      </c>
      <c r="E1081" s="34" t="s">
        <v>1807</v>
      </c>
      <c r="F1081" s="34">
        <v>1</v>
      </c>
      <c r="G1081" s="34">
        <v>227.28</v>
      </c>
      <c r="H1081" s="34">
        <v>0.13</v>
      </c>
      <c r="I1081" s="34" t="s">
        <v>1829</v>
      </c>
      <c r="J1081" s="34">
        <v>197.7336</v>
      </c>
      <c r="K1081" s="58" t="str">
        <f t="shared" si="16"/>
        <v>Small Sale</v>
      </c>
    </row>
    <row r="1082" spans="1:11">
      <c r="A1082" s="27" t="s">
        <v>2906</v>
      </c>
      <c r="B1082" s="30">
        <v>45361</v>
      </c>
      <c r="C1082" s="33" t="s">
        <v>195</v>
      </c>
      <c r="D1082" s="33" t="s">
        <v>1549</v>
      </c>
      <c r="E1082" s="33" t="s">
        <v>1807</v>
      </c>
      <c r="F1082" s="33">
        <v>4</v>
      </c>
      <c r="G1082" s="33">
        <v>127.58</v>
      </c>
      <c r="H1082" s="33">
        <v>0.15</v>
      </c>
      <c r="I1082" s="33" t="s">
        <v>1824</v>
      </c>
      <c r="J1082" s="33">
        <v>433.77199999999999</v>
      </c>
      <c r="K1082" s="58" t="str">
        <f t="shared" si="16"/>
        <v>Small Sale</v>
      </c>
    </row>
    <row r="1083" spans="1:11">
      <c r="A1083" s="28" t="s">
        <v>2907</v>
      </c>
      <c r="B1083" s="31">
        <v>45702</v>
      </c>
      <c r="C1083" s="34" t="s">
        <v>1298</v>
      </c>
      <c r="D1083" s="34" t="s">
        <v>1636</v>
      </c>
      <c r="E1083" s="34" t="s">
        <v>1766</v>
      </c>
      <c r="F1083" s="34">
        <v>1</v>
      </c>
      <c r="G1083" s="34">
        <v>793.21</v>
      </c>
      <c r="H1083" s="34">
        <v>0.09</v>
      </c>
      <c r="I1083" s="34" t="s">
        <v>1824</v>
      </c>
      <c r="J1083" s="34">
        <v>721.8211</v>
      </c>
      <c r="K1083" s="58" t="str">
        <f t="shared" si="16"/>
        <v>Small Sale</v>
      </c>
    </row>
    <row r="1084" spans="1:11">
      <c r="A1084" s="27" t="s">
        <v>2908</v>
      </c>
      <c r="B1084" s="30">
        <v>45871</v>
      </c>
      <c r="C1084" s="33" t="s">
        <v>951</v>
      </c>
      <c r="D1084" s="33" t="s">
        <v>1714</v>
      </c>
      <c r="E1084" s="33" t="s">
        <v>1794</v>
      </c>
      <c r="F1084" s="33">
        <v>3</v>
      </c>
      <c r="G1084" s="33">
        <v>435.61</v>
      </c>
      <c r="H1084" s="33">
        <v>0.03</v>
      </c>
      <c r="I1084" s="33" t="s">
        <v>1826</v>
      </c>
      <c r="J1084" s="33">
        <v>1267.6251</v>
      </c>
      <c r="K1084" s="58" t="str">
        <f t="shared" si="16"/>
        <v>Large Sale</v>
      </c>
    </row>
    <row r="1085" spans="1:11">
      <c r="A1085" s="28" t="s">
        <v>2909</v>
      </c>
      <c r="B1085" s="31">
        <v>45531</v>
      </c>
      <c r="C1085" s="34" t="s">
        <v>1202</v>
      </c>
      <c r="D1085" s="34" t="s">
        <v>1606</v>
      </c>
      <c r="E1085" s="34" t="s">
        <v>1804</v>
      </c>
      <c r="F1085" s="34">
        <v>1</v>
      </c>
      <c r="G1085" s="34">
        <v>850.06</v>
      </c>
      <c r="H1085" s="34">
        <v>0.28999999999999998</v>
      </c>
      <c r="I1085" s="34" t="s">
        <v>1826</v>
      </c>
      <c r="J1085" s="34">
        <v>603.54259999999988</v>
      </c>
      <c r="K1085" s="58" t="str">
        <f t="shared" si="16"/>
        <v>Small Sale</v>
      </c>
    </row>
    <row r="1086" spans="1:11">
      <c r="A1086" s="27" t="s">
        <v>2910</v>
      </c>
      <c r="B1086" s="30">
        <v>45330</v>
      </c>
      <c r="C1086" s="33" t="s">
        <v>1089</v>
      </c>
      <c r="D1086" s="33" t="s">
        <v>1580</v>
      </c>
      <c r="E1086" s="33" t="s">
        <v>1804</v>
      </c>
      <c r="F1086" s="33">
        <v>2</v>
      </c>
      <c r="G1086" s="33">
        <v>753.92</v>
      </c>
      <c r="H1086" s="33">
        <v>0.17</v>
      </c>
      <c r="I1086" s="33" t="s">
        <v>1826</v>
      </c>
      <c r="J1086" s="33">
        <v>1251.5072</v>
      </c>
      <c r="K1086" s="58" t="str">
        <f t="shared" si="16"/>
        <v>Large Sale</v>
      </c>
    </row>
    <row r="1087" spans="1:11">
      <c r="A1087" s="28" t="s">
        <v>2911</v>
      </c>
      <c r="B1087" s="31">
        <v>45311</v>
      </c>
      <c r="C1087" s="34" t="s">
        <v>1501</v>
      </c>
      <c r="D1087" s="34" t="s">
        <v>1553</v>
      </c>
      <c r="E1087" s="34" t="s">
        <v>1797</v>
      </c>
      <c r="F1087" s="34">
        <v>3</v>
      </c>
      <c r="G1087" s="34">
        <v>408.99</v>
      </c>
      <c r="H1087" s="34">
        <v>0.27</v>
      </c>
      <c r="I1087" s="34" t="s">
        <v>1826</v>
      </c>
      <c r="J1087" s="34">
        <v>895.68809999999996</v>
      </c>
      <c r="K1087" s="58" t="str">
        <f t="shared" si="16"/>
        <v>Small Sale</v>
      </c>
    </row>
    <row r="1088" spans="1:11">
      <c r="A1088" s="27" t="s">
        <v>2912</v>
      </c>
      <c r="B1088" s="30">
        <v>45567</v>
      </c>
      <c r="C1088" s="33" t="s">
        <v>905</v>
      </c>
      <c r="D1088" s="33" t="s">
        <v>1662</v>
      </c>
      <c r="E1088" s="33" t="s">
        <v>1773</v>
      </c>
      <c r="F1088" s="33">
        <v>3</v>
      </c>
      <c r="G1088" s="33">
        <v>404.5</v>
      </c>
      <c r="H1088" s="33">
        <v>0.22</v>
      </c>
      <c r="I1088" s="33" t="s">
        <v>1826</v>
      </c>
      <c r="J1088" s="33">
        <v>946.53000000000009</v>
      </c>
      <c r="K1088" s="58" t="str">
        <f t="shared" si="16"/>
        <v>Small Sale</v>
      </c>
    </row>
    <row r="1089" spans="1:11">
      <c r="A1089" s="28" t="s">
        <v>2913</v>
      </c>
      <c r="B1089" s="31">
        <v>45239</v>
      </c>
      <c r="C1089" s="34" t="s">
        <v>1187</v>
      </c>
      <c r="D1089" s="34" t="s">
        <v>1626</v>
      </c>
      <c r="E1089" s="34" t="s">
        <v>1766</v>
      </c>
      <c r="F1089" s="34">
        <v>3</v>
      </c>
      <c r="G1089" s="34">
        <v>717.81</v>
      </c>
      <c r="H1089" s="34">
        <v>0.17</v>
      </c>
      <c r="I1089" s="34" t="s">
        <v>1829</v>
      </c>
      <c r="J1089" s="34">
        <v>1787.3469</v>
      </c>
      <c r="K1089" s="58" t="str">
        <f t="shared" si="16"/>
        <v>Large Sale</v>
      </c>
    </row>
    <row r="1090" spans="1:11">
      <c r="A1090" s="27" t="s">
        <v>2914</v>
      </c>
      <c r="B1090" s="30">
        <v>45284</v>
      </c>
      <c r="C1090" s="33" t="s">
        <v>803</v>
      </c>
      <c r="D1090" s="33" t="s">
        <v>1716</v>
      </c>
      <c r="E1090" s="33" t="s">
        <v>1757</v>
      </c>
      <c r="F1090" s="33">
        <v>3</v>
      </c>
      <c r="G1090" s="33">
        <v>204.77</v>
      </c>
      <c r="H1090" s="33">
        <v>0.14000000000000001</v>
      </c>
      <c r="I1090" s="33" t="s">
        <v>1824</v>
      </c>
      <c r="J1090" s="33">
        <v>528.3066</v>
      </c>
      <c r="K1090" s="58" t="str">
        <f t="shared" si="16"/>
        <v>Small Sale</v>
      </c>
    </row>
    <row r="1091" spans="1:11">
      <c r="A1091" s="28" t="s">
        <v>2915</v>
      </c>
      <c r="B1091" s="31">
        <v>45686</v>
      </c>
      <c r="C1091" s="34" t="s">
        <v>153</v>
      </c>
      <c r="D1091" s="34" t="s">
        <v>1644</v>
      </c>
      <c r="E1091" s="34" t="s">
        <v>1810</v>
      </c>
      <c r="F1091" s="34">
        <v>4</v>
      </c>
      <c r="G1091" s="34">
        <v>106.23</v>
      </c>
      <c r="H1091" s="34">
        <v>0.28000000000000003</v>
      </c>
      <c r="I1091" s="34" t="s">
        <v>1829</v>
      </c>
      <c r="J1091" s="34">
        <v>305.94240000000002</v>
      </c>
      <c r="K1091" s="58" t="str">
        <f t="shared" ref="K1091:K1154" si="17">IF(J1091 &gt; 1000, "Large Sale", "Small Sale")</f>
        <v>Small Sale</v>
      </c>
    </row>
    <row r="1092" spans="1:11">
      <c r="A1092" s="27" t="s">
        <v>2916</v>
      </c>
      <c r="B1092" s="30">
        <v>45824</v>
      </c>
      <c r="C1092" s="33" t="s">
        <v>1023</v>
      </c>
      <c r="D1092" s="33" t="s">
        <v>1680</v>
      </c>
      <c r="E1092" s="33" t="s">
        <v>1773</v>
      </c>
      <c r="F1092" s="33">
        <v>2</v>
      </c>
      <c r="G1092" s="33">
        <v>769.48</v>
      </c>
      <c r="H1092" s="33">
        <v>0.11</v>
      </c>
      <c r="I1092" s="33" t="s">
        <v>1826</v>
      </c>
      <c r="J1092" s="33">
        <v>1369.6744000000001</v>
      </c>
      <c r="K1092" s="58" t="str">
        <f t="shared" si="17"/>
        <v>Large Sale</v>
      </c>
    </row>
    <row r="1093" spans="1:11">
      <c r="A1093" s="28" t="s">
        <v>2917</v>
      </c>
      <c r="B1093" s="31">
        <v>45867</v>
      </c>
      <c r="C1093" s="34" t="s">
        <v>815</v>
      </c>
      <c r="D1093" s="34" t="s">
        <v>1662</v>
      </c>
      <c r="E1093" s="34" t="s">
        <v>1797</v>
      </c>
      <c r="F1093" s="34">
        <v>2</v>
      </c>
      <c r="G1093" s="34">
        <v>714.21</v>
      </c>
      <c r="H1093" s="34">
        <v>0.14000000000000001</v>
      </c>
      <c r="I1093" s="34" t="s">
        <v>1824</v>
      </c>
      <c r="J1093" s="34">
        <v>1228.4412</v>
      </c>
      <c r="K1093" s="58" t="str">
        <f t="shared" si="17"/>
        <v>Large Sale</v>
      </c>
    </row>
    <row r="1094" spans="1:11">
      <c r="A1094" s="27" t="s">
        <v>2918</v>
      </c>
      <c r="B1094" s="30">
        <v>45578</v>
      </c>
      <c r="C1094" s="33" t="s">
        <v>863</v>
      </c>
      <c r="D1094" s="33" t="s">
        <v>1570</v>
      </c>
      <c r="E1094" s="33" t="s">
        <v>1801</v>
      </c>
      <c r="F1094" s="33">
        <v>4</v>
      </c>
      <c r="G1094" s="33">
        <v>632.24</v>
      </c>
      <c r="H1094" s="33">
        <v>0.25</v>
      </c>
      <c r="I1094" s="33" t="s">
        <v>1826</v>
      </c>
      <c r="J1094" s="33">
        <v>1896.72</v>
      </c>
      <c r="K1094" s="58" t="str">
        <f t="shared" si="17"/>
        <v>Large Sale</v>
      </c>
    </row>
    <row r="1095" spans="1:11">
      <c r="A1095" s="28" t="s">
        <v>2919</v>
      </c>
      <c r="B1095" s="31">
        <v>45575</v>
      </c>
      <c r="C1095" s="34" t="s">
        <v>538</v>
      </c>
      <c r="D1095" s="34" t="s">
        <v>1704</v>
      </c>
      <c r="E1095" s="34" t="s">
        <v>1766</v>
      </c>
      <c r="F1095" s="34">
        <v>2</v>
      </c>
      <c r="G1095" s="34">
        <v>845.27</v>
      </c>
      <c r="H1095" s="34">
        <v>0.18</v>
      </c>
      <c r="I1095" s="34" t="s">
        <v>1826</v>
      </c>
      <c r="J1095" s="34">
        <v>1386.2428</v>
      </c>
      <c r="K1095" s="58" t="str">
        <f t="shared" si="17"/>
        <v>Large Sale</v>
      </c>
    </row>
    <row r="1096" spans="1:11">
      <c r="A1096" s="27" t="s">
        <v>2920</v>
      </c>
      <c r="B1096" s="30">
        <v>45816</v>
      </c>
      <c r="C1096" s="33" t="s">
        <v>1527</v>
      </c>
      <c r="D1096" s="33" t="s">
        <v>1722</v>
      </c>
      <c r="E1096" s="33" t="s">
        <v>1797</v>
      </c>
      <c r="F1096" s="33">
        <v>1</v>
      </c>
      <c r="G1096" s="33">
        <v>575.94000000000005</v>
      </c>
      <c r="H1096" s="33">
        <v>0.17</v>
      </c>
      <c r="I1096" s="33" t="s">
        <v>1824</v>
      </c>
      <c r="J1096" s="33">
        <v>478.03019999999998</v>
      </c>
      <c r="K1096" s="58" t="str">
        <f t="shared" si="17"/>
        <v>Small Sale</v>
      </c>
    </row>
    <row r="1097" spans="1:11">
      <c r="A1097" s="28" t="s">
        <v>2921</v>
      </c>
      <c r="B1097" s="31">
        <v>45620</v>
      </c>
      <c r="C1097" s="34" t="s">
        <v>803</v>
      </c>
      <c r="D1097" s="34" t="s">
        <v>1716</v>
      </c>
      <c r="E1097" s="34" t="s">
        <v>1801</v>
      </c>
      <c r="F1097" s="34">
        <v>1</v>
      </c>
      <c r="G1097" s="34">
        <v>907.97</v>
      </c>
      <c r="H1097" s="34">
        <v>0.26</v>
      </c>
      <c r="I1097" s="34" t="s">
        <v>1829</v>
      </c>
      <c r="J1097" s="34">
        <v>671.89779999999996</v>
      </c>
      <c r="K1097" s="58" t="str">
        <f t="shared" si="17"/>
        <v>Small Sale</v>
      </c>
    </row>
    <row r="1098" spans="1:11">
      <c r="A1098" s="27" t="s">
        <v>2922</v>
      </c>
      <c r="B1098" s="30">
        <v>45695</v>
      </c>
      <c r="C1098" s="33" t="s">
        <v>849</v>
      </c>
      <c r="D1098" s="33" t="s">
        <v>1588</v>
      </c>
      <c r="E1098" s="33" t="s">
        <v>1794</v>
      </c>
      <c r="F1098" s="33">
        <v>1</v>
      </c>
      <c r="G1098" s="33">
        <v>99.35</v>
      </c>
      <c r="H1098" s="33">
        <v>0.08</v>
      </c>
      <c r="I1098" s="33" t="s">
        <v>1829</v>
      </c>
      <c r="J1098" s="33">
        <v>91.402000000000001</v>
      </c>
      <c r="K1098" s="58" t="str">
        <f t="shared" si="17"/>
        <v>Small Sale</v>
      </c>
    </row>
    <row r="1099" spans="1:11">
      <c r="A1099" s="28" t="s">
        <v>2923</v>
      </c>
      <c r="B1099" s="31">
        <v>45596</v>
      </c>
      <c r="C1099" s="34" t="s">
        <v>261</v>
      </c>
      <c r="D1099" s="34" t="s">
        <v>1543</v>
      </c>
      <c r="E1099" s="34" t="s">
        <v>1766</v>
      </c>
      <c r="F1099" s="34">
        <v>2</v>
      </c>
      <c r="G1099" s="34">
        <v>374.42</v>
      </c>
      <c r="H1099" s="34">
        <v>0.21</v>
      </c>
      <c r="I1099" s="34" t="s">
        <v>1829</v>
      </c>
      <c r="J1099" s="34">
        <v>591.58360000000005</v>
      </c>
      <c r="K1099" s="58" t="str">
        <f t="shared" si="17"/>
        <v>Small Sale</v>
      </c>
    </row>
    <row r="1100" spans="1:11">
      <c r="A1100" s="27" t="s">
        <v>2924</v>
      </c>
      <c r="B1100" s="30">
        <v>45869</v>
      </c>
      <c r="C1100" s="33" t="s">
        <v>1481</v>
      </c>
      <c r="D1100" s="33" t="s">
        <v>1578</v>
      </c>
      <c r="E1100" s="33" t="s">
        <v>1801</v>
      </c>
      <c r="F1100" s="33">
        <v>3</v>
      </c>
      <c r="G1100" s="33">
        <v>248.43</v>
      </c>
      <c r="H1100" s="33">
        <v>0.24</v>
      </c>
      <c r="I1100" s="33" t="s">
        <v>1829</v>
      </c>
      <c r="J1100" s="33">
        <v>566.42039999999997</v>
      </c>
      <c r="K1100" s="58" t="str">
        <f t="shared" si="17"/>
        <v>Small Sale</v>
      </c>
    </row>
    <row r="1101" spans="1:11">
      <c r="A1101" s="28" t="s">
        <v>2925</v>
      </c>
      <c r="B1101" s="31">
        <v>45631</v>
      </c>
      <c r="C1101" s="34" t="s">
        <v>1443</v>
      </c>
      <c r="D1101" s="34" t="s">
        <v>1718</v>
      </c>
      <c r="E1101" s="34" t="s">
        <v>1757</v>
      </c>
      <c r="F1101" s="34">
        <v>1</v>
      </c>
      <c r="G1101" s="34">
        <v>784.46</v>
      </c>
      <c r="H1101" s="34">
        <v>0.14000000000000001</v>
      </c>
      <c r="I1101" s="34" t="s">
        <v>1829</v>
      </c>
      <c r="J1101" s="34">
        <v>674.63560000000007</v>
      </c>
      <c r="K1101" s="58" t="str">
        <f t="shared" si="17"/>
        <v>Small Sale</v>
      </c>
    </row>
    <row r="1102" spans="1:11">
      <c r="A1102" s="27" t="s">
        <v>2926</v>
      </c>
      <c r="B1102" s="30">
        <v>45379</v>
      </c>
      <c r="C1102" s="33" t="s">
        <v>827</v>
      </c>
      <c r="D1102" s="33" t="s">
        <v>1652</v>
      </c>
      <c r="E1102" s="33" t="s">
        <v>1789</v>
      </c>
      <c r="F1102" s="33">
        <v>3</v>
      </c>
      <c r="G1102" s="33">
        <v>70.88</v>
      </c>
      <c r="H1102" s="33">
        <v>0.27</v>
      </c>
      <c r="I1102" s="33" t="s">
        <v>1829</v>
      </c>
      <c r="J1102" s="33">
        <v>155.22720000000001</v>
      </c>
      <c r="K1102" s="58" t="str">
        <f t="shared" si="17"/>
        <v>Small Sale</v>
      </c>
    </row>
    <row r="1103" spans="1:11">
      <c r="A1103" s="28" t="s">
        <v>2927</v>
      </c>
      <c r="B1103" s="31">
        <v>45641</v>
      </c>
      <c r="C1103" s="34" t="s">
        <v>387</v>
      </c>
      <c r="D1103" s="34" t="s">
        <v>1562</v>
      </c>
      <c r="E1103" s="34" t="s">
        <v>1757</v>
      </c>
      <c r="F1103" s="34">
        <v>3</v>
      </c>
      <c r="G1103" s="34">
        <v>324.29000000000002</v>
      </c>
      <c r="H1103" s="34">
        <v>0.16</v>
      </c>
      <c r="I1103" s="34" t="s">
        <v>1829</v>
      </c>
      <c r="J1103" s="34">
        <v>817.21080000000006</v>
      </c>
      <c r="K1103" s="58" t="str">
        <f t="shared" si="17"/>
        <v>Small Sale</v>
      </c>
    </row>
    <row r="1104" spans="1:11">
      <c r="A1104" s="27" t="s">
        <v>2928</v>
      </c>
      <c r="B1104" s="30">
        <v>45842</v>
      </c>
      <c r="C1104" s="33" t="s">
        <v>478</v>
      </c>
      <c r="D1104" s="33" t="s">
        <v>1578</v>
      </c>
      <c r="E1104" s="33" t="s">
        <v>1766</v>
      </c>
      <c r="F1104" s="33">
        <v>4</v>
      </c>
      <c r="G1104" s="33">
        <v>243.92</v>
      </c>
      <c r="H1104" s="33">
        <v>0.02</v>
      </c>
      <c r="I1104" s="33" t="s">
        <v>1826</v>
      </c>
      <c r="J1104" s="33">
        <v>956.16639999999995</v>
      </c>
      <c r="K1104" s="58" t="str">
        <f t="shared" si="17"/>
        <v>Small Sale</v>
      </c>
    </row>
    <row r="1105" spans="1:11">
      <c r="A1105" s="28" t="s">
        <v>2929</v>
      </c>
      <c r="B1105" s="31">
        <v>45257</v>
      </c>
      <c r="C1105" s="34" t="s">
        <v>1172</v>
      </c>
      <c r="D1105" s="34" t="s">
        <v>1604</v>
      </c>
      <c r="E1105" s="34" t="s">
        <v>1797</v>
      </c>
      <c r="F1105" s="34">
        <v>1</v>
      </c>
      <c r="G1105" s="34">
        <v>664.35</v>
      </c>
      <c r="H1105" s="34">
        <v>0</v>
      </c>
      <c r="I1105" s="34" t="s">
        <v>1824</v>
      </c>
      <c r="J1105" s="34">
        <v>664.35</v>
      </c>
      <c r="K1105" s="58" t="str">
        <f t="shared" si="17"/>
        <v>Small Sale</v>
      </c>
    </row>
    <row r="1106" spans="1:11">
      <c r="A1106" s="27" t="s">
        <v>2930</v>
      </c>
      <c r="B1106" s="30">
        <v>45468</v>
      </c>
      <c r="C1106" s="33" t="s">
        <v>1199</v>
      </c>
      <c r="D1106" s="33" t="s">
        <v>1590</v>
      </c>
      <c r="E1106" s="33" t="s">
        <v>1789</v>
      </c>
      <c r="F1106" s="33">
        <v>2</v>
      </c>
      <c r="G1106" s="33">
        <v>218.07</v>
      </c>
      <c r="H1106" s="33">
        <v>0.19</v>
      </c>
      <c r="I1106" s="33" t="s">
        <v>1826</v>
      </c>
      <c r="J1106" s="33">
        <v>353.27339999999998</v>
      </c>
      <c r="K1106" s="58" t="str">
        <f t="shared" si="17"/>
        <v>Small Sale</v>
      </c>
    </row>
    <row r="1107" spans="1:11">
      <c r="A1107" s="28" t="s">
        <v>2931</v>
      </c>
      <c r="B1107" s="31">
        <v>45228</v>
      </c>
      <c r="C1107" s="34" t="s">
        <v>1196</v>
      </c>
      <c r="D1107" s="34" t="s">
        <v>1578</v>
      </c>
      <c r="E1107" s="34" t="s">
        <v>1766</v>
      </c>
      <c r="F1107" s="34">
        <v>4</v>
      </c>
      <c r="G1107" s="34">
        <v>921.83</v>
      </c>
      <c r="H1107" s="34">
        <v>0.27</v>
      </c>
      <c r="I1107" s="34" t="s">
        <v>1824</v>
      </c>
      <c r="J1107" s="34">
        <v>2691.7435999999998</v>
      </c>
      <c r="K1107" s="58" t="str">
        <f t="shared" si="17"/>
        <v>Large Sale</v>
      </c>
    </row>
    <row r="1108" spans="1:11">
      <c r="A1108" s="27" t="s">
        <v>2932</v>
      </c>
      <c r="B1108" s="30">
        <v>45661</v>
      </c>
      <c r="C1108" s="33" t="s">
        <v>559</v>
      </c>
      <c r="D1108" s="33" t="s">
        <v>1648</v>
      </c>
      <c r="E1108" s="33" t="s">
        <v>1757</v>
      </c>
      <c r="F1108" s="33">
        <v>3</v>
      </c>
      <c r="G1108" s="33">
        <v>326.2</v>
      </c>
      <c r="H1108" s="33">
        <v>0.22</v>
      </c>
      <c r="I1108" s="33" t="s">
        <v>1829</v>
      </c>
      <c r="J1108" s="33">
        <v>763.30799999999999</v>
      </c>
      <c r="K1108" s="58" t="str">
        <f t="shared" si="17"/>
        <v>Small Sale</v>
      </c>
    </row>
    <row r="1109" spans="1:11">
      <c r="A1109" s="28" t="s">
        <v>2933</v>
      </c>
      <c r="B1109" s="31">
        <v>45701</v>
      </c>
      <c r="C1109" s="34" t="s">
        <v>1414</v>
      </c>
      <c r="D1109" s="34" t="s">
        <v>1582</v>
      </c>
      <c r="E1109" s="34" t="s">
        <v>1813</v>
      </c>
      <c r="F1109" s="34">
        <v>1</v>
      </c>
      <c r="G1109" s="34">
        <v>244.25</v>
      </c>
      <c r="H1109" s="34">
        <v>0.09</v>
      </c>
      <c r="I1109" s="34" t="s">
        <v>1826</v>
      </c>
      <c r="J1109" s="34">
        <v>222.26750000000001</v>
      </c>
      <c r="K1109" s="58" t="str">
        <f t="shared" si="17"/>
        <v>Small Sale</v>
      </c>
    </row>
    <row r="1110" spans="1:11">
      <c r="A1110" s="27" t="s">
        <v>2934</v>
      </c>
      <c r="B1110" s="30">
        <v>45448</v>
      </c>
      <c r="C1110" s="33" t="s">
        <v>1154</v>
      </c>
      <c r="D1110" s="33" t="s">
        <v>1670</v>
      </c>
      <c r="E1110" s="33" t="s">
        <v>1789</v>
      </c>
      <c r="F1110" s="33">
        <v>3</v>
      </c>
      <c r="G1110" s="33">
        <v>808.87</v>
      </c>
      <c r="H1110" s="33">
        <v>0.12</v>
      </c>
      <c r="I1110" s="33" t="s">
        <v>1829</v>
      </c>
      <c r="J1110" s="33">
        <v>2135.4168</v>
      </c>
      <c r="K1110" s="58" t="str">
        <f t="shared" si="17"/>
        <v>Large Sale</v>
      </c>
    </row>
    <row r="1111" spans="1:11">
      <c r="A1111" s="28" t="s">
        <v>2935</v>
      </c>
      <c r="B1111" s="31">
        <v>45387</v>
      </c>
      <c r="C1111" s="34" t="s">
        <v>1062</v>
      </c>
      <c r="D1111" s="34" t="s">
        <v>1610</v>
      </c>
      <c r="E1111" s="34" t="s">
        <v>1761</v>
      </c>
      <c r="F1111" s="34">
        <v>3</v>
      </c>
      <c r="G1111" s="34">
        <v>826.15</v>
      </c>
      <c r="H1111" s="34">
        <v>0</v>
      </c>
      <c r="I1111" s="34" t="s">
        <v>1826</v>
      </c>
      <c r="J1111" s="34">
        <v>2478.4499999999998</v>
      </c>
      <c r="K1111" s="58" t="str">
        <f t="shared" si="17"/>
        <v>Large Sale</v>
      </c>
    </row>
    <row r="1112" spans="1:11">
      <c r="A1112" s="27" t="s">
        <v>2936</v>
      </c>
      <c r="B1112" s="30">
        <v>45652</v>
      </c>
      <c r="C1112" s="33" t="s">
        <v>616</v>
      </c>
      <c r="D1112" s="33" t="s">
        <v>1596</v>
      </c>
      <c r="E1112" s="33" t="s">
        <v>1813</v>
      </c>
      <c r="F1112" s="33">
        <v>3</v>
      </c>
      <c r="G1112" s="33">
        <v>631.20000000000005</v>
      </c>
      <c r="H1112" s="33">
        <v>0.24</v>
      </c>
      <c r="I1112" s="33" t="s">
        <v>1824</v>
      </c>
      <c r="J1112" s="33">
        <v>1439.136</v>
      </c>
      <c r="K1112" s="58" t="str">
        <f t="shared" si="17"/>
        <v>Large Sale</v>
      </c>
    </row>
    <row r="1113" spans="1:11">
      <c r="A1113" s="28" t="s">
        <v>2937</v>
      </c>
      <c r="B1113" s="31">
        <v>45316</v>
      </c>
      <c r="C1113" s="34" t="s">
        <v>872</v>
      </c>
      <c r="D1113" s="34" t="s">
        <v>1664</v>
      </c>
      <c r="E1113" s="34" t="s">
        <v>1789</v>
      </c>
      <c r="F1113" s="34">
        <v>1</v>
      </c>
      <c r="G1113" s="34">
        <v>937.01</v>
      </c>
      <c r="H1113" s="34">
        <v>7.0000000000000007E-2</v>
      </c>
      <c r="I1113" s="34" t="s">
        <v>1824</v>
      </c>
      <c r="J1113" s="34">
        <v>871.41929999999991</v>
      </c>
      <c r="K1113" s="58" t="str">
        <f t="shared" si="17"/>
        <v>Small Sale</v>
      </c>
    </row>
    <row r="1114" spans="1:11">
      <c r="A1114" s="27" t="s">
        <v>2938</v>
      </c>
      <c r="B1114" s="30">
        <v>45316</v>
      </c>
      <c r="C1114" s="33" t="s">
        <v>508</v>
      </c>
      <c r="D1114" s="33" t="s">
        <v>1694</v>
      </c>
      <c r="E1114" s="33" t="s">
        <v>1773</v>
      </c>
      <c r="F1114" s="33">
        <v>2</v>
      </c>
      <c r="G1114" s="33">
        <v>644</v>
      </c>
      <c r="H1114" s="33">
        <v>0.04</v>
      </c>
      <c r="I1114" s="33" t="s">
        <v>1826</v>
      </c>
      <c r="J1114" s="33">
        <v>1236.48</v>
      </c>
      <c r="K1114" s="58" t="str">
        <f t="shared" si="17"/>
        <v>Large Sale</v>
      </c>
    </row>
    <row r="1115" spans="1:11">
      <c r="A1115" s="28" t="s">
        <v>2939</v>
      </c>
      <c r="B1115" s="31">
        <v>45888</v>
      </c>
      <c r="C1115" s="34" t="s">
        <v>338</v>
      </c>
      <c r="D1115" s="34" t="s">
        <v>1730</v>
      </c>
      <c r="E1115" s="34" t="s">
        <v>1773</v>
      </c>
      <c r="F1115" s="34">
        <v>3</v>
      </c>
      <c r="G1115" s="34">
        <v>629.58000000000004</v>
      </c>
      <c r="H1115" s="34">
        <v>0.05</v>
      </c>
      <c r="I1115" s="34" t="s">
        <v>1824</v>
      </c>
      <c r="J1115" s="34">
        <v>1794.3030000000001</v>
      </c>
      <c r="K1115" s="58" t="str">
        <f t="shared" si="17"/>
        <v>Large Sale</v>
      </c>
    </row>
    <row r="1116" spans="1:11">
      <c r="A1116" s="27" t="s">
        <v>2940</v>
      </c>
      <c r="B1116" s="30">
        <v>45791</v>
      </c>
      <c r="C1116" s="33" t="s">
        <v>1437</v>
      </c>
      <c r="D1116" s="33" t="s">
        <v>1722</v>
      </c>
      <c r="E1116" s="33" t="s">
        <v>1761</v>
      </c>
      <c r="F1116" s="33">
        <v>2</v>
      </c>
      <c r="G1116" s="33">
        <v>121.52</v>
      </c>
      <c r="H1116" s="33">
        <v>0.18</v>
      </c>
      <c r="I1116" s="33" t="s">
        <v>1829</v>
      </c>
      <c r="J1116" s="33">
        <v>199.2928</v>
      </c>
      <c r="K1116" s="58" t="str">
        <f t="shared" si="17"/>
        <v>Small Sale</v>
      </c>
    </row>
    <row r="1117" spans="1:11">
      <c r="A1117" s="28" t="s">
        <v>2941</v>
      </c>
      <c r="B1117" s="31">
        <v>45420</v>
      </c>
      <c r="C1117" s="34" t="s">
        <v>1249</v>
      </c>
      <c r="D1117" s="34" t="s">
        <v>1678</v>
      </c>
      <c r="E1117" s="34" t="s">
        <v>1813</v>
      </c>
      <c r="F1117" s="34">
        <v>2</v>
      </c>
      <c r="G1117" s="34">
        <v>549.83000000000004</v>
      </c>
      <c r="H1117" s="34">
        <v>7.0000000000000007E-2</v>
      </c>
      <c r="I1117" s="34" t="s">
        <v>1826</v>
      </c>
      <c r="J1117" s="34">
        <v>1022.6838</v>
      </c>
      <c r="K1117" s="58" t="str">
        <f t="shared" si="17"/>
        <v>Large Sale</v>
      </c>
    </row>
    <row r="1118" spans="1:11">
      <c r="A1118" s="27" t="s">
        <v>2942</v>
      </c>
      <c r="B1118" s="30">
        <v>45219</v>
      </c>
      <c r="C1118" s="33" t="s">
        <v>475</v>
      </c>
      <c r="D1118" s="33" t="s">
        <v>1574</v>
      </c>
      <c r="E1118" s="33" t="s">
        <v>1782</v>
      </c>
      <c r="F1118" s="33">
        <v>3</v>
      </c>
      <c r="G1118" s="33">
        <v>278.38</v>
      </c>
      <c r="H1118" s="33">
        <v>0.03</v>
      </c>
      <c r="I1118" s="33" t="s">
        <v>1824</v>
      </c>
      <c r="J1118" s="33">
        <v>810.08579999999995</v>
      </c>
      <c r="K1118" s="58" t="str">
        <f t="shared" si="17"/>
        <v>Small Sale</v>
      </c>
    </row>
    <row r="1119" spans="1:11">
      <c r="A1119" s="28" t="s">
        <v>2943</v>
      </c>
      <c r="B1119" s="31">
        <v>45510</v>
      </c>
      <c r="C1119" s="34" t="s">
        <v>1355</v>
      </c>
      <c r="D1119" s="34" t="s">
        <v>1740</v>
      </c>
      <c r="E1119" s="34" t="s">
        <v>1766</v>
      </c>
      <c r="F1119" s="34">
        <v>4</v>
      </c>
      <c r="G1119" s="34">
        <v>723.66</v>
      </c>
      <c r="H1119" s="34">
        <v>0.03</v>
      </c>
      <c r="I1119" s="34" t="s">
        <v>1826</v>
      </c>
      <c r="J1119" s="34">
        <v>2807.8008</v>
      </c>
      <c r="K1119" s="58" t="str">
        <f t="shared" si="17"/>
        <v>Large Sale</v>
      </c>
    </row>
    <row r="1120" spans="1:11">
      <c r="A1120" s="27" t="s">
        <v>2944</v>
      </c>
      <c r="B1120" s="30">
        <v>45687</v>
      </c>
      <c r="C1120" s="33" t="s">
        <v>669</v>
      </c>
      <c r="D1120" s="33" t="s">
        <v>1692</v>
      </c>
      <c r="E1120" s="33" t="s">
        <v>1786</v>
      </c>
      <c r="F1120" s="33">
        <v>1</v>
      </c>
      <c r="G1120" s="33">
        <v>724.74</v>
      </c>
      <c r="H1120" s="33">
        <v>0.15</v>
      </c>
      <c r="I1120" s="33" t="s">
        <v>1826</v>
      </c>
      <c r="J1120" s="33">
        <v>616.029</v>
      </c>
      <c r="K1120" s="58" t="str">
        <f t="shared" si="17"/>
        <v>Small Sale</v>
      </c>
    </row>
    <row r="1121" spans="1:11">
      <c r="A1121" s="28" t="s">
        <v>2945</v>
      </c>
      <c r="B1121" s="31">
        <v>45271</v>
      </c>
      <c r="C1121" s="34" t="s">
        <v>1405</v>
      </c>
      <c r="D1121" s="34" t="s">
        <v>1590</v>
      </c>
      <c r="E1121" s="34" t="s">
        <v>1769</v>
      </c>
      <c r="F1121" s="34">
        <v>2</v>
      </c>
      <c r="G1121" s="34">
        <v>961.84</v>
      </c>
      <c r="H1121" s="34">
        <v>0.25</v>
      </c>
      <c r="I1121" s="34" t="s">
        <v>1826</v>
      </c>
      <c r="J1121" s="34">
        <v>1442.76</v>
      </c>
      <c r="K1121" s="58" t="str">
        <f t="shared" si="17"/>
        <v>Large Sale</v>
      </c>
    </row>
    <row r="1122" spans="1:11">
      <c r="A1122" s="27" t="s">
        <v>2946</v>
      </c>
      <c r="B1122" s="30">
        <v>45446</v>
      </c>
      <c r="C1122" s="33" t="s">
        <v>89</v>
      </c>
      <c r="D1122" s="33" t="s">
        <v>1622</v>
      </c>
      <c r="E1122" s="33" t="s">
        <v>1804</v>
      </c>
      <c r="F1122" s="33">
        <v>4</v>
      </c>
      <c r="G1122" s="33">
        <v>21.12</v>
      </c>
      <c r="H1122" s="33">
        <v>0.18</v>
      </c>
      <c r="I1122" s="33" t="s">
        <v>1829</v>
      </c>
      <c r="J1122" s="33">
        <v>69.273600000000002</v>
      </c>
      <c r="K1122" s="58" t="str">
        <f t="shared" si="17"/>
        <v>Small Sale</v>
      </c>
    </row>
    <row r="1123" spans="1:11">
      <c r="A1123" s="28" t="s">
        <v>2947</v>
      </c>
      <c r="B1123" s="31">
        <v>45579</v>
      </c>
      <c r="C1123" s="34" t="s">
        <v>1005</v>
      </c>
      <c r="D1123" s="34" t="s">
        <v>1543</v>
      </c>
      <c r="E1123" s="34" t="s">
        <v>1769</v>
      </c>
      <c r="F1123" s="34">
        <v>3</v>
      </c>
      <c r="G1123" s="34">
        <v>819.93</v>
      </c>
      <c r="H1123" s="34">
        <v>0.08</v>
      </c>
      <c r="I1123" s="34" t="s">
        <v>1826</v>
      </c>
      <c r="J1123" s="34">
        <v>2263.0068000000001</v>
      </c>
      <c r="K1123" s="58" t="str">
        <f t="shared" si="17"/>
        <v>Large Sale</v>
      </c>
    </row>
    <row r="1124" spans="1:11">
      <c r="A1124" s="27" t="s">
        <v>2948</v>
      </c>
      <c r="B1124" s="30">
        <v>45725</v>
      </c>
      <c r="C1124" s="33" t="s">
        <v>932</v>
      </c>
      <c r="D1124" s="33" t="s">
        <v>1632</v>
      </c>
      <c r="E1124" s="33" t="s">
        <v>1752</v>
      </c>
      <c r="F1124" s="33">
        <v>2</v>
      </c>
      <c r="G1124" s="33">
        <v>700.95</v>
      </c>
      <c r="H1124" s="33">
        <v>0.18</v>
      </c>
      <c r="I1124" s="33" t="s">
        <v>1824</v>
      </c>
      <c r="J1124" s="33">
        <v>1149.558</v>
      </c>
      <c r="K1124" s="58" t="str">
        <f t="shared" si="17"/>
        <v>Large Sale</v>
      </c>
    </row>
    <row r="1125" spans="1:11">
      <c r="A1125" s="28" t="s">
        <v>2949</v>
      </c>
      <c r="B1125" s="31">
        <v>45910</v>
      </c>
      <c r="C1125" s="34" t="s">
        <v>478</v>
      </c>
      <c r="D1125" s="34" t="s">
        <v>1582</v>
      </c>
      <c r="E1125" s="34" t="s">
        <v>1799</v>
      </c>
      <c r="F1125" s="34">
        <v>2</v>
      </c>
      <c r="G1125" s="34">
        <v>456.38</v>
      </c>
      <c r="H1125" s="34">
        <v>0.12</v>
      </c>
      <c r="I1125" s="34" t="s">
        <v>1824</v>
      </c>
      <c r="J1125" s="34">
        <v>803.22879999999998</v>
      </c>
      <c r="K1125" s="58" t="str">
        <f t="shared" si="17"/>
        <v>Small Sale</v>
      </c>
    </row>
    <row r="1126" spans="1:11">
      <c r="A1126" s="27" t="s">
        <v>2950</v>
      </c>
      <c r="B1126" s="30">
        <v>45447</v>
      </c>
      <c r="C1126" s="33" t="s">
        <v>1130</v>
      </c>
      <c r="D1126" s="33" t="s">
        <v>1700</v>
      </c>
      <c r="E1126" s="33" t="s">
        <v>1799</v>
      </c>
      <c r="F1126" s="33">
        <v>3</v>
      </c>
      <c r="G1126" s="33">
        <v>291.05</v>
      </c>
      <c r="H1126" s="33">
        <v>0.3</v>
      </c>
      <c r="I1126" s="33" t="s">
        <v>1824</v>
      </c>
      <c r="J1126" s="33">
        <v>611.20500000000004</v>
      </c>
      <c r="K1126" s="58" t="str">
        <f t="shared" si="17"/>
        <v>Small Sale</v>
      </c>
    </row>
    <row r="1127" spans="1:11">
      <c r="A1127" s="28" t="s">
        <v>2951</v>
      </c>
      <c r="B1127" s="31">
        <v>45307</v>
      </c>
      <c r="C1127" s="34" t="s">
        <v>749</v>
      </c>
      <c r="D1127" s="34" t="s">
        <v>1738</v>
      </c>
      <c r="E1127" s="34" t="s">
        <v>1801</v>
      </c>
      <c r="F1127" s="34">
        <v>2</v>
      </c>
      <c r="G1127" s="34">
        <v>463.52</v>
      </c>
      <c r="H1127" s="34">
        <v>0.27</v>
      </c>
      <c r="I1127" s="34" t="s">
        <v>1826</v>
      </c>
      <c r="J1127" s="34">
        <v>676.73919999999998</v>
      </c>
      <c r="K1127" s="58" t="str">
        <f t="shared" si="17"/>
        <v>Small Sale</v>
      </c>
    </row>
    <row r="1128" spans="1:11">
      <c r="A1128" s="27" t="s">
        <v>2952</v>
      </c>
      <c r="B1128" s="30">
        <v>45653</v>
      </c>
      <c r="C1128" s="33" t="s">
        <v>1184</v>
      </c>
      <c r="D1128" s="33" t="s">
        <v>1543</v>
      </c>
      <c r="E1128" s="33" t="s">
        <v>1807</v>
      </c>
      <c r="F1128" s="33">
        <v>3</v>
      </c>
      <c r="G1128" s="33">
        <v>241.64</v>
      </c>
      <c r="H1128" s="33">
        <v>0.28999999999999998</v>
      </c>
      <c r="I1128" s="33" t="s">
        <v>1826</v>
      </c>
      <c r="J1128" s="33">
        <v>514.69319999999993</v>
      </c>
      <c r="K1128" s="58" t="str">
        <f t="shared" si="17"/>
        <v>Small Sale</v>
      </c>
    </row>
    <row r="1129" spans="1:11">
      <c r="A1129" s="28" t="s">
        <v>2953</v>
      </c>
      <c r="B1129" s="31">
        <v>45817</v>
      </c>
      <c r="C1129" s="34" t="s">
        <v>1487</v>
      </c>
      <c r="D1129" s="34" t="s">
        <v>1608</v>
      </c>
      <c r="E1129" s="34" t="s">
        <v>1789</v>
      </c>
      <c r="F1129" s="34">
        <v>2</v>
      </c>
      <c r="G1129" s="34">
        <v>47.86</v>
      </c>
      <c r="H1129" s="34">
        <v>0.03</v>
      </c>
      <c r="I1129" s="34" t="s">
        <v>1826</v>
      </c>
      <c r="J1129" s="34">
        <v>92.848399999999998</v>
      </c>
      <c r="K1129" s="58" t="str">
        <f t="shared" si="17"/>
        <v>Small Sale</v>
      </c>
    </row>
    <row r="1130" spans="1:11">
      <c r="A1130" s="27" t="s">
        <v>2954</v>
      </c>
      <c r="B1130" s="30">
        <v>45509</v>
      </c>
      <c r="C1130" s="33" t="s">
        <v>1080</v>
      </c>
      <c r="D1130" s="33" t="s">
        <v>1732</v>
      </c>
      <c r="E1130" s="33" t="s">
        <v>1766</v>
      </c>
      <c r="F1130" s="33">
        <v>1</v>
      </c>
      <c r="G1130" s="33">
        <v>805.07</v>
      </c>
      <c r="H1130" s="33">
        <v>0.06</v>
      </c>
      <c r="I1130" s="33" t="s">
        <v>1829</v>
      </c>
      <c r="J1130" s="33">
        <v>756.76580000000001</v>
      </c>
      <c r="K1130" s="58" t="str">
        <f t="shared" si="17"/>
        <v>Small Sale</v>
      </c>
    </row>
    <row r="1131" spans="1:11">
      <c r="A1131" s="28" t="s">
        <v>2955</v>
      </c>
      <c r="B1131" s="31">
        <v>45753</v>
      </c>
      <c r="C1131" s="34" t="s">
        <v>1166</v>
      </c>
      <c r="D1131" s="34" t="s">
        <v>1616</v>
      </c>
      <c r="E1131" s="34" t="s">
        <v>1757</v>
      </c>
      <c r="F1131" s="34">
        <v>3</v>
      </c>
      <c r="G1131" s="34">
        <v>848.48</v>
      </c>
      <c r="H1131" s="34">
        <v>0</v>
      </c>
      <c r="I1131" s="34" t="s">
        <v>1829</v>
      </c>
      <c r="J1131" s="34">
        <v>2545.44</v>
      </c>
      <c r="K1131" s="58" t="str">
        <f t="shared" si="17"/>
        <v>Large Sale</v>
      </c>
    </row>
    <row r="1132" spans="1:11">
      <c r="A1132" s="27" t="s">
        <v>2956</v>
      </c>
      <c r="B1132" s="30">
        <v>45512</v>
      </c>
      <c r="C1132" s="33" t="s">
        <v>782</v>
      </c>
      <c r="D1132" s="33" t="s">
        <v>1654</v>
      </c>
      <c r="E1132" s="33" t="s">
        <v>1782</v>
      </c>
      <c r="F1132" s="33">
        <v>2</v>
      </c>
      <c r="G1132" s="33">
        <v>568.95000000000005</v>
      </c>
      <c r="H1132" s="33">
        <v>0.22</v>
      </c>
      <c r="I1132" s="33" t="s">
        <v>1824</v>
      </c>
      <c r="J1132" s="33">
        <v>887.56200000000013</v>
      </c>
      <c r="K1132" s="58" t="str">
        <f t="shared" si="17"/>
        <v>Small Sale</v>
      </c>
    </row>
    <row r="1133" spans="1:11">
      <c r="A1133" s="28" t="s">
        <v>2957</v>
      </c>
      <c r="B1133" s="31">
        <v>45764</v>
      </c>
      <c r="C1133" s="34" t="s">
        <v>541</v>
      </c>
      <c r="D1133" s="34" t="s">
        <v>1654</v>
      </c>
      <c r="E1133" s="34" t="s">
        <v>1792</v>
      </c>
      <c r="F1133" s="34">
        <v>3</v>
      </c>
      <c r="G1133" s="34">
        <v>269.83999999999997</v>
      </c>
      <c r="H1133" s="34">
        <v>0.05</v>
      </c>
      <c r="I1133" s="34" t="s">
        <v>1826</v>
      </c>
      <c r="J1133" s="34">
        <v>769.04399999999998</v>
      </c>
      <c r="K1133" s="58" t="str">
        <f t="shared" si="17"/>
        <v>Small Sale</v>
      </c>
    </row>
    <row r="1134" spans="1:11">
      <c r="A1134" s="27" t="s">
        <v>2958</v>
      </c>
      <c r="B1134" s="30">
        <v>45746</v>
      </c>
      <c r="C1134" s="33" t="s">
        <v>975</v>
      </c>
      <c r="D1134" s="33" t="s">
        <v>1672</v>
      </c>
      <c r="E1134" s="33" t="s">
        <v>1797</v>
      </c>
      <c r="F1134" s="33">
        <v>4</v>
      </c>
      <c r="G1134" s="33">
        <v>267.36</v>
      </c>
      <c r="H1134" s="33">
        <v>0.27</v>
      </c>
      <c r="I1134" s="33" t="s">
        <v>1826</v>
      </c>
      <c r="J1134" s="33">
        <v>780.69119999999998</v>
      </c>
      <c r="K1134" s="58" t="str">
        <f t="shared" si="17"/>
        <v>Small Sale</v>
      </c>
    </row>
    <row r="1135" spans="1:11">
      <c r="A1135" s="28" t="s">
        <v>2959</v>
      </c>
      <c r="B1135" s="31">
        <v>45647</v>
      </c>
      <c r="C1135" s="34" t="s">
        <v>399</v>
      </c>
      <c r="D1135" s="34" t="s">
        <v>1622</v>
      </c>
      <c r="E1135" s="34" t="s">
        <v>1757</v>
      </c>
      <c r="F1135" s="34">
        <v>1</v>
      </c>
      <c r="G1135" s="34">
        <v>438.41</v>
      </c>
      <c r="H1135" s="34">
        <v>0.09</v>
      </c>
      <c r="I1135" s="34" t="s">
        <v>1824</v>
      </c>
      <c r="J1135" s="34">
        <v>398.95310000000012</v>
      </c>
      <c r="K1135" s="58" t="str">
        <f t="shared" si="17"/>
        <v>Small Sale</v>
      </c>
    </row>
    <row r="1136" spans="1:11">
      <c r="A1136" s="27" t="s">
        <v>2960</v>
      </c>
      <c r="B1136" s="30">
        <v>45443</v>
      </c>
      <c r="C1136" s="33" t="s">
        <v>547</v>
      </c>
      <c r="D1136" s="33" t="s">
        <v>1650</v>
      </c>
      <c r="E1136" s="33" t="s">
        <v>1810</v>
      </c>
      <c r="F1136" s="33">
        <v>2</v>
      </c>
      <c r="G1136" s="33">
        <v>86.72</v>
      </c>
      <c r="H1136" s="33">
        <v>0.28000000000000003</v>
      </c>
      <c r="I1136" s="33" t="s">
        <v>1829</v>
      </c>
      <c r="J1136" s="33">
        <v>124.8768</v>
      </c>
      <c r="K1136" s="58" t="str">
        <f t="shared" si="17"/>
        <v>Small Sale</v>
      </c>
    </row>
    <row r="1137" spans="1:11">
      <c r="A1137" s="28" t="s">
        <v>2961</v>
      </c>
      <c r="B1137" s="31">
        <v>45722</v>
      </c>
      <c r="C1137" s="34" t="s">
        <v>1319</v>
      </c>
      <c r="D1137" s="34" t="s">
        <v>1726</v>
      </c>
      <c r="E1137" s="34" t="s">
        <v>1776</v>
      </c>
      <c r="F1137" s="34">
        <v>4</v>
      </c>
      <c r="G1137" s="34">
        <v>630.21</v>
      </c>
      <c r="H1137" s="34">
        <v>0.14000000000000001</v>
      </c>
      <c r="I1137" s="34" t="s">
        <v>1829</v>
      </c>
      <c r="J1137" s="34">
        <v>2167.9223999999999</v>
      </c>
      <c r="K1137" s="58" t="str">
        <f t="shared" si="17"/>
        <v>Large Sale</v>
      </c>
    </row>
    <row r="1138" spans="1:11">
      <c r="A1138" s="27" t="s">
        <v>2962</v>
      </c>
      <c r="B1138" s="30">
        <v>45575</v>
      </c>
      <c r="C1138" s="33" t="s">
        <v>1124</v>
      </c>
      <c r="D1138" s="33" t="s">
        <v>1666</v>
      </c>
      <c r="E1138" s="33" t="s">
        <v>1776</v>
      </c>
      <c r="F1138" s="33">
        <v>3</v>
      </c>
      <c r="G1138" s="33">
        <v>180.84</v>
      </c>
      <c r="H1138" s="33">
        <v>0.03</v>
      </c>
      <c r="I1138" s="33" t="s">
        <v>1826</v>
      </c>
      <c r="J1138" s="33">
        <v>526.24439999999993</v>
      </c>
      <c r="K1138" s="58" t="str">
        <f t="shared" si="17"/>
        <v>Small Sale</v>
      </c>
    </row>
    <row r="1139" spans="1:11">
      <c r="A1139" s="28" t="s">
        <v>2963</v>
      </c>
      <c r="B1139" s="31">
        <v>45441</v>
      </c>
      <c r="C1139" s="34" t="s">
        <v>27</v>
      </c>
      <c r="D1139" s="34" t="s">
        <v>1676</v>
      </c>
      <c r="E1139" s="34" t="s">
        <v>1804</v>
      </c>
      <c r="F1139" s="34">
        <v>1</v>
      </c>
      <c r="G1139" s="34">
        <v>453.41</v>
      </c>
      <c r="H1139" s="34">
        <v>0.04</v>
      </c>
      <c r="I1139" s="34" t="s">
        <v>1829</v>
      </c>
      <c r="J1139" s="34">
        <v>435.27359999999999</v>
      </c>
      <c r="K1139" s="58" t="str">
        <f t="shared" si="17"/>
        <v>Small Sale</v>
      </c>
    </row>
    <row r="1140" spans="1:11">
      <c r="A1140" s="27" t="s">
        <v>2964</v>
      </c>
      <c r="B1140" s="30">
        <v>45940</v>
      </c>
      <c r="C1140" s="33" t="s">
        <v>103</v>
      </c>
      <c r="D1140" s="33" t="s">
        <v>1650</v>
      </c>
      <c r="E1140" s="33" t="s">
        <v>1776</v>
      </c>
      <c r="F1140" s="33">
        <v>1</v>
      </c>
      <c r="G1140" s="33">
        <v>629.09</v>
      </c>
      <c r="H1140" s="33">
        <v>0.02</v>
      </c>
      <c r="I1140" s="33" t="s">
        <v>1824</v>
      </c>
      <c r="J1140" s="33">
        <v>616.50819999999999</v>
      </c>
      <c r="K1140" s="58" t="str">
        <f t="shared" si="17"/>
        <v>Small Sale</v>
      </c>
    </row>
    <row r="1141" spans="1:11">
      <c r="A1141" s="28" t="s">
        <v>2965</v>
      </c>
      <c r="B1141" s="31">
        <v>45518</v>
      </c>
      <c r="C1141" s="34" t="s">
        <v>97</v>
      </c>
      <c r="D1141" s="34" t="s">
        <v>1702</v>
      </c>
      <c r="E1141" s="34" t="s">
        <v>1761</v>
      </c>
      <c r="F1141" s="34">
        <v>2</v>
      </c>
      <c r="G1141" s="34">
        <v>257.45</v>
      </c>
      <c r="H1141" s="34">
        <v>0</v>
      </c>
      <c r="I1141" s="34" t="s">
        <v>1829</v>
      </c>
      <c r="J1141" s="34">
        <v>514.9</v>
      </c>
      <c r="K1141" s="58" t="str">
        <f t="shared" si="17"/>
        <v>Small Sale</v>
      </c>
    </row>
    <row r="1142" spans="1:11">
      <c r="A1142" s="27" t="s">
        <v>2966</v>
      </c>
      <c r="B1142" s="30">
        <v>45861</v>
      </c>
      <c r="C1142" s="33" t="s">
        <v>592</v>
      </c>
      <c r="D1142" s="33" t="s">
        <v>1616</v>
      </c>
      <c r="E1142" s="33" t="s">
        <v>1801</v>
      </c>
      <c r="F1142" s="33">
        <v>2</v>
      </c>
      <c r="G1142" s="33">
        <v>696.61</v>
      </c>
      <c r="H1142" s="33">
        <v>0.17</v>
      </c>
      <c r="I1142" s="33" t="s">
        <v>1826</v>
      </c>
      <c r="J1142" s="33">
        <v>1156.3725999999999</v>
      </c>
      <c r="K1142" s="58" t="str">
        <f t="shared" si="17"/>
        <v>Large Sale</v>
      </c>
    </row>
    <row r="1143" spans="1:11">
      <c r="A1143" s="28" t="s">
        <v>2967</v>
      </c>
      <c r="B1143" s="31">
        <v>45416</v>
      </c>
      <c r="C1143" s="34" t="s">
        <v>1166</v>
      </c>
      <c r="D1143" s="34" t="s">
        <v>1640</v>
      </c>
      <c r="E1143" s="34" t="s">
        <v>1779</v>
      </c>
      <c r="F1143" s="34">
        <v>2</v>
      </c>
      <c r="G1143" s="34">
        <v>143.79</v>
      </c>
      <c r="H1143" s="34">
        <v>0.1</v>
      </c>
      <c r="I1143" s="34" t="s">
        <v>1826</v>
      </c>
      <c r="J1143" s="34">
        <v>258.822</v>
      </c>
      <c r="K1143" s="58" t="str">
        <f t="shared" si="17"/>
        <v>Small Sale</v>
      </c>
    </row>
    <row r="1144" spans="1:11">
      <c r="A1144" s="27" t="s">
        <v>2968</v>
      </c>
      <c r="B1144" s="30">
        <v>45608</v>
      </c>
      <c r="C1144" s="33" t="s">
        <v>937</v>
      </c>
      <c r="D1144" s="33" t="s">
        <v>1714</v>
      </c>
      <c r="E1144" s="33" t="s">
        <v>1757</v>
      </c>
      <c r="F1144" s="33">
        <v>3</v>
      </c>
      <c r="G1144" s="33">
        <v>460.93</v>
      </c>
      <c r="H1144" s="33">
        <v>0.19</v>
      </c>
      <c r="I1144" s="33" t="s">
        <v>1829</v>
      </c>
      <c r="J1144" s="33">
        <v>1120.0599</v>
      </c>
      <c r="K1144" s="58" t="str">
        <f t="shared" si="17"/>
        <v>Large Sale</v>
      </c>
    </row>
    <row r="1145" spans="1:11">
      <c r="A1145" s="28" t="s">
        <v>2969</v>
      </c>
      <c r="B1145" s="31">
        <v>45301</v>
      </c>
      <c r="C1145" s="34" t="s">
        <v>1533</v>
      </c>
      <c r="D1145" s="34" t="s">
        <v>1604</v>
      </c>
      <c r="E1145" s="34" t="s">
        <v>1786</v>
      </c>
      <c r="F1145" s="34">
        <v>2</v>
      </c>
      <c r="G1145" s="34">
        <v>67.55</v>
      </c>
      <c r="H1145" s="34">
        <v>0.03</v>
      </c>
      <c r="I1145" s="34" t="s">
        <v>1824</v>
      </c>
      <c r="J1145" s="34">
        <v>131.047</v>
      </c>
      <c r="K1145" s="58" t="str">
        <f t="shared" si="17"/>
        <v>Small Sale</v>
      </c>
    </row>
    <row r="1146" spans="1:11">
      <c r="A1146" s="27" t="s">
        <v>2970</v>
      </c>
      <c r="B1146" s="30">
        <v>45433</v>
      </c>
      <c r="C1146" s="33" t="s">
        <v>684</v>
      </c>
      <c r="D1146" s="33" t="s">
        <v>1646</v>
      </c>
      <c r="E1146" s="33" t="s">
        <v>1757</v>
      </c>
      <c r="F1146" s="33">
        <v>3</v>
      </c>
      <c r="G1146" s="33">
        <v>803.31</v>
      </c>
      <c r="H1146" s="33">
        <v>0.1</v>
      </c>
      <c r="I1146" s="33" t="s">
        <v>1826</v>
      </c>
      <c r="J1146" s="33">
        <v>2168.9369999999999</v>
      </c>
      <c r="K1146" s="58" t="str">
        <f t="shared" si="17"/>
        <v>Large Sale</v>
      </c>
    </row>
    <row r="1147" spans="1:11">
      <c r="A1147" s="28" t="s">
        <v>2971</v>
      </c>
      <c r="B1147" s="31">
        <v>45821</v>
      </c>
      <c r="C1147" s="34" t="s">
        <v>1340</v>
      </c>
      <c r="D1147" s="34" t="s">
        <v>1580</v>
      </c>
      <c r="E1147" s="34" t="s">
        <v>1797</v>
      </c>
      <c r="F1147" s="34">
        <v>4</v>
      </c>
      <c r="G1147" s="34">
        <v>254.71</v>
      </c>
      <c r="H1147" s="34">
        <v>0.2</v>
      </c>
      <c r="I1147" s="34" t="s">
        <v>1829</v>
      </c>
      <c r="J1147" s="34">
        <v>815.07200000000012</v>
      </c>
      <c r="K1147" s="58" t="str">
        <f t="shared" si="17"/>
        <v>Small Sale</v>
      </c>
    </row>
    <row r="1148" spans="1:11">
      <c r="A1148" s="27" t="s">
        <v>2972</v>
      </c>
      <c r="B1148" s="30">
        <v>45508</v>
      </c>
      <c r="C1148" s="33" t="s">
        <v>195</v>
      </c>
      <c r="D1148" s="33" t="s">
        <v>1648</v>
      </c>
      <c r="E1148" s="33" t="s">
        <v>1769</v>
      </c>
      <c r="F1148" s="33">
        <v>4</v>
      </c>
      <c r="G1148" s="33">
        <v>594.89</v>
      </c>
      <c r="H1148" s="33">
        <v>0.3</v>
      </c>
      <c r="I1148" s="33" t="s">
        <v>1826</v>
      </c>
      <c r="J1148" s="33">
        <v>1665.692</v>
      </c>
      <c r="K1148" s="58" t="str">
        <f t="shared" si="17"/>
        <v>Large Sale</v>
      </c>
    </row>
    <row r="1149" spans="1:11">
      <c r="A1149" s="28" t="s">
        <v>2973</v>
      </c>
      <c r="B1149" s="31">
        <v>45854</v>
      </c>
      <c r="C1149" s="34" t="s">
        <v>711</v>
      </c>
      <c r="D1149" s="34" t="s">
        <v>1730</v>
      </c>
      <c r="E1149" s="34" t="s">
        <v>1752</v>
      </c>
      <c r="F1149" s="34">
        <v>2</v>
      </c>
      <c r="G1149" s="34">
        <v>844.31</v>
      </c>
      <c r="H1149" s="34">
        <v>7.0000000000000007E-2</v>
      </c>
      <c r="I1149" s="34" t="s">
        <v>1826</v>
      </c>
      <c r="J1149" s="34">
        <v>1570.4166</v>
      </c>
      <c r="K1149" s="58" t="str">
        <f t="shared" si="17"/>
        <v>Large Sale</v>
      </c>
    </row>
    <row r="1150" spans="1:11">
      <c r="A1150" s="27" t="s">
        <v>2974</v>
      </c>
      <c r="B1150" s="30">
        <v>45569</v>
      </c>
      <c r="C1150" s="33" t="s">
        <v>458</v>
      </c>
      <c r="D1150" s="33" t="s">
        <v>1578</v>
      </c>
      <c r="E1150" s="33" t="s">
        <v>1776</v>
      </c>
      <c r="F1150" s="33">
        <v>4</v>
      </c>
      <c r="G1150" s="33">
        <v>101.33</v>
      </c>
      <c r="H1150" s="33">
        <v>0</v>
      </c>
      <c r="I1150" s="33" t="s">
        <v>1824</v>
      </c>
      <c r="J1150" s="33">
        <v>405.32</v>
      </c>
      <c r="K1150" s="58" t="str">
        <f t="shared" si="17"/>
        <v>Small Sale</v>
      </c>
    </row>
    <row r="1151" spans="1:11">
      <c r="A1151" s="28" t="s">
        <v>2975</v>
      </c>
      <c r="B1151" s="31">
        <v>45824</v>
      </c>
      <c r="C1151" s="34" t="s">
        <v>449</v>
      </c>
      <c r="D1151" s="34" t="s">
        <v>1600</v>
      </c>
      <c r="E1151" s="34" t="s">
        <v>1782</v>
      </c>
      <c r="F1151" s="34">
        <v>3</v>
      </c>
      <c r="G1151" s="34">
        <v>922.56</v>
      </c>
      <c r="H1151" s="34">
        <v>0.18</v>
      </c>
      <c r="I1151" s="34" t="s">
        <v>1826</v>
      </c>
      <c r="J1151" s="34">
        <v>2269.4976000000001</v>
      </c>
      <c r="K1151" s="58" t="str">
        <f t="shared" si="17"/>
        <v>Large Sale</v>
      </c>
    </row>
    <row r="1152" spans="1:11">
      <c r="A1152" s="27" t="s">
        <v>2976</v>
      </c>
      <c r="B1152" s="30">
        <v>45352</v>
      </c>
      <c r="C1152" s="33" t="s">
        <v>1340</v>
      </c>
      <c r="D1152" s="33" t="s">
        <v>1624</v>
      </c>
      <c r="E1152" s="33" t="s">
        <v>1799</v>
      </c>
      <c r="F1152" s="33">
        <v>4</v>
      </c>
      <c r="G1152" s="33">
        <v>867.19</v>
      </c>
      <c r="H1152" s="33">
        <v>7.0000000000000007E-2</v>
      </c>
      <c r="I1152" s="33" t="s">
        <v>1829</v>
      </c>
      <c r="J1152" s="33">
        <v>3225.9468000000002</v>
      </c>
      <c r="K1152" s="58" t="str">
        <f t="shared" si="17"/>
        <v>Large Sale</v>
      </c>
    </row>
    <row r="1153" spans="1:11">
      <c r="A1153" s="28" t="s">
        <v>2977</v>
      </c>
      <c r="B1153" s="31">
        <v>45454</v>
      </c>
      <c r="C1153" s="34" t="s">
        <v>36</v>
      </c>
      <c r="D1153" s="34" t="s">
        <v>1714</v>
      </c>
      <c r="E1153" s="34" t="s">
        <v>1807</v>
      </c>
      <c r="F1153" s="34">
        <v>3</v>
      </c>
      <c r="G1153" s="34">
        <v>816.87</v>
      </c>
      <c r="H1153" s="34">
        <v>0.14000000000000001</v>
      </c>
      <c r="I1153" s="34" t="s">
        <v>1826</v>
      </c>
      <c r="J1153" s="34">
        <v>2107.5246000000002</v>
      </c>
      <c r="K1153" s="58" t="str">
        <f t="shared" si="17"/>
        <v>Large Sale</v>
      </c>
    </row>
    <row r="1154" spans="1:11">
      <c r="A1154" s="27" t="s">
        <v>2978</v>
      </c>
      <c r="B1154" s="30">
        <v>45924</v>
      </c>
      <c r="C1154" s="33" t="s">
        <v>1478</v>
      </c>
      <c r="D1154" s="33" t="s">
        <v>1678</v>
      </c>
      <c r="E1154" s="33" t="s">
        <v>1766</v>
      </c>
      <c r="F1154" s="33">
        <v>3</v>
      </c>
      <c r="G1154" s="33">
        <v>258.06</v>
      </c>
      <c r="H1154" s="33">
        <v>0</v>
      </c>
      <c r="I1154" s="33" t="s">
        <v>1826</v>
      </c>
      <c r="J1154" s="33">
        <v>774.18000000000006</v>
      </c>
      <c r="K1154" s="58" t="str">
        <f t="shared" si="17"/>
        <v>Small Sale</v>
      </c>
    </row>
    <row r="1155" spans="1:11">
      <c r="A1155" s="28" t="s">
        <v>2979</v>
      </c>
      <c r="B1155" s="31">
        <v>45694</v>
      </c>
      <c r="C1155" s="34" t="s">
        <v>984</v>
      </c>
      <c r="D1155" s="34" t="s">
        <v>1624</v>
      </c>
      <c r="E1155" s="34" t="s">
        <v>1799</v>
      </c>
      <c r="F1155" s="34">
        <v>2</v>
      </c>
      <c r="G1155" s="34">
        <v>574.58000000000004</v>
      </c>
      <c r="H1155" s="34">
        <v>0.06</v>
      </c>
      <c r="I1155" s="34" t="s">
        <v>1824</v>
      </c>
      <c r="J1155" s="34">
        <v>1080.2103999999999</v>
      </c>
      <c r="K1155" s="58" t="str">
        <f t="shared" ref="K1155:K1218" si="18">IF(J1155 &gt; 1000, "Large Sale", "Small Sale")</f>
        <v>Large Sale</v>
      </c>
    </row>
    <row r="1156" spans="1:11">
      <c r="A1156" s="27" t="s">
        <v>2980</v>
      </c>
      <c r="B1156" s="30">
        <v>45587</v>
      </c>
      <c r="C1156" s="33" t="s">
        <v>97</v>
      </c>
      <c r="D1156" s="33" t="s">
        <v>1714</v>
      </c>
      <c r="E1156" s="33" t="s">
        <v>1776</v>
      </c>
      <c r="F1156" s="33">
        <v>2</v>
      </c>
      <c r="G1156" s="33">
        <v>472.18</v>
      </c>
      <c r="H1156" s="33">
        <v>0.27</v>
      </c>
      <c r="I1156" s="33" t="s">
        <v>1826</v>
      </c>
      <c r="J1156" s="33">
        <v>689.38279999999997</v>
      </c>
      <c r="K1156" s="58" t="str">
        <f t="shared" si="18"/>
        <v>Small Sale</v>
      </c>
    </row>
    <row r="1157" spans="1:11">
      <c r="A1157" s="28" t="s">
        <v>2981</v>
      </c>
      <c r="B1157" s="31">
        <v>45556</v>
      </c>
      <c r="C1157" s="34" t="s">
        <v>1068</v>
      </c>
      <c r="D1157" s="34" t="s">
        <v>1630</v>
      </c>
      <c r="E1157" s="34" t="s">
        <v>1773</v>
      </c>
      <c r="F1157" s="34">
        <v>2</v>
      </c>
      <c r="G1157" s="34">
        <v>20.47</v>
      </c>
      <c r="H1157" s="34">
        <v>0.12</v>
      </c>
      <c r="I1157" s="34" t="s">
        <v>1829</v>
      </c>
      <c r="J1157" s="34">
        <v>36.027200000000001</v>
      </c>
      <c r="K1157" s="58" t="str">
        <f t="shared" si="18"/>
        <v>Small Sale</v>
      </c>
    </row>
    <row r="1158" spans="1:11">
      <c r="A1158" s="27" t="s">
        <v>2982</v>
      </c>
      <c r="B1158" s="30">
        <v>45923</v>
      </c>
      <c r="C1158" s="33" t="s">
        <v>100</v>
      </c>
      <c r="D1158" s="33" t="s">
        <v>1592</v>
      </c>
      <c r="E1158" s="33" t="s">
        <v>1779</v>
      </c>
      <c r="F1158" s="33">
        <v>3</v>
      </c>
      <c r="G1158" s="33">
        <v>235.41</v>
      </c>
      <c r="H1158" s="33">
        <v>0.15</v>
      </c>
      <c r="I1158" s="33" t="s">
        <v>1826</v>
      </c>
      <c r="J1158" s="33">
        <v>600.29549999999995</v>
      </c>
      <c r="K1158" s="58" t="str">
        <f t="shared" si="18"/>
        <v>Small Sale</v>
      </c>
    </row>
    <row r="1159" spans="1:11">
      <c r="A1159" s="28" t="s">
        <v>2983</v>
      </c>
      <c r="B1159" s="31">
        <v>45811</v>
      </c>
      <c r="C1159" s="34" t="s">
        <v>740</v>
      </c>
      <c r="D1159" s="34" t="s">
        <v>1704</v>
      </c>
      <c r="E1159" s="34" t="s">
        <v>1779</v>
      </c>
      <c r="F1159" s="34">
        <v>3</v>
      </c>
      <c r="G1159" s="34">
        <v>744.9</v>
      </c>
      <c r="H1159" s="34">
        <v>0.27</v>
      </c>
      <c r="I1159" s="34" t="s">
        <v>1826</v>
      </c>
      <c r="J1159" s="34">
        <v>1631.3309999999999</v>
      </c>
      <c r="K1159" s="58" t="str">
        <f t="shared" si="18"/>
        <v>Large Sale</v>
      </c>
    </row>
    <row r="1160" spans="1:11">
      <c r="A1160" s="27" t="s">
        <v>2984</v>
      </c>
      <c r="B1160" s="30">
        <v>45559</v>
      </c>
      <c r="C1160" s="33" t="s">
        <v>181</v>
      </c>
      <c r="D1160" s="33" t="s">
        <v>1584</v>
      </c>
      <c r="E1160" s="33" t="s">
        <v>1766</v>
      </c>
      <c r="F1160" s="33">
        <v>2</v>
      </c>
      <c r="G1160" s="33">
        <v>382.2</v>
      </c>
      <c r="H1160" s="33">
        <v>0.15</v>
      </c>
      <c r="I1160" s="33" t="s">
        <v>1824</v>
      </c>
      <c r="J1160" s="33">
        <v>649.74</v>
      </c>
      <c r="K1160" s="58" t="str">
        <f t="shared" si="18"/>
        <v>Small Sale</v>
      </c>
    </row>
    <row r="1161" spans="1:11">
      <c r="A1161" s="28" t="s">
        <v>2985</v>
      </c>
      <c r="B1161" s="31">
        <v>45881</v>
      </c>
      <c r="C1161" s="34" t="s">
        <v>1086</v>
      </c>
      <c r="D1161" s="34" t="s">
        <v>1728</v>
      </c>
      <c r="E1161" s="34" t="s">
        <v>1804</v>
      </c>
      <c r="F1161" s="34">
        <v>1</v>
      </c>
      <c r="G1161" s="34">
        <v>269.25</v>
      </c>
      <c r="H1161" s="34">
        <v>0.14000000000000001</v>
      </c>
      <c r="I1161" s="34" t="s">
        <v>1826</v>
      </c>
      <c r="J1161" s="34">
        <v>231.55500000000001</v>
      </c>
      <c r="K1161" s="58" t="str">
        <f t="shared" si="18"/>
        <v>Small Sale</v>
      </c>
    </row>
    <row r="1162" spans="1:11">
      <c r="A1162" s="27" t="s">
        <v>2986</v>
      </c>
      <c r="B1162" s="30">
        <v>45367</v>
      </c>
      <c r="C1162" s="33" t="s">
        <v>1142</v>
      </c>
      <c r="D1162" s="33" t="s">
        <v>1608</v>
      </c>
      <c r="E1162" s="33" t="s">
        <v>1792</v>
      </c>
      <c r="F1162" s="33">
        <v>2</v>
      </c>
      <c r="G1162" s="33">
        <v>723.75</v>
      </c>
      <c r="H1162" s="33">
        <v>0.03</v>
      </c>
      <c r="I1162" s="33" t="s">
        <v>1826</v>
      </c>
      <c r="J1162" s="33">
        <v>1404.075</v>
      </c>
      <c r="K1162" s="58" t="str">
        <f t="shared" si="18"/>
        <v>Large Sale</v>
      </c>
    </row>
    <row r="1163" spans="1:11">
      <c r="A1163" s="28" t="s">
        <v>2987</v>
      </c>
      <c r="B1163" s="31">
        <v>45832</v>
      </c>
      <c r="C1163" s="34" t="s">
        <v>893</v>
      </c>
      <c r="D1163" s="34" t="s">
        <v>1586</v>
      </c>
      <c r="E1163" s="34" t="s">
        <v>1813</v>
      </c>
      <c r="F1163" s="34">
        <v>4</v>
      </c>
      <c r="G1163" s="34">
        <v>58.92</v>
      </c>
      <c r="H1163" s="34">
        <v>0.18</v>
      </c>
      <c r="I1163" s="34" t="s">
        <v>1824</v>
      </c>
      <c r="J1163" s="34">
        <v>193.2576</v>
      </c>
      <c r="K1163" s="58" t="str">
        <f t="shared" si="18"/>
        <v>Small Sale</v>
      </c>
    </row>
    <row r="1164" spans="1:11">
      <c r="A1164" s="27" t="s">
        <v>2988</v>
      </c>
      <c r="B1164" s="30">
        <v>45438</v>
      </c>
      <c r="C1164" s="33" t="s">
        <v>619</v>
      </c>
      <c r="D1164" s="33" t="s">
        <v>1690</v>
      </c>
      <c r="E1164" s="33" t="s">
        <v>1789</v>
      </c>
      <c r="F1164" s="33">
        <v>2</v>
      </c>
      <c r="G1164" s="33">
        <v>913.08</v>
      </c>
      <c r="H1164" s="33">
        <v>0.26</v>
      </c>
      <c r="I1164" s="33" t="s">
        <v>1824</v>
      </c>
      <c r="J1164" s="33">
        <v>1351.3584000000001</v>
      </c>
      <c r="K1164" s="58" t="str">
        <f t="shared" si="18"/>
        <v>Large Sale</v>
      </c>
    </row>
    <row r="1165" spans="1:11">
      <c r="A1165" s="28" t="s">
        <v>2989</v>
      </c>
      <c r="B1165" s="31">
        <v>45691</v>
      </c>
      <c r="C1165" s="34" t="s">
        <v>776</v>
      </c>
      <c r="D1165" s="34" t="s">
        <v>1710</v>
      </c>
      <c r="E1165" s="34" t="s">
        <v>1757</v>
      </c>
      <c r="F1165" s="34">
        <v>1</v>
      </c>
      <c r="G1165" s="34">
        <v>791.83</v>
      </c>
      <c r="H1165" s="34">
        <v>0.28000000000000003</v>
      </c>
      <c r="I1165" s="34" t="s">
        <v>1826</v>
      </c>
      <c r="J1165" s="34">
        <v>570.11760000000004</v>
      </c>
      <c r="K1165" s="58" t="str">
        <f t="shared" si="18"/>
        <v>Small Sale</v>
      </c>
    </row>
    <row r="1166" spans="1:11">
      <c r="A1166" s="27" t="s">
        <v>2990</v>
      </c>
      <c r="B1166" s="30">
        <v>45506</v>
      </c>
      <c r="C1166" s="33" t="s">
        <v>1452</v>
      </c>
      <c r="D1166" s="33" t="s">
        <v>1551</v>
      </c>
      <c r="E1166" s="33" t="s">
        <v>1801</v>
      </c>
      <c r="F1166" s="33">
        <v>1</v>
      </c>
      <c r="G1166" s="33">
        <v>74.290000000000006</v>
      </c>
      <c r="H1166" s="33">
        <v>0.3</v>
      </c>
      <c r="I1166" s="33" t="s">
        <v>1829</v>
      </c>
      <c r="J1166" s="33">
        <v>52.003</v>
      </c>
      <c r="K1166" s="58" t="str">
        <f t="shared" si="18"/>
        <v>Small Sale</v>
      </c>
    </row>
    <row r="1167" spans="1:11">
      <c r="A1167" s="28" t="s">
        <v>2991</v>
      </c>
      <c r="B1167" s="31">
        <v>45251</v>
      </c>
      <c r="C1167" s="34" t="s">
        <v>779</v>
      </c>
      <c r="D1167" s="34" t="s">
        <v>1618</v>
      </c>
      <c r="E1167" s="34" t="s">
        <v>1752</v>
      </c>
      <c r="F1167" s="34">
        <v>2</v>
      </c>
      <c r="G1167" s="34">
        <v>961.68</v>
      </c>
      <c r="H1167" s="34">
        <v>0.27</v>
      </c>
      <c r="I1167" s="34" t="s">
        <v>1826</v>
      </c>
      <c r="J1167" s="34">
        <v>1404.0527999999999</v>
      </c>
      <c r="K1167" s="58" t="str">
        <f t="shared" si="18"/>
        <v>Large Sale</v>
      </c>
    </row>
    <row r="1168" spans="1:11">
      <c r="A1168" s="27" t="s">
        <v>2992</v>
      </c>
      <c r="B1168" s="30">
        <v>45722</v>
      </c>
      <c r="C1168" s="33" t="s">
        <v>1518</v>
      </c>
      <c r="D1168" s="33" t="s">
        <v>1586</v>
      </c>
      <c r="E1168" s="33" t="s">
        <v>1799</v>
      </c>
      <c r="F1168" s="33">
        <v>1</v>
      </c>
      <c r="G1168" s="33">
        <v>90.72</v>
      </c>
      <c r="H1168" s="33">
        <v>0.1</v>
      </c>
      <c r="I1168" s="33" t="s">
        <v>1826</v>
      </c>
      <c r="J1168" s="33">
        <v>81.647999999999996</v>
      </c>
      <c r="K1168" s="58" t="str">
        <f t="shared" si="18"/>
        <v>Small Sale</v>
      </c>
    </row>
    <row r="1169" spans="1:11">
      <c r="A1169" s="28" t="s">
        <v>2993</v>
      </c>
      <c r="B1169" s="31">
        <v>45689</v>
      </c>
      <c r="C1169" s="34" t="s">
        <v>224</v>
      </c>
      <c r="D1169" s="34" t="s">
        <v>1664</v>
      </c>
      <c r="E1169" s="34" t="s">
        <v>1779</v>
      </c>
      <c r="F1169" s="34">
        <v>1</v>
      </c>
      <c r="G1169" s="34">
        <v>458.69</v>
      </c>
      <c r="H1169" s="34">
        <v>0.16</v>
      </c>
      <c r="I1169" s="34" t="s">
        <v>1826</v>
      </c>
      <c r="J1169" s="34">
        <v>385.2996</v>
      </c>
      <c r="K1169" s="58" t="str">
        <f t="shared" si="18"/>
        <v>Small Sale</v>
      </c>
    </row>
    <row r="1170" spans="1:11">
      <c r="A1170" s="27" t="s">
        <v>2994</v>
      </c>
      <c r="B1170" s="30">
        <v>45346</v>
      </c>
      <c r="C1170" s="33" t="s">
        <v>743</v>
      </c>
      <c r="D1170" s="33" t="s">
        <v>1616</v>
      </c>
      <c r="E1170" s="33" t="s">
        <v>1779</v>
      </c>
      <c r="F1170" s="33">
        <v>1</v>
      </c>
      <c r="G1170" s="33">
        <v>168.29</v>
      </c>
      <c r="H1170" s="33">
        <v>0.05</v>
      </c>
      <c r="I1170" s="33" t="s">
        <v>1826</v>
      </c>
      <c r="J1170" s="33">
        <v>159.87549999999999</v>
      </c>
      <c r="K1170" s="58" t="str">
        <f t="shared" si="18"/>
        <v>Small Sale</v>
      </c>
    </row>
    <row r="1171" spans="1:11">
      <c r="A1171" s="28" t="s">
        <v>2995</v>
      </c>
      <c r="B1171" s="31">
        <v>45549</v>
      </c>
      <c r="C1171" s="34" t="s">
        <v>687</v>
      </c>
      <c r="D1171" s="34" t="s">
        <v>1582</v>
      </c>
      <c r="E1171" s="34" t="s">
        <v>1807</v>
      </c>
      <c r="F1171" s="34">
        <v>1</v>
      </c>
      <c r="G1171" s="34">
        <v>391.77</v>
      </c>
      <c r="H1171" s="34">
        <v>0.1</v>
      </c>
      <c r="I1171" s="34" t="s">
        <v>1826</v>
      </c>
      <c r="J1171" s="34">
        <v>352.59300000000002</v>
      </c>
      <c r="K1171" s="58" t="str">
        <f t="shared" si="18"/>
        <v>Small Sale</v>
      </c>
    </row>
    <row r="1172" spans="1:11">
      <c r="A1172" s="27" t="s">
        <v>2996</v>
      </c>
      <c r="B1172" s="30">
        <v>45900</v>
      </c>
      <c r="C1172" s="33" t="s">
        <v>1077</v>
      </c>
      <c r="D1172" s="33" t="s">
        <v>1572</v>
      </c>
      <c r="E1172" s="33" t="s">
        <v>1799</v>
      </c>
      <c r="F1172" s="33">
        <v>1</v>
      </c>
      <c r="G1172" s="33">
        <v>424.83</v>
      </c>
      <c r="H1172" s="33">
        <v>0.05</v>
      </c>
      <c r="I1172" s="33" t="s">
        <v>1829</v>
      </c>
      <c r="J1172" s="33">
        <v>403.58850000000001</v>
      </c>
      <c r="K1172" s="58" t="str">
        <f t="shared" si="18"/>
        <v>Small Sale</v>
      </c>
    </row>
    <row r="1173" spans="1:11">
      <c r="A1173" s="28" t="s">
        <v>2997</v>
      </c>
      <c r="B1173" s="31">
        <v>45308</v>
      </c>
      <c r="C1173" s="34" t="s">
        <v>202</v>
      </c>
      <c r="D1173" s="34" t="s">
        <v>1570</v>
      </c>
      <c r="E1173" s="34" t="s">
        <v>1766</v>
      </c>
      <c r="F1173" s="34">
        <v>1</v>
      </c>
      <c r="G1173" s="34">
        <v>499.46</v>
      </c>
      <c r="H1173" s="34">
        <v>0.1</v>
      </c>
      <c r="I1173" s="34" t="s">
        <v>1824</v>
      </c>
      <c r="J1173" s="34">
        <v>449.51400000000001</v>
      </c>
      <c r="K1173" s="58" t="str">
        <f t="shared" si="18"/>
        <v>Small Sale</v>
      </c>
    </row>
    <row r="1174" spans="1:11">
      <c r="A1174" s="27" t="s">
        <v>2998</v>
      </c>
      <c r="B1174" s="30">
        <v>45336</v>
      </c>
      <c r="C1174" s="33" t="s">
        <v>85</v>
      </c>
      <c r="D1174" s="33" t="s">
        <v>1746</v>
      </c>
      <c r="E1174" s="33" t="s">
        <v>1757</v>
      </c>
      <c r="F1174" s="33">
        <v>2</v>
      </c>
      <c r="G1174" s="33">
        <v>698.34</v>
      </c>
      <c r="H1174" s="33">
        <v>0.15</v>
      </c>
      <c r="I1174" s="33" t="s">
        <v>1826</v>
      </c>
      <c r="J1174" s="33">
        <v>1187.1780000000001</v>
      </c>
      <c r="K1174" s="58" t="str">
        <f t="shared" si="18"/>
        <v>Large Sale</v>
      </c>
    </row>
    <row r="1175" spans="1:11">
      <c r="A1175" s="28" t="s">
        <v>2999</v>
      </c>
      <c r="B1175" s="31">
        <v>45213</v>
      </c>
      <c r="C1175" s="34" t="s">
        <v>899</v>
      </c>
      <c r="D1175" s="34" t="s">
        <v>1660</v>
      </c>
      <c r="E1175" s="34" t="s">
        <v>1804</v>
      </c>
      <c r="F1175" s="34">
        <v>2</v>
      </c>
      <c r="G1175" s="34">
        <v>805.08</v>
      </c>
      <c r="H1175" s="34">
        <v>0.27</v>
      </c>
      <c r="I1175" s="34" t="s">
        <v>1826</v>
      </c>
      <c r="J1175" s="34">
        <v>1175.4168</v>
      </c>
      <c r="K1175" s="58" t="str">
        <f t="shared" si="18"/>
        <v>Large Sale</v>
      </c>
    </row>
    <row r="1176" spans="1:11">
      <c r="A1176" s="27" t="s">
        <v>3000</v>
      </c>
      <c r="B1176" s="30">
        <v>45742</v>
      </c>
      <c r="C1176" s="33" t="s">
        <v>1437</v>
      </c>
      <c r="D1176" s="33" t="s">
        <v>1700</v>
      </c>
      <c r="E1176" s="33" t="s">
        <v>1761</v>
      </c>
      <c r="F1176" s="33">
        <v>4</v>
      </c>
      <c r="G1176" s="33">
        <v>934.79</v>
      </c>
      <c r="H1176" s="33">
        <v>0.08</v>
      </c>
      <c r="I1176" s="33" t="s">
        <v>1826</v>
      </c>
      <c r="J1176" s="33">
        <v>3440.0272</v>
      </c>
      <c r="K1176" s="58" t="str">
        <f t="shared" si="18"/>
        <v>Large Sale</v>
      </c>
    </row>
    <row r="1177" spans="1:11">
      <c r="A1177" s="28" t="s">
        <v>3001</v>
      </c>
      <c r="B1177" s="31">
        <v>45932</v>
      </c>
      <c r="C1177" s="34" t="s">
        <v>85</v>
      </c>
      <c r="D1177" s="34" t="s">
        <v>1668</v>
      </c>
      <c r="E1177" s="34" t="s">
        <v>1757</v>
      </c>
      <c r="F1177" s="34">
        <v>2</v>
      </c>
      <c r="G1177" s="34">
        <v>424.54</v>
      </c>
      <c r="H1177" s="34">
        <v>0.24</v>
      </c>
      <c r="I1177" s="34" t="s">
        <v>1826</v>
      </c>
      <c r="J1177" s="34">
        <v>645.30080000000009</v>
      </c>
      <c r="K1177" s="58" t="str">
        <f t="shared" si="18"/>
        <v>Small Sale</v>
      </c>
    </row>
    <row r="1178" spans="1:11">
      <c r="A1178" s="27" t="s">
        <v>3002</v>
      </c>
      <c r="B1178" s="30">
        <v>45462</v>
      </c>
      <c r="C1178" s="33" t="s">
        <v>1029</v>
      </c>
      <c r="D1178" s="33" t="s">
        <v>1716</v>
      </c>
      <c r="E1178" s="33" t="s">
        <v>1807</v>
      </c>
      <c r="F1178" s="33">
        <v>1</v>
      </c>
      <c r="G1178" s="33">
        <v>235.44</v>
      </c>
      <c r="H1178" s="33">
        <v>0.19</v>
      </c>
      <c r="I1178" s="33" t="s">
        <v>1829</v>
      </c>
      <c r="J1178" s="33">
        <v>190.7064</v>
      </c>
      <c r="K1178" s="58" t="str">
        <f t="shared" si="18"/>
        <v>Small Sale</v>
      </c>
    </row>
    <row r="1179" spans="1:11">
      <c r="A1179" s="28" t="s">
        <v>3003</v>
      </c>
      <c r="B1179" s="31">
        <v>45568</v>
      </c>
      <c r="C1179" s="34" t="s">
        <v>863</v>
      </c>
      <c r="D1179" s="34" t="s">
        <v>1646</v>
      </c>
      <c r="E1179" s="34" t="s">
        <v>1797</v>
      </c>
      <c r="F1179" s="34">
        <v>2</v>
      </c>
      <c r="G1179" s="34">
        <v>620.71</v>
      </c>
      <c r="H1179" s="34">
        <v>0.27</v>
      </c>
      <c r="I1179" s="34" t="s">
        <v>1824</v>
      </c>
      <c r="J1179" s="34">
        <v>906.23660000000007</v>
      </c>
      <c r="K1179" s="58" t="str">
        <f t="shared" si="18"/>
        <v>Small Sale</v>
      </c>
    </row>
    <row r="1180" spans="1:11">
      <c r="A1180" s="27" t="s">
        <v>3004</v>
      </c>
      <c r="B1180" s="30">
        <v>45397</v>
      </c>
      <c r="C1180" s="33" t="s">
        <v>402</v>
      </c>
      <c r="D1180" s="33" t="s">
        <v>1580</v>
      </c>
      <c r="E1180" s="33" t="s">
        <v>1792</v>
      </c>
      <c r="F1180" s="33">
        <v>2</v>
      </c>
      <c r="G1180" s="33">
        <v>851.77</v>
      </c>
      <c r="H1180" s="33">
        <v>0.13</v>
      </c>
      <c r="I1180" s="33" t="s">
        <v>1826</v>
      </c>
      <c r="J1180" s="33">
        <v>1482.0798</v>
      </c>
      <c r="K1180" s="58" t="str">
        <f t="shared" si="18"/>
        <v>Large Sale</v>
      </c>
    </row>
    <row r="1181" spans="1:11">
      <c r="A1181" s="28" t="s">
        <v>3005</v>
      </c>
      <c r="B1181" s="31">
        <v>45569</v>
      </c>
      <c r="C1181" s="34" t="s">
        <v>559</v>
      </c>
      <c r="D1181" s="34" t="s">
        <v>1638</v>
      </c>
      <c r="E1181" s="34" t="s">
        <v>1757</v>
      </c>
      <c r="F1181" s="34">
        <v>3</v>
      </c>
      <c r="G1181" s="34">
        <v>876.01</v>
      </c>
      <c r="H1181" s="34">
        <v>0.2</v>
      </c>
      <c r="I1181" s="34" t="s">
        <v>1824</v>
      </c>
      <c r="J1181" s="34">
        <v>2102.424</v>
      </c>
      <c r="K1181" s="58" t="str">
        <f t="shared" si="18"/>
        <v>Large Sale</v>
      </c>
    </row>
    <row r="1182" spans="1:11">
      <c r="A1182" s="27" t="s">
        <v>3006</v>
      </c>
      <c r="B1182" s="30">
        <v>45353</v>
      </c>
      <c r="C1182" s="33" t="s">
        <v>878</v>
      </c>
      <c r="D1182" s="33" t="s">
        <v>1602</v>
      </c>
      <c r="E1182" s="33" t="s">
        <v>1786</v>
      </c>
      <c r="F1182" s="33">
        <v>2</v>
      </c>
      <c r="G1182" s="33">
        <v>717.21</v>
      </c>
      <c r="H1182" s="33">
        <v>0.15</v>
      </c>
      <c r="I1182" s="33" t="s">
        <v>1829</v>
      </c>
      <c r="J1182" s="33">
        <v>1219.2570000000001</v>
      </c>
      <c r="K1182" s="58" t="str">
        <f t="shared" si="18"/>
        <v>Large Sale</v>
      </c>
    </row>
    <row r="1183" spans="1:11">
      <c r="A1183" s="28" t="s">
        <v>3007</v>
      </c>
      <c r="B1183" s="31">
        <v>45343</v>
      </c>
      <c r="C1183" s="34" t="s">
        <v>211</v>
      </c>
      <c r="D1183" s="34" t="s">
        <v>1630</v>
      </c>
      <c r="E1183" s="34" t="s">
        <v>1782</v>
      </c>
      <c r="F1183" s="34">
        <v>2</v>
      </c>
      <c r="G1183" s="34">
        <v>871.43</v>
      </c>
      <c r="H1183" s="34">
        <v>0.05</v>
      </c>
      <c r="I1183" s="34" t="s">
        <v>1824</v>
      </c>
      <c r="J1183" s="34">
        <v>1655.7170000000001</v>
      </c>
      <c r="K1183" s="58" t="str">
        <f t="shared" si="18"/>
        <v>Large Sale</v>
      </c>
    </row>
    <row r="1184" spans="1:11">
      <c r="A1184" s="27" t="s">
        <v>3008</v>
      </c>
      <c r="B1184" s="30">
        <v>45321</v>
      </c>
      <c r="C1184" s="33" t="s">
        <v>1400</v>
      </c>
      <c r="D1184" s="33" t="s">
        <v>1620</v>
      </c>
      <c r="E1184" s="33" t="s">
        <v>1779</v>
      </c>
      <c r="F1184" s="33">
        <v>1</v>
      </c>
      <c r="G1184" s="33">
        <v>514.65</v>
      </c>
      <c r="H1184" s="33">
        <v>0.18</v>
      </c>
      <c r="I1184" s="33" t="s">
        <v>1824</v>
      </c>
      <c r="J1184" s="33">
        <v>422.01299999999998</v>
      </c>
      <c r="K1184" s="58" t="str">
        <f t="shared" si="18"/>
        <v>Small Sale</v>
      </c>
    </row>
    <row r="1185" spans="1:11">
      <c r="A1185" s="28" t="s">
        <v>3009</v>
      </c>
      <c r="B1185" s="31">
        <v>45650</v>
      </c>
      <c r="C1185" s="34" t="s">
        <v>1417</v>
      </c>
      <c r="D1185" s="34" t="s">
        <v>1672</v>
      </c>
      <c r="E1185" s="34" t="s">
        <v>1804</v>
      </c>
      <c r="F1185" s="34">
        <v>3</v>
      </c>
      <c r="G1185" s="34">
        <v>198.76</v>
      </c>
      <c r="H1185" s="34">
        <v>0.28000000000000003</v>
      </c>
      <c r="I1185" s="34" t="s">
        <v>1829</v>
      </c>
      <c r="J1185" s="34">
        <v>429.32159999999999</v>
      </c>
      <c r="K1185" s="58" t="str">
        <f t="shared" si="18"/>
        <v>Small Sale</v>
      </c>
    </row>
    <row r="1186" spans="1:11">
      <c r="A1186" s="27" t="s">
        <v>3010</v>
      </c>
      <c r="B1186" s="30">
        <v>45811</v>
      </c>
      <c r="C1186" s="33" t="s">
        <v>727</v>
      </c>
      <c r="D1186" s="33" t="s">
        <v>1674</v>
      </c>
      <c r="E1186" s="33" t="s">
        <v>1766</v>
      </c>
      <c r="F1186" s="33">
        <v>2</v>
      </c>
      <c r="G1186" s="33">
        <v>975.72</v>
      </c>
      <c r="H1186" s="33">
        <v>0.16</v>
      </c>
      <c r="I1186" s="33" t="s">
        <v>1829</v>
      </c>
      <c r="J1186" s="33">
        <v>1639.2095999999999</v>
      </c>
      <c r="K1186" s="58" t="str">
        <f t="shared" si="18"/>
        <v>Large Sale</v>
      </c>
    </row>
    <row r="1187" spans="1:11">
      <c r="A1187" s="28" t="s">
        <v>3011</v>
      </c>
      <c r="B1187" s="31">
        <v>45505</v>
      </c>
      <c r="C1187" s="34" t="s">
        <v>1304</v>
      </c>
      <c r="D1187" s="34" t="s">
        <v>1578</v>
      </c>
      <c r="E1187" s="34" t="s">
        <v>1757</v>
      </c>
      <c r="F1187" s="34">
        <v>1</v>
      </c>
      <c r="G1187" s="34">
        <v>86.03</v>
      </c>
      <c r="H1187" s="34">
        <v>0.01</v>
      </c>
      <c r="I1187" s="34" t="s">
        <v>1824</v>
      </c>
      <c r="J1187" s="34">
        <v>85.169700000000006</v>
      </c>
      <c r="K1187" s="58" t="str">
        <f t="shared" si="18"/>
        <v>Small Sale</v>
      </c>
    </row>
    <row r="1188" spans="1:11">
      <c r="A1188" s="27" t="s">
        <v>3012</v>
      </c>
      <c r="B1188" s="30">
        <v>45897</v>
      </c>
      <c r="C1188" s="33" t="s">
        <v>314</v>
      </c>
      <c r="D1188" s="33" t="s">
        <v>1656</v>
      </c>
      <c r="E1188" s="33" t="s">
        <v>1794</v>
      </c>
      <c r="F1188" s="33">
        <v>4</v>
      </c>
      <c r="G1188" s="33">
        <v>705.12</v>
      </c>
      <c r="H1188" s="33">
        <v>0.15</v>
      </c>
      <c r="I1188" s="33" t="s">
        <v>1826</v>
      </c>
      <c r="J1188" s="33">
        <v>2397.4079999999999</v>
      </c>
      <c r="K1188" s="58" t="str">
        <f t="shared" si="18"/>
        <v>Large Sale</v>
      </c>
    </row>
    <row r="1189" spans="1:11">
      <c r="A1189" s="28" t="s">
        <v>3013</v>
      </c>
      <c r="B1189" s="31">
        <v>45602</v>
      </c>
      <c r="C1189" s="34" t="s">
        <v>1160</v>
      </c>
      <c r="D1189" s="34" t="s">
        <v>1584</v>
      </c>
      <c r="E1189" s="34" t="s">
        <v>1794</v>
      </c>
      <c r="F1189" s="34">
        <v>3</v>
      </c>
      <c r="G1189" s="34">
        <v>99.77</v>
      </c>
      <c r="H1189" s="34">
        <v>0.01</v>
      </c>
      <c r="I1189" s="34" t="s">
        <v>1826</v>
      </c>
      <c r="J1189" s="34">
        <v>296.31689999999998</v>
      </c>
      <c r="K1189" s="58" t="str">
        <f t="shared" si="18"/>
        <v>Small Sale</v>
      </c>
    </row>
    <row r="1190" spans="1:11">
      <c r="A1190" s="27" t="s">
        <v>3014</v>
      </c>
      <c r="B1190" s="30">
        <v>45530</v>
      </c>
      <c r="C1190" s="33" t="s">
        <v>681</v>
      </c>
      <c r="D1190" s="33" t="s">
        <v>1616</v>
      </c>
      <c r="E1190" s="33" t="s">
        <v>1786</v>
      </c>
      <c r="F1190" s="33">
        <v>2</v>
      </c>
      <c r="G1190" s="33">
        <v>166.26</v>
      </c>
      <c r="H1190" s="33">
        <v>0.14000000000000001</v>
      </c>
      <c r="I1190" s="33" t="s">
        <v>1826</v>
      </c>
      <c r="J1190" s="33">
        <v>285.96719999999999</v>
      </c>
      <c r="K1190" s="58" t="str">
        <f t="shared" si="18"/>
        <v>Small Sale</v>
      </c>
    </row>
    <row r="1191" spans="1:11">
      <c r="A1191" s="28" t="s">
        <v>3015</v>
      </c>
      <c r="B1191" s="31">
        <v>45729</v>
      </c>
      <c r="C1191" s="34" t="s">
        <v>1417</v>
      </c>
      <c r="D1191" s="34" t="s">
        <v>1600</v>
      </c>
      <c r="E1191" s="34" t="s">
        <v>1773</v>
      </c>
      <c r="F1191" s="34">
        <v>1</v>
      </c>
      <c r="G1191" s="34">
        <v>429.25</v>
      </c>
      <c r="H1191" s="34">
        <v>0.28999999999999998</v>
      </c>
      <c r="I1191" s="34" t="s">
        <v>1824</v>
      </c>
      <c r="J1191" s="34">
        <v>304.76749999999998</v>
      </c>
      <c r="K1191" s="58" t="str">
        <f t="shared" si="18"/>
        <v>Small Sale</v>
      </c>
    </row>
    <row r="1192" spans="1:11">
      <c r="A1192" s="27" t="s">
        <v>3016</v>
      </c>
      <c r="B1192" s="30">
        <v>45468</v>
      </c>
      <c r="C1192" s="33" t="s">
        <v>1371</v>
      </c>
      <c r="D1192" s="33" t="s">
        <v>1543</v>
      </c>
      <c r="E1192" s="33" t="s">
        <v>1786</v>
      </c>
      <c r="F1192" s="33">
        <v>2</v>
      </c>
      <c r="G1192" s="33">
        <v>540.48</v>
      </c>
      <c r="H1192" s="33">
        <v>0.28999999999999998</v>
      </c>
      <c r="I1192" s="33" t="s">
        <v>1824</v>
      </c>
      <c r="J1192" s="33">
        <v>767.48159999999996</v>
      </c>
      <c r="K1192" s="58" t="str">
        <f t="shared" si="18"/>
        <v>Small Sale</v>
      </c>
    </row>
    <row r="1193" spans="1:11">
      <c r="A1193" s="28" t="s">
        <v>3017</v>
      </c>
      <c r="B1193" s="31">
        <v>45936</v>
      </c>
      <c r="C1193" s="34" t="s">
        <v>857</v>
      </c>
      <c r="D1193" s="34" t="s">
        <v>1666</v>
      </c>
      <c r="E1193" s="34" t="s">
        <v>1799</v>
      </c>
      <c r="F1193" s="34">
        <v>2</v>
      </c>
      <c r="G1193" s="34">
        <v>579.52</v>
      </c>
      <c r="H1193" s="34">
        <v>0.01</v>
      </c>
      <c r="I1193" s="34" t="s">
        <v>1826</v>
      </c>
      <c r="J1193" s="34">
        <v>1147.4495999999999</v>
      </c>
      <c r="K1193" s="58" t="str">
        <f t="shared" si="18"/>
        <v>Large Sale</v>
      </c>
    </row>
    <row r="1194" spans="1:11">
      <c r="A1194" s="27" t="s">
        <v>3018</v>
      </c>
      <c r="B1194" s="30">
        <v>45622</v>
      </c>
      <c r="C1194" s="33" t="s">
        <v>110</v>
      </c>
      <c r="D1194" s="33" t="s">
        <v>1686</v>
      </c>
      <c r="E1194" s="33" t="s">
        <v>1807</v>
      </c>
      <c r="F1194" s="33">
        <v>4</v>
      </c>
      <c r="G1194" s="33">
        <v>477.52</v>
      </c>
      <c r="H1194" s="33">
        <v>7.0000000000000007E-2</v>
      </c>
      <c r="I1194" s="33" t="s">
        <v>1826</v>
      </c>
      <c r="J1194" s="33">
        <v>1776.3743999999999</v>
      </c>
      <c r="K1194" s="58" t="str">
        <f t="shared" si="18"/>
        <v>Large Sale</v>
      </c>
    </row>
    <row r="1195" spans="1:11">
      <c r="A1195" s="28" t="s">
        <v>3019</v>
      </c>
      <c r="B1195" s="31">
        <v>45705</v>
      </c>
      <c r="C1195" s="34" t="s">
        <v>827</v>
      </c>
      <c r="D1195" s="34" t="s">
        <v>1730</v>
      </c>
      <c r="E1195" s="34" t="s">
        <v>1776</v>
      </c>
      <c r="F1195" s="34">
        <v>3</v>
      </c>
      <c r="G1195" s="34">
        <v>242.58</v>
      </c>
      <c r="H1195" s="34">
        <v>0.25</v>
      </c>
      <c r="I1195" s="34" t="s">
        <v>1824</v>
      </c>
      <c r="J1195" s="34">
        <v>545.80500000000006</v>
      </c>
      <c r="K1195" s="58" t="str">
        <f t="shared" si="18"/>
        <v>Small Sale</v>
      </c>
    </row>
    <row r="1196" spans="1:11">
      <c r="A1196" s="27" t="s">
        <v>3020</v>
      </c>
      <c r="B1196" s="30">
        <v>45250</v>
      </c>
      <c r="C1196" s="33" t="s">
        <v>1148</v>
      </c>
      <c r="D1196" s="33" t="s">
        <v>1600</v>
      </c>
      <c r="E1196" s="33" t="s">
        <v>1807</v>
      </c>
      <c r="F1196" s="33">
        <v>2</v>
      </c>
      <c r="G1196" s="33">
        <v>519.29999999999995</v>
      </c>
      <c r="H1196" s="33">
        <v>0.09</v>
      </c>
      <c r="I1196" s="33" t="s">
        <v>1826</v>
      </c>
      <c r="J1196" s="33">
        <v>945.12599999999998</v>
      </c>
      <c r="K1196" s="58" t="str">
        <f t="shared" si="18"/>
        <v>Small Sale</v>
      </c>
    </row>
    <row r="1197" spans="1:11">
      <c r="A1197" s="28" t="s">
        <v>3021</v>
      </c>
      <c r="B1197" s="31">
        <v>45684</v>
      </c>
      <c r="C1197" s="34" t="s">
        <v>1510</v>
      </c>
      <c r="D1197" s="34" t="s">
        <v>1736</v>
      </c>
      <c r="E1197" s="34" t="s">
        <v>1792</v>
      </c>
      <c r="F1197" s="34">
        <v>3</v>
      </c>
      <c r="G1197" s="34">
        <v>845.67</v>
      </c>
      <c r="H1197" s="34">
        <v>0.12</v>
      </c>
      <c r="I1197" s="34" t="s">
        <v>1829</v>
      </c>
      <c r="J1197" s="34">
        <v>2232.5688</v>
      </c>
      <c r="K1197" s="58" t="str">
        <f t="shared" si="18"/>
        <v>Large Sale</v>
      </c>
    </row>
    <row r="1198" spans="1:11">
      <c r="A1198" s="27" t="s">
        <v>3022</v>
      </c>
      <c r="B1198" s="30">
        <v>45395</v>
      </c>
      <c r="C1198" s="33" t="s">
        <v>963</v>
      </c>
      <c r="D1198" s="33" t="s">
        <v>1658</v>
      </c>
      <c r="E1198" s="33" t="s">
        <v>1804</v>
      </c>
      <c r="F1198" s="33">
        <v>4</v>
      </c>
      <c r="G1198" s="33">
        <v>750.26</v>
      </c>
      <c r="H1198" s="33">
        <v>0.01</v>
      </c>
      <c r="I1198" s="33" t="s">
        <v>1826</v>
      </c>
      <c r="J1198" s="33">
        <v>2971.0295999999998</v>
      </c>
      <c r="K1198" s="58" t="str">
        <f t="shared" si="18"/>
        <v>Large Sale</v>
      </c>
    </row>
    <row r="1199" spans="1:11">
      <c r="A1199" s="28" t="s">
        <v>3023</v>
      </c>
      <c r="B1199" s="31">
        <v>45382</v>
      </c>
      <c r="C1199" s="34" t="s">
        <v>1044</v>
      </c>
      <c r="D1199" s="34" t="s">
        <v>1732</v>
      </c>
      <c r="E1199" s="34" t="s">
        <v>1794</v>
      </c>
      <c r="F1199" s="34">
        <v>4</v>
      </c>
      <c r="G1199" s="34">
        <v>294.38</v>
      </c>
      <c r="H1199" s="34">
        <v>0.2</v>
      </c>
      <c r="I1199" s="34" t="s">
        <v>1824</v>
      </c>
      <c r="J1199" s="34">
        <v>942.01600000000008</v>
      </c>
      <c r="K1199" s="58" t="str">
        <f t="shared" si="18"/>
        <v>Small Sale</v>
      </c>
    </row>
    <row r="1200" spans="1:11">
      <c r="A1200" s="27" t="s">
        <v>3024</v>
      </c>
      <c r="B1200" s="30">
        <v>45919</v>
      </c>
      <c r="C1200" s="33" t="s">
        <v>347</v>
      </c>
      <c r="D1200" s="33" t="s">
        <v>1740</v>
      </c>
      <c r="E1200" s="33" t="s">
        <v>1761</v>
      </c>
      <c r="F1200" s="33">
        <v>3</v>
      </c>
      <c r="G1200" s="33">
        <v>583.52</v>
      </c>
      <c r="H1200" s="33">
        <v>7.0000000000000007E-2</v>
      </c>
      <c r="I1200" s="33" t="s">
        <v>1826</v>
      </c>
      <c r="J1200" s="33">
        <v>1628.0208</v>
      </c>
      <c r="K1200" s="58" t="str">
        <f t="shared" si="18"/>
        <v>Large Sale</v>
      </c>
    </row>
    <row r="1201" spans="1:11">
      <c r="A1201" s="28" t="s">
        <v>3025</v>
      </c>
      <c r="B1201" s="31">
        <v>45453</v>
      </c>
      <c r="C1201" s="34" t="s">
        <v>1449</v>
      </c>
      <c r="D1201" s="34" t="s">
        <v>1726</v>
      </c>
      <c r="E1201" s="34" t="s">
        <v>1804</v>
      </c>
      <c r="F1201" s="34">
        <v>2</v>
      </c>
      <c r="G1201" s="34">
        <v>635.22</v>
      </c>
      <c r="H1201" s="34">
        <v>0.3</v>
      </c>
      <c r="I1201" s="34" t="s">
        <v>1829</v>
      </c>
      <c r="J1201" s="34">
        <v>889.30799999999999</v>
      </c>
      <c r="K1201" s="58" t="str">
        <f t="shared" si="18"/>
        <v>Small Sale</v>
      </c>
    </row>
    <row r="1202" spans="1:11">
      <c r="A1202" s="27" t="s">
        <v>3026</v>
      </c>
      <c r="B1202" s="30">
        <v>45313</v>
      </c>
      <c r="C1202" s="33" t="s">
        <v>1328</v>
      </c>
      <c r="D1202" s="33" t="s">
        <v>1680</v>
      </c>
      <c r="E1202" s="33" t="s">
        <v>1761</v>
      </c>
      <c r="F1202" s="33">
        <v>1</v>
      </c>
      <c r="G1202" s="33">
        <v>743.55</v>
      </c>
      <c r="H1202" s="33">
        <v>0.11</v>
      </c>
      <c r="I1202" s="33" t="s">
        <v>1829</v>
      </c>
      <c r="J1202" s="33">
        <v>661.7595</v>
      </c>
      <c r="K1202" s="58" t="str">
        <f t="shared" si="18"/>
        <v>Small Sale</v>
      </c>
    </row>
    <row r="1203" spans="1:11">
      <c r="A1203" s="28" t="s">
        <v>3027</v>
      </c>
      <c r="B1203" s="31">
        <v>45377</v>
      </c>
      <c r="C1203" s="34" t="s">
        <v>360</v>
      </c>
      <c r="D1203" s="34" t="s">
        <v>1636</v>
      </c>
      <c r="E1203" s="34" t="s">
        <v>1766</v>
      </c>
      <c r="F1203" s="34">
        <v>4</v>
      </c>
      <c r="G1203" s="34">
        <v>530.45000000000005</v>
      </c>
      <c r="H1203" s="34">
        <v>0.13</v>
      </c>
      <c r="I1203" s="34" t="s">
        <v>1824</v>
      </c>
      <c r="J1203" s="34">
        <v>1845.9659999999999</v>
      </c>
      <c r="K1203" s="58" t="str">
        <f t="shared" si="18"/>
        <v>Large Sale</v>
      </c>
    </row>
    <row r="1204" spans="1:11">
      <c r="A1204" s="27" t="s">
        <v>3028</v>
      </c>
      <c r="B1204" s="30">
        <v>45371</v>
      </c>
      <c r="C1204" s="33" t="s">
        <v>842</v>
      </c>
      <c r="D1204" s="33" t="s">
        <v>1680</v>
      </c>
      <c r="E1204" s="33" t="s">
        <v>1786</v>
      </c>
      <c r="F1204" s="33">
        <v>2</v>
      </c>
      <c r="G1204" s="33">
        <v>972.4</v>
      </c>
      <c r="H1204" s="33">
        <v>0.06</v>
      </c>
      <c r="I1204" s="33" t="s">
        <v>1829</v>
      </c>
      <c r="J1204" s="33">
        <v>1828.1120000000001</v>
      </c>
      <c r="K1204" s="58" t="str">
        <f t="shared" si="18"/>
        <v>Large Sale</v>
      </c>
    </row>
    <row r="1205" spans="1:11">
      <c r="A1205" s="28" t="s">
        <v>3029</v>
      </c>
      <c r="B1205" s="31">
        <v>45797</v>
      </c>
      <c r="C1205" s="34" t="s">
        <v>1181</v>
      </c>
      <c r="D1205" s="34" t="s">
        <v>1578</v>
      </c>
      <c r="E1205" s="34" t="s">
        <v>1810</v>
      </c>
      <c r="F1205" s="34">
        <v>3</v>
      </c>
      <c r="G1205" s="34">
        <v>197.93</v>
      </c>
      <c r="H1205" s="34">
        <v>0</v>
      </c>
      <c r="I1205" s="34" t="s">
        <v>1829</v>
      </c>
      <c r="J1205" s="34">
        <v>593.79</v>
      </c>
      <c r="K1205" s="58" t="str">
        <f t="shared" si="18"/>
        <v>Small Sale</v>
      </c>
    </row>
    <row r="1206" spans="1:11">
      <c r="A1206" s="27" t="s">
        <v>3030</v>
      </c>
      <c r="B1206" s="30">
        <v>45575</v>
      </c>
      <c r="C1206" s="33" t="s">
        <v>1074</v>
      </c>
      <c r="D1206" s="33" t="s">
        <v>1722</v>
      </c>
      <c r="E1206" s="33" t="s">
        <v>1792</v>
      </c>
      <c r="F1206" s="33">
        <v>4</v>
      </c>
      <c r="G1206" s="33">
        <v>565.51</v>
      </c>
      <c r="H1206" s="33">
        <v>0.16</v>
      </c>
      <c r="I1206" s="33" t="s">
        <v>1826</v>
      </c>
      <c r="J1206" s="33">
        <v>1900.1135999999999</v>
      </c>
      <c r="K1206" s="58" t="str">
        <f t="shared" si="18"/>
        <v>Large Sale</v>
      </c>
    </row>
    <row r="1207" spans="1:11">
      <c r="A1207" s="28" t="s">
        <v>3031</v>
      </c>
      <c r="B1207" s="31">
        <v>45566</v>
      </c>
      <c r="C1207" s="34" t="s">
        <v>1246</v>
      </c>
      <c r="D1207" s="34" t="s">
        <v>1626</v>
      </c>
      <c r="E1207" s="34" t="s">
        <v>1769</v>
      </c>
      <c r="F1207" s="34">
        <v>4</v>
      </c>
      <c r="G1207" s="34">
        <v>983.38</v>
      </c>
      <c r="H1207" s="34">
        <v>0.25</v>
      </c>
      <c r="I1207" s="34" t="s">
        <v>1829</v>
      </c>
      <c r="J1207" s="34">
        <v>2950.14</v>
      </c>
      <c r="K1207" s="58" t="str">
        <f t="shared" si="18"/>
        <v>Large Sale</v>
      </c>
    </row>
    <row r="1208" spans="1:11">
      <c r="A1208" s="27" t="s">
        <v>3032</v>
      </c>
      <c r="B1208" s="30">
        <v>45252</v>
      </c>
      <c r="C1208" s="33" t="s">
        <v>752</v>
      </c>
      <c r="D1208" s="33" t="s">
        <v>1746</v>
      </c>
      <c r="E1208" s="33" t="s">
        <v>1786</v>
      </c>
      <c r="F1208" s="33">
        <v>1</v>
      </c>
      <c r="G1208" s="33">
        <v>955.06</v>
      </c>
      <c r="H1208" s="33">
        <v>0.14000000000000001</v>
      </c>
      <c r="I1208" s="33" t="s">
        <v>1824</v>
      </c>
      <c r="J1208" s="33">
        <v>821.35159999999996</v>
      </c>
      <c r="K1208" s="58" t="str">
        <f t="shared" si="18"/>
        <v>Small Sale</v>
      </c>
    </row>
    <row r="1209" spans="1:11">
      <c r="A1209" s="28" t="s">
        <v>3033</v>
      </c>
      <c r="B1209" s="31">
        <v>45693</v>
      </c>
      <c r="C1209" s="34" t="s">
        <v>1104</v>
      </c>
      <c r="D1209" s="34" t="s">
        <v>1666</v>
      </c>
      <c r="E1209" s="34" t="s">
        <v>1801</v>
      </c>
      <c r="F1209" s="34">
        <v>3</v>
      </c>
      <c r="G1209" s="34">
        <v>597.46</v>
      </c>
      <c r="H1209" s="34">
        <v>0.02</v>
      </c>
      <c r="I1209" s="34" t="s">
        <v>1826</v>
      </c>
      <c r="J1209" s="34">
        <v>1756.5324000000001</v>
      </c>
      <c r="K1209" s="58" t="str">
        <f t="shared" si="18"/>
        <v>Large Sale</v>
      </c>
    </row>
    <row r="1210" spans="1:11">
      <c r="A1210" s="27" t="s">
        <v>3034</v>
      </c>
      <c r="B1210" s="30">
        <v>45446</v>
      </c>
      <c r="C1210" s="33" t="s">
        <v>999</v>
      </c>
      <c r="D1210" s="33" t="s">
        <v>1562</v>
      </c>
      <c r="E1210" s="33" t="s">
        <v>1804</v>
      </c>
      <c r="F1210" s="33">
        <v>3</v>
      </c>
      <c r="G1210" s="33">
        <v>581.09</v>
      </c>
      <c r="H1210" s="33">
        <v>0.1</v>
      </c>
      <c r="I1210" s="33" t="s">
        <v>1829</v>
      </c>
      <c r="J1210" s="33">
        <v>1568.943</v>
      </c>
      <c r="K1210" s="58" t="str">
        <f t="shared" si="18"/>
        <v>Large Sale</v>
      </c>
    </row>
    <row r="1211" spans="1:11">
      <c r="A1211" s="28" t="s">
        <v>3035</v>
      </c>
      <c r="B1211" s="31">
        <v>45862</v>
      </c>
      <c r="C1211" s="34" t="s">
        <v>205</v>
      </c>
      <c r="D1211" s="34" t="s">
        <v>1608</v>
      </c>
      <c r="E1211" s="34" t="s">
        <v>1769</v>
      </c>
      <c r="F1211" s="34">
        <v>4</v>
      </c>
      <c r="G1211" s="34">
        <v>153.94999999999999</v>
      </c>
      <c r="H1211" s="34">
        <v>0.11</v>
      </c>
      <c r="I1211" s="34" t="s">
        <v>1826</v>
      </c>
      <c r="J1211" s="34">
        <v>548.06200000000001</v>
      </c>
      <c r="K1211" s="58" t="str">
        <f t="shared" si="18"/>
        <v>Small Sale</v>
      </c>
    </row>
    <row r="1212" spans="1:11">
      <c r="A1212" s="27" t="s">
        <v>3036</v>
      </c>
      <c r="B1212" s="30">
        <v>45530</v>
      </c>
      <c r="C1212" s="33" t="s">
        <v>295</v>
      </c>
      <c r="D1212" s="33" t="s">
        <v>1620</v>
      </c>
      <c r="E1212" s="33" t="s">
        <v>1782</v>
      </c>
      <c r="F1212" s="33">
        <v>4</v>
      </c>
      <c r="G1212" s="33">
        <v>271.04000000000002</v>
      </c>
      <c r="H1212" s="33">
        <v>0.12</v>
      </c>
      <c r="I1212" s="33" t="s">
        <v>1829</v>
      </c>
      <c r="J1212" s="33">
        <v>954.06080000000009</v>
      </c>
      <c r="K1212" s="58" t="str">
        <f t="shared" si="18"/>
        <v>Small Sale</v>
      </c>
    </row>
    <row r="1213" spans="1:11">
      <c r="A1213" s="28" t="s">
        <v>3037</v>
      </c>
      <c r="B1213" s="31">
        <v>45558</v>
      </c>
      <c r="C1213" s="34" t="s">
        <v>71</v>
      </c>
      <c r="D1213" s="34" t="s">
        <v>1618</v>
      </c>
      <c r="E1213" s="34" t="s">
        <v>1776</v>
      </c>
      <c r="F1213" s="34">
        <v>4</v>
      </c>
      <c r="G1213" s="34">
        <v>328.27</v>
      </c>
      <c r="H1213" s="34">
        <v>0.09</v>
      </c>
      <c r="I1213" s="34" t="s">
        <v>1826</v>
      </c>
      <c r="J1213" s="34">
        <v>1194.9028000000001</v>
      </c>
      <c r="K1213" s="58" t="str">
        <f t="shared" si="18"/>
        <v>Large Sale</v>
      </c>
    </row>
    <row r="1214" spans="1:11">
      <c r="A1214" s="27" t="s">
        <v>3038</v>
      </c>
      <c r="B1214" s="30">
        <v>45472</v>
      </c>
      <c r="C1214" s="33" t="s">
        <v>1518</v>
      </c>
      <c r="D1214" s="33" t="s">
        <v>1582</v>
      </c>
      <c r="E1214" s="33" t="s">
        <v>1799</v>
      </c>
      <c r="F1214" s="33">
        <v>4</v>
      </c>
      <c r="G1214" s="33">
        <v>884.71</v>
      </c>
      <c r="H1214" s="33">
        <v>0.09</v>
      </c>
      <c r="I1214" s="33" t="s">
        <v>1826</v>
      </c>
      <c r="J1214" s="33">
        <v>3220.3444</v>
      </c>
      <c r="K1214" s="58" t="str">
        <f t="shared" si="18"/>
        <v>Large Sale</v>
      </c>
    </row>
    <row r="1215" spans="1:11">
      <c r="A1215" s="28" t="s">
        <v>3039</v>
      </c>
      <c r="B1215" s="31">
        <v>45809</v>
      </c>
      <c r="C1215" s="34" t="s">
        <v>797</v>
      </c>
      <c r="D1215" s="34" t="s">
        <v>1692</v>
      </c>
      <c r="E1215" s="34" t="s">
        <v>1769</v>
      </c>
      <c r="F1215" s="34">
        <v>1</v>
      </c>
      <c r="G1215" s="34">
        <v>41.39</v>
      </c>
      <c r="H1215" s="34">
        <v>0.01</v>
      </c>
      <c r="I1215" s="34" t="s">
        <v>1824</v>
      </c>
      <c r="J1215" s="34">
        <v>40.976100000000002</v>
      </c>
      <c r="K1215" s="58" t="str">
        <f t="shared" si="18"/>
        <v>Small Sale</v>
      </c>
    </row>
    <row r="1216" spans="1:11">
      <c r="A1216" s="27" t="s">
        <v>3040</v>
      </c>
      <c r="B1216" s="30">
        <v>45783</v>
      </c>
      <c r="C1216" s="33" t="s">
        <v>550</v>
      </c>
      <c r="D1216" s="33" t="s">
        <v>1662</v>
      </c>
      <c r="E1216" s="33" t="s">
        <v>1786</v>
      </c>
      <c r="F1216" s="33">
        <v>4</v>
      </c>
      <c r="G1216" s="33">
        <v>64.06</v>
      </c>
      <c r="H1216" s="33">
        <v>0.26</v>
      </c>
      <c r="I1216" s="33" t="s">
        <v>1824</v>
      </c>
      <c r="J1216" s="33">
        <v>189.61760000000001</v>
      </c>
      <c r="K1216" s="58" t="str">
        <f t="shared" si="18"/>
        <v>Small Sale</v>
      </c>
    </row>
    <row r="1217" spans="1:11">
      <c r="A1217" s="28" t="s">
        <v>3041</v>
      </c>
      <c r="B1217" s="31">
        <v>45849</v>
      </c>
      <c r="C1217" s="34" t="s">
        <v>1086</v>
      </c>
      <c r="D1217" s="34" t="s">
        <v>1640</v>
      </c>
      <c r="E1217" s="34" t="s">
        <v>1786</v>
      </c>
      <c r="F1217" s="34">
        <v>2</v>
      </c>
      <c r="G1217" s="34">
        <v>152.25</v>
      </c>
      <c r="H1217" s="34">
        <v>0.13</v>
      </c>
      <c r="I1217" s="34" t="s">
        <v>1824</v>
      </c>
      <c r="J1217" s="34">
        <v>264.91500000000002</v>
      </c>
      <c r="K1217" s="58" t="str">
        <f t="shared" si="18"/>
        <v>Small Sale</v>
      </c>
    </row>
    <row r="1218" spans="1:11">
      <c r="A1218" s="27" t="s">
        <v>3042</v>
      </c>
      <c r="B1218" s="30">
        <v>45281</v>
      </c>
      <c r="C1218" s="33" t="s">
        <v>356</v>
      </c>
      <c r="D1218" s="33" t="s">
        <v>1574</v>
      </c>
      <c r="E1218" s="33" t="s">
        <v>1813</v>
      </c>
      <c r="F1218" s="33">
        <v>2</v>
      </c>
      <c r="G1218" s="33">
        <v>889.04</v>
      </c>
      <c r="H1218" s="33">
        <v>0.23</v>
      </c>
      <c r="I1218" s="33" t="s">
        <v>1824</v>
      </c>
      <c r="J1218" s="33">
        <v>1369.1215999999999</v>
      </c>
      <c r="K1218" s="58" t="str">
        <f t="shared" si="18"/>
        <v>Large Sale</v>
      </c>
    </row>
    <row r="1219" spans="1:11">
      <c r="A1219" s="28" t="s">
        <v>3043</v>
      </c>
      <c r="B1219" s="31">
        <v>45322</v>
      </c>
      <c r="C1219" s="34" t="s">
        <v>538</v>
      </c>
      <c r="D1219" s="34" t="s">
        <v>1622</v>
      </c>
      <c r="E1219" s="34" t="s">
        <v>1789</v>
      </c>
      <c r="F1219" s="34">
        <v>3</v>
      </c>
      <c r="G1219" s="34">
        <v>145.25</v>
      </c>
      <c r="H1219" s="34">
        <v>0.24</v>
      </c>
      <c r="I1219" s="34" t="s">
        <v>1826</v>
      </c>
      <c r="J1219" s="34">
        <v>331.17</v>
      </c>
      <c r="K1219" s="58" t="str">
        <f t="shared" ref="K1219:K1282" si="19">IF(J1219 &gt; 1000, "Large Sale", "Small Sale")</f>
        <v>Small Sale</v>
      </c>
    </row>
    <row r="1220" spans="1:11">
      <c r="A1220" s="27" t="s">
        <v>3044</v>
      </c>
      <c r="B1220" s="30">
        <v>45560</v>
      </c>
      <c r="C1220" s="33" t="s">
        <v>211</v>
      </c>
      <c r="D1220" s="33" t="s">
        <v>1724</v>
      </c>
      <c r="E1220" s="33" t="s">
        <v>1761</v>
      </c>
      <c r="F1220" s="33">
        <v>2</v>
      </c>
      <c r="G1220" s="33">
        <v>898.45</v>
      </c>
      <c r="H1220" s="33">
        <v>0.28999999999999998</v>
      </c>
      <c r="I1220" s="33" t="s">
        <v>1829</v>
      </c>
      <c r="J1220" s="33">
        <v>1275.799</v>
      </c>
      <c r="K1220" s="58" t="str">
        <f t="shared" si="19"/>
        <v>Large Sale</v>
      </c>
    </row>
    <row r="1221" spans="1:11">
      <c r="A1221" s="28" t="s">
        <v>3045</v>
      </c>
      <c r="B1221" s="31">
        <v>45905</v>
      </c>
      <c r="C1221" s="34" t="s">
        <v>124</v>
      </c>
      <c r="D1221" s="34" t="s">
        <v>1618</v>
      </c>
      <c r="E1221" s="34" t="s">
        <v>1801</v>
      </c>
      <c r="F1221" s="34">
        <v>4</v>
      </c>
      <c r="G1221" s="34">
        <v>642.04999999999995</v>
      </c>
      <c r="H1221" s="34">
        <v>0.25</v>
      </c>
      <c r="I1221" s="34" t="s">
        <v>1824</v>
      </c>
      <c r="J1221" s="34">
        <v>1926.15</v>
      </c>
      <c r="K1221" s="58" t="str">
        <f t="shared" si="19"/>
        <v>Large Sale</v>
      </c>
    </row>
    <row r="1222" spans="1:11">
      <c r="A1222" s="27" t="s">
        <v>3046</v>
      </c>
      <c r="B1222" s="30">
        <v>45531</v>
      </c>
      <c r="C1222" s="33" t="s">
        <v>987</v>
      </c>
      <c r="D1222" s="33" t="s">
        <v>1716</v>
      </c>
      <c r="E1222" s="33" t="s">
        <v>1779</v>
      </c>
      <c r="F1222" s="33">
        <v>4</v>
      </c>
      <c r="G1222" s="33">
        <v>450.83</v>
      </c>
      <c r="H1222" s="33">
        <v>0.24</v>
      </c>
      <c r="I1222" s="33" t="s">
        <v>1824</v>
      </c>
      <c r="J1222" s="33">
        <v>1370.5232000000001</v>
      </c>
      <c r="K1222" s="58" t="str">
        <f t="shared" si="19"/>
        <v>Large Sale</v>
      </c>
    </row>
    <row r="1223" spans="1:11">
      <c r="A1223" s="28" t="s">
        <v>3047</v>
      </c>
      <c r="B1223" s="31">
        <v>45216</v>
      </c>
      <c r="C1223" s="34" t="s">
        <v>52</v>
      </c>
      <c r="D1223" s="34" t="s">
        <v>1652</v>
      </c>
      <c r="E1223" s="34" t="s">
        <v>1813</v>
      </c>
      <c r="F1223" s="34">
        <v>2</v>
      </c>
      <c r="G1223" s="34">
        <v>441.03</v>
      </c>
      <c r="H1223" s="34">
        <v>0.23</v>
      </c>
      <c r="I1223" s="34" t="s">
        <v>1829</v>
      </c>
      <c r="J1223" s="34">
        <v>679.18619999999999</v>
      </c>
      <c r="K1223" s="58" t="str">
        <f t="shared" si="19"/>
        <v>Small Sale</v>
      </c>
    </row>
    <row r="1224" spans="1:11">
      <c r="A1224" s="27" t="s">
        <v>3048</v>
      </c>
      <c r="B1224" s="30">
        <v>45384</v>
      </c>
      <c r="C1224" s="33" t="s">
        <v>298</v>
      </c>
      <c r="D1224" s="33" t="s">
        <v>1598</v>
      </c>
      <c r="E1224" s="33" t="s">
        <v>1761</v>
      </c>
      <c r="F1224" s="33">
        <v>3</v>
      </c>
      <c r="G1224" s="33">
        <v>377.69</v>
      </c>
      <c r="H1224" s="33">
        <v>7.0000000000000007E-2</v>
      </c>
      <c r="I1224" s="33" t="s">
        <v>1826</v>
      </c>
      <c r="J1224" s="33">
        <v>1053.7551000000001</v>
      </c>
      <c r="K1224" s="58" t="str">
        <f t="shared" si="19"/>
        <v>Large Sale</v>
      </c>
    </row>
    <row r="1225" spans="1:11">
      <c r="A1225" s="28" t="s">
        <v>3049</v>
      </c>
      <c r="B1225" s="31">
        <v>45416</v>
      </c>
      <c r="C1225" s="34" t="s">
        <v>535</v>
      </c>
      <c r="D1225" s="34" t="s">
        <v>1568</v>
      </c>
      <c r="E1225" s="34" t="s">
        <v>1779</v>
      </c>
      <c r="F1225" s="34">
        <v>1</v>
      </c>
      <c r="G1225" s="34">
        <v>457.33</v>
      </c>
      <c r="H1225" s="34">
        <v>0.27</v>
      </c>
      <c r="I1225" s="34" t="s">
        <v>1824</v>
      </c>
      <c r="J1225" s="34">
        <v>333.85090000000002</v>
      </c>
      <c r="K1225" s="58" t="str">
        <f t="shared" si="19"/>
        <v>Small Sale</v>
      </c>
    </row>
    <row r="1226" spans="1:11">
      <c r="A1226" s="27" t="s">
        <v>3050</v>
      </c>
      <c r="B1226" s="30">
        <v>45880</v>
      </c>
      <c r="C1226" s="33" t="s">
        <v>782</v>
      </c>
      <c r="D1226" s="33" t="s">
        <v>1700</v>
      </c>
      <c r="E1226" s="33" t="s">
        <v>1776</v>
      </c>
      <c r="F1226" s="33">
        <v>4</v>
      </c>
      <c r="G1226" s="33">
        <v>218.01</v>
      </c>
      <c r="H1226" s="33">
        <v>0.06</v>
      </c>
      <c r="I1226" s="33" t="s">
        <v>1824</v>
      </c>
      <c r="J1226" s="33">
        <v>819.71759999999995</v>
      </c>
      <c r="K1226" s="58" t="str">
        <f t="shared" si="19"/>
        <v>Small Sale</v>
      </c>
    </row>
    <row r="1227" spans="1:11">
      <c r="A1227" s="28" t="s">
        <v>3051</v>
      </c>
      <c r="B1227" s="31">
        <v>45933</v>
      </c>
      <c r="C1227" s="34" t="s">
        <v>708</v>
      </c>
      <c r="D1227" s="34" t="s">
        <v>1732</v>
      </c>
      <c r="E1227" s="34" t="s">
        <v>1810</v>
      </c>
      <c r="F1227" s="34">
        <v>2</v>
      </c>
      <c r="G1227" s="34">
        <v>682.7</v>
      </c>
      <c r="H1227" s="34">
        <v>0.13</v>
      </c>
      <c r="I1227" s="34" t="s">
        <v>1824</v>
      </c>
      <c r="J1227" s="34">
        <v>1187.8979999999999</v>
      </c>
      <c r="K1227" s="58" t="str">
        <f t="shared" si="19"/>
        <v>Large Sale</v>
      </c>
    </row>
    <row r="1228" spans="1:11">
      <c r="A1228" s="27" t="s">
        <v>3052</v>
      </c>
      <c r="B1228" s="30">
        <v>45345</v>
      </c>
      <c r="C1228" s="33" t="s">
        <v>1017</v>
      </c>
      <c r="D1228" s="33" t="s">
        <v>1586</v>
      </c>
      <c r="E1228" s="33" t="s">
        <v>1810</v>
      </c>
      <c r="F1228" s="33">
        <v>3</v>
      </c>
      <c r="G1228" s="33">
        <v>726.97</v>
      </c>
      <c r="H1228" s="33">
        <v>0.04</v>
      </c>
      <c r="I1228" s="33" t="s">
        <v>1826</v>
      </c>
      <c r="J1228" s="33">
        <v>2093.6736000000001</v>
      </c>
      <c r="K1228" s="58" t="str">
        <f t="shared" si="19"/>
        <v>Large Sale</v>
      </c>
    </row>
    <row r="1229" spans="1:11">
      <c r="A1229" s="28" t="s">
        <v>3053</v>
      </c>
      <c r="B1229" s="31">
        <v>45681</v>
      </c>
      <c r="C1229" s="34" t="s">
        <v>1269</v>
      </c>
      <c r="D1229" s="34" t="s">
        <v>1666</v>
      </c>
      <c r="E1229" s="34" t="s">
        <v>1786</v>
      </c>
      <c r="F1229" s="34">
        <v>2</v>
      </c>
      <c r="G1229" s="34">
        <v>107.97</v>
      </c>
      <c r="H1229" s="34">
        <v>0.06</v>
      </c>
      <c r="I1229" s="34" t="s">
        <v>1824</v>
      </c>
      <c r="J1229" s="34">
        <v>202.9836</v>
      </c>
      <c r="K1229" s="58" t="str">
        <f t="shared" si="19"/>
        <v>Small Sale</v>
      </c>
    </row>
    <row r="1230" spans="1:11">
      <c r="A1230" s="27" t="s">
        <v>3054</v>
      </c>
      <c r="B1230" s="30">
        <v>45785</v>
      </c>
      <c r="C1230" s="33" t="s">
        <v>40</v>
      </c>
      <c r="D1230" s="33" t="s">
        <v>1555</v>
      </c>
      <c r="E1230" s="33" t="s">
        <v>1799</v>
      </c>
      <c r="F1230" s="33">
        <v>1</v>
      </c>
      <c r="G1230" s="33">
        <v>38.880000000000003</v>
      </c>
      <c r="H1230" s="33">
        <v>0.16</v>
      </c>
      <c r="I1230" s="33" t="s">
        <v>1829</v>
      </c>
      <c r="J1230" s="33">
        <v>32.659199999999998</v>
      </c>
      <c r="K1230" s="58" t="str">
        <f t="shared" si="19"/>
        <v>Small Sale</v>
      </c>
    </row>
    <row r="1231" spans="1:11">
      <c r="A1231" s="28" t="s">
        <v>3055</v>
      </c>
      <c r="B1231" s="31">
        <v>45823</v>
      </c>
      <c r="C1231" s="34" t="s">
        <v>284</v>
      </c>
      <c r="D1231" s="34" t="s">
        <v>1580</v>
      </c>
      <c r="E1231" s="34" t="s">
        <v>1807</v>
      </c>
      <c r="F1231" s="34">
        <v>3</v>
      </c>
      <c r="G1231" s="34">
        <v>484.39</v>
      </c>
      <c r="H1231" s="34">
        <v>0.28999999999999998</v>
      </c>
      <c r="I1231" s="34" t="s">
        <v>1829</v>
      </c>
      <c r="J1231" s="34">
        <v>1031.7507000000001</v>
      </c>
      <c r="K1231" s="58" t="str">
        <f t="shared" si="19"/>
        <v>Large Sale</v>
      </c>
    </row>
    <row r="1232" spans="1:11">
      <c r="A1232" s="27" t="s">
        <v>3056</v>
      </c>
      <c r="B1232" s="30">
        <v>45572</v>
      </c>
      <c r="C1232" s="33" t="s">
        <v>82</v>
      </c>
      <c r="D1232" s="33" t="s">
        <v>1708</v>
      </c>
      <c r="E1232" s="33" t="s">
        <v>1801</v>
      </c>
      <c r="F1232" s="33">
        <v>2</v>
      </c>
      <c r="G1232" s="33">
        <v>949.3</v>
      </c>
      <c r="H1232" s="33">
        <v>0.08</v>
      </c>
      <c r="I1232" s="33" t="s">
        <v>1829</v>
      </c>
      <c r="J1232" s="33">
        <v>1746.712</v>
      </c>
      <c r="K1232" s="58" t="str">
        <f t="shared" si="19"/>
        <v>Large Sale</v>
      </c>
    </row>
    <row r="1233" spans="1:11">
      <c r="A1233" s="28" t="s">
        <v>3057</v>
      </c>
      <c r="B1233" s="31">
        <v>45259</v>
      </c>
      <c r="C1233" s="34" t="s">
        <v>1343</v>
      </c>
      <c r="D1233" s="34" t="s">
        <v>1690</v>
      </c>
      <c r="E1233" s="34" t="s">
        <v>1776</v>
      </c>
      <c r="F1233" s="34">
        <v>3</v>
      </c>
      <c r="G1233" s="34">
        <v>664.75</v>
      </c>
      <c r="H1233" s="34">
        <v>0.12</v>
      </c>
      <c r="I1233" s="34" t="s">
        <v>1824</v>
      </c>
      <c r="J1233" s="34">
        <v>1754.94</v>
      </c>
      <c r="K1233" s="58" t="str">
        <f t="shared" si="19"/>
        <v>Large Sale</v>
      </c>
    </row>
    <row r="1234" spans="1:11">
      <c r="A1234" s="27" t="s">
        <v>3058</v>
      </c>
      <c r="B1234" s="30">
        <v>45740</v>
      </c>
      <c r="C1234" s="33" t="s">
        <v>896</v>
      </c>
      <c r="D1234" s="33" t="s">
        <v>1688</v>
      </c>
      <c r="E1234" s="33" t="s">
        <v>1807</v>
      </c>
      <c r="F1234" s="33">
        <v>3</v>
      </c>
      <c r="G1234" s="33">
        <v>190.04</v>
      </c>
      <c r="H1234" s="33">
        <v>7.0000000000000007E-2</v>
      </c>
      <c r="I1234" s="33" t="s">
        <v>1826</v>
      </c>
      <c r="J1234" s="33">
        <v>530.21159999999998</v>
      </c>
      <c r="K1234" s="58" t="str">
        <f t="shared" si="19"/>
        <v>Small Sale</v>
      </c>
    </row>
    <row r="1235" spans="1:11">
      <c r="A1235" s="28" t="s">
        <v>3059</v>
      </c>
      <c r="B1235" s="31">
        <v>45869</v>
      </c>
      <c r="C1235" s="34" t="s">
        <v>881</v>
      </c>
      <c r="D1235" s="34" t="s">
        <v>1560</v>
      </c>
      <c r="E1235" s="34" t="s">
        <v>1801</v>
      </c>
      <c r="F1235" s="34">
        <v>3</v>
      </c>
      <c r="G1235" s="34">
        <v>754.02</v>
      </c>
      <c r="H1235" s="34">
        <v>0.1</v>
      </c>
      <c r="I1235" s="34" t="s">
        <v>1829</v>
      </c>
      <c r="J1235" s="34">
        <v>2035.854</v>
      </c>
      <c r="K1235" s="58" t="str">
        <f t="shared" si="19"/>
        <v>Large Sale</v>
      </c>
    </row>
    <row r="1236" spans="1:11">
      <c r="A1236" s="27" t="s">
        <v>3060</v>
      </c>
      <c r="B1236" s="30">
        <v>45526</v>
      </c>
      <c r="C1236" s="33" t="s">
        <v>1199</v>
      </c>
      <c r="D1236" s="33" t="s">
        <v>1616</v>
      </c>
      <c r="E1236" s="33" t="s">
        <v>1794</v>
      </c>
      <c r="F1236" s="33">
        <v>4</v>
      </c>
      <c r="G1236" s="33">
        <v>94.13</v>
      </c>
      <c r="H1236" s="33">
        <v>0.04</v>
      </c>
      <c r="I1236" s="33" t="s">
        <v>1829</v>
      </c>
      <c r="J1236" s="33">
        <v>361.45920000000001</v>
      </c>
      <c r="K1236" s="58" t="str">
        <f t="shared" si="19"/>
        <v>Small Sale</v>
      </c>
    </row>
    <row r="1237" spans="1:11">
      <c r="A1237" s="28" t="s">
        <v>3061</v>
      </c>
      <c r="B1237" s="31">
        <v>45489</v>
      </c>
      <c r="C1237" s="34" t="s">
        <v>1443</v>
      </c>
      <c r="D1237" s="34" t="s">
        <v>1546</v>
      </c>
      <c r="E1237" s="34" t="s">
        <v>1801</v>
      </c>
      <c r="F1237" s="34">
        <v>3</v>
      </c>
      <c r="G1237" s="34">
        <v>402.3</v>
      </c>
      <c r="H1237" s="34">
        <v>0.21</v>
      </c>
      <c r="I1237" s="34" t="s">
        <v>1826</v>
      </c>
      <c r="J1237" s="34">
        <v>953.45100000000014</v>
      </c>
      <c r="K1237" s="58" t="str">
        <f t="shared" si="19"/>
        <v>Small Sale</v>
      </c>
    </row>
    <row r="1238" spans="1:11">
      <c r="A1238" s="27" t="s">
        <v>3062</v>
      </c>
      <c r="B1238" s="30">
        <v>45908</v>
      </c>
      <c r="C1238" s="33" t="s">
        <v>767</v>
      </c>
      <c r="D1238" s="33" t="s">
        <v>1720</v>
      </c>
      <c r="E1238" s="33" t="s">
        <v>1779</v>
      </c>
      <c r="F1238" s="33">
        <v>1</v>
      </c>
      <c r="G1238" s="33">
        <v>729.05</v>
      </c>
      <c r="H1238" s="33">
        <v>0.06</v>
      </c>
      <c r="I1238" s="33" t="s">
        <v>1829</v>
      </c>
      <c r="J1238" s="33">
        <v>685.3069999999999</v>
      </c>
      <c r="K1238" s="58" t="str">
        <f t="shared" si="19"/>
        <v>Small Sale</v>
      </c>
    </row>
    <row r="1239" spans="1:11">
      <c r="A1239" s="28" t="s">
        <v>3063</v>
      </c>
      <c r="B1239" s="31">
        <v>45912</v>
      </c>
      <c r="C1239" s="34" t="s">
        <v>458</v>
      </c>
      <c r="D1239" s="34" t="s">
        <v>1728</v>
      </c>
      <c r="E1239" s="34" t="s">
        <v>1797</v>
      </c>
      <c r="F1239" s="34">
        <v>1</v>
      </c>
      <c r="G1239" s="34">
        <v>822.6</v>
      </c>
      <c r="H1239" s="34">
        <v>0.28999999999999998</v>
      </c>
      <c r="I1239" s="34" t="s">
        <v>1826</v>
      </c>
      <c r="J1239" s="34">
        <v>584.04599999999994</v>
      </c>
      <c r="K1239" s="58" t="str">
        <f t="shared" si="19"/>
        <v>Small Sale</v>
      </c>
    </row>
    <row r="1240" spans="1:11">
      <c r="A1240" s="27" t="s">
        <v>3064</v>
      </c>
      <c r="B1240" s="30">
        <v>45771</v>
      </c>
      <c r="C1240" s="33" t="s">
        <v>634</v>
      </c>
      <c r="D1240" s="33" t="s">
        <v>1714</v>
      </c>
      <c r="E1240" s="33" t="s">
        <v>1782</v>
      </c>
      <c r="F1240" s="33">
        <v>2</v>
      </c>
      <c r="G1240" s="33">
        <v>327.25</v>
      </c>
      <c r="H1240" s="33">
        <v>0.19</v>
      </c>
      <c r="I1240" s="33" t="s">
        <v>1826</v>
      </c>
      <c r="J1240" s="33">
        <v>530.14499999999998</v>
      </c>
      <c r="K1240" s="58" t="str">
        <f t="shared" si="19"/>
        <v>Small Sale</v>
      </c>
    </row>
    <row r="1241" spans="1:11">
      <c r="A1241" s="28" t="s">
        <v>3065</v>
      </c>
      <c r="B1241" s="31">
        <v>45619</v>
      </c>
      <c r="C1241" s="34" t="s">
        <v>304</v>
      </c>
      <c r="D1241" s="34" t="s">
        <v>1688</v>
      </c>
      <c r="E1241" s="34" t="s">
        <v>1786</v>
      </c>
      <c r="F1241" s="34">
        <v>4</v>
      </c>
      <c r="G1241" s="34">
        <v>930.38</v>
      </c>
      <c r="H1241" s="34">
        <v>0</v>
      </c>
      <c r="I1241" s="34" t="s">
        <v>1829</v>
      </c>
      <c r="J1241" s="34">
        <v>3721.52</v>
      </c>
      <c r="K1241" s="58" t="str">
        <f t="shared" si="19"/>
        <v>Large Sale</v>
      </c>
    </row>
    <row r="1242" spans="1:11">
      <c r="A1242" s="27" t="s">
        <v>3066</v>
      </c>
      <c r="B1242" s="30">
        <v>45394</v>
      </c>
      <c r="C1242" s="33" t="s">
        <v>487</v>
      </c>
      <c r="D1242" s="33" t="s">
        <v>1602</v>
      </c>
      <c r="E1242" s="33" t="s">
        <v>1773</v>
      </c>
      <c r="F1242" s="33">
        <v>2</v>
      </c>
      <c r="G1242" s="33">
        <v>437.84</v>
      </c>
      <c r="H1242" s="33">
        <v>0.24</v>
      </c>
      <c r="I1242" s="33" t="s">
        <v>1824</v>
      </c>
      <c r="J1242" s="33">
        <v>665.51679999999999</v>
      </c>
      <c r="K1242" s="58" t="str">
        <f t="shared" si="19"/>
        <v>Small Sale</v>
      </c>
    </row>
    <row r="1243" spans="1:11">
      <c r="A1243" s="28" t="s">
        <v>3067</v>
      </c>
      <c r="B1243" s="31">
        <v>45786</v>
      </c>
      <c r="C1243" s="34" t="s">
        <v>258</v>
      </c>
      <c r="D1243" s="34" t="s">
        <v>1580</v>
      </c>
      <c r="E1243" s="34" t="s">
        <v>1804</v>
      </c>
      <c r="F1243" s="34">
        <v>2</v>
      </c>
      <c r="G1243" s="34">
        <v>126.02</v>
      </c>
      <c r="H1243" s="34">
        <v>0.09</v>
      </c>
      <c r="I1243" s="34" t="s">
        <v>1829</v>
      </c>
      <c r="J1243" s="34">
        <v>229.35640000000001</v>
      </c>
      <c r="K1243" s="58" t="str">
        <f t="shared" si="19"/>
        <v>Small Sale</v>
      </c>
    </row>
    <row r="1244" spans="1:11">
      <c r="A1244" s="27" t="s">
        <v>3068</v>
      </c>
      <c r="B1244" s="30">
        <v>45692</v>
      </c>
      <c r="C1244" s="33" t="s">
        <v>1355</v>
      </c>
      <c r="D1244" s="33" t="s">
        <v>1714</v>
      </c>
      <c r="E1244" s="33" t="s">
        <v>1801</v>
      </c>
      <c r="F1244" s="33">
        <v>1</v>
      </c>
      <c r="G1244" s="33">
        <v>860.84</v>
      </c>
      <c r="H1244" s="33">
        <v>7.0000000000000007E-2</v>
      </c>
      <c r="I1244" s="33" t="s">
        <v>1826</v>
      </c>
      <c r="J1244" s="33">
        <v>800.58119999999997</v>
      </c>
      <c r="K1244" s="58" t="str">
        <f t="shared" si="19"/>
        <v>Small Sale</v>
      </c>
    </row>
    <row r="1245" spans="1:11">
      <c r="A1245" s="28" t="s">
        <v>3069</v>
      </c>
      <c r="B1245" s="31">
        <v>45677</v>
      </c>
      <c r="C1245" s="34" t="s">
        <v>335</v>
      </c>
      <c r="D1245" s="34" t="s">
        <v>1644</v>
      </c>
      <c r="E1245" s="34" t="s">
        <v>1797</v>
      </c>
      <c r="F1245" s="34">
        <v>1</v>
      </c>
      <c r="G1245" s="34">
        <v>161.80000000000001</v>
      </c>
      <c r="H1245" s="34">
        <v>0.24</v>
      </c>
      <c r="I1245" s="34" t="s">
        <v>1826</v>
      </c>
      <c r="J1245" s="34">
        <v>122.968</v>
      </c>
      <c r="K1245" s="58" t="str">
        <f t="shared" si="19"/>
        <v>Small Sale</v>
      </c>
    </row>
    <row r="1246" spans="1:11">
      <c r="A1246" s="27" t="s">
        <v>3070</v>
      </c>
      <c r="B1246" s="30">
        <v>45669</v>
      </c>
      <c r="C1246" s="33" t="s">
        <v>1202</v>
      </c>
      <c r="D1246" s="33" t="s">
        <v>1624</v>
      </c>
      <c r="E1246" s="33" t="s">
        <v>1807</v>
      </c>
      <c r="F1246" s="33">
        <v>4</v>
      </c>
      <c r="G1246" s="33">
        <v>347.82</v>
      </c>
      <c r="H1246" s="33">
        <v>0.02</v>
      </c>
      <c r="I1246" s="33" t="s">
        <v>1829</v>
      </c>
      <c r="J1246" s="33">
        <v>1363.4544000000001</v>
      </c>
      <c r="K1246" s="58" t="str">
        <f t="shared" si="19"/>
        <v>Large Sale</v>
      </c>
    </row>
    <row r="1247" spans="1:11">
      <c r="A1247" s="28" t="s">
        <v>3071</v>
      </c>
      <c r="B1247" s="31">
        <v>45299</v>
      </c>
      <c r="C1247" s="34" t="s">
        <v>1400</v>
      </c>
      <c r="D1247" s="34" t="s">
        <v>1718</v>
      </c>
      <c r="E1247" s="34" t="s">
        <v>1804</v>
      </c>
      <c r="F1247" s="34">
        <v>3</v>
      </c>
      <c r="G1247" s="34">
        <v>416.44</v>
      </c>
      <c r="H1247" s="34">
        <v>0.27</v>
      </c>
      <c r="I1247" s="34" t="s">
        <v>1824</v>
      </c>
      <c r="J1247" s="34">
        <v>912.00359999999989</v>
      </c>
      <c r="K1247" s="58" t="str">
        <f t="shared" si="19"/>
        <v>Small Sale</v>
      </c>
    </row>
    <row r="1248" spans="1:11">
      <c r="A1248" s="27" t="s">
        <v>3072</v>
      </c>
      <c r="B1248" s="30">
        <v>45893</v>
      </c>
      <c r="C1248" s="33" t="s">
        <v>32</v>
      </c>
      <c r="D1248" s="33" t="s">
        <v>1672</v>
      </c>
      <c r="E1248" s="33" t="s">
        <v>1752</v>
      </c>
      <c r="F1248" s="33">
        <v>1</v>
      </c>
      <c r="G1248" s="33">
        <v>147.96</v>
      </c>
      <c r="H1248" s="33">
        <v>0.24</v>
      </c>
      <c r="I1248" s="33" t="s">
        <v>1829</v>
      </c>
      <c r="J1248" s="33">
        <v>112.4496</v>
      </c>
      <c r="K1248" s="58" t="str">
        <f t="shared" si="19"/>
        <v>Small Sale</v>
      </c>
    </row>
    <row r="1249" spans="1:11">
      <c r="A1249" s="28" t="s">
        <v>3073</v>
      </c>
      <c r="B1249" s="31">
        <v>45560</v>
      </c>
      <c r="C1249" s="34" t="s">
        <v>1377</v>
      </c>
      <c r="D1249" s="34" t="s">
        <v>1584</v>
      </c>
      <c r="E1249" s="34" t="s">
        <v>1782</v>
      </c>
      <c r="F1249" s="34">
        <v>3</v>
      </c>
      <c r="G1249" s="34">
        <v>550.26</v>
      </c>
      <c r="H1249" s="34">
        <v>0.22</v>
      </c>
      <c r="I1249" s="34" t="s">
        <v>1824</v>
      </c>
      <c r="J1249" s="34">
        <v>1287.6084000000001</v>
      </c>
      <c r="K1249" s="58" t="str">
        <f t="shared" si="19"/>
        <v>Large Sale</v>
      </c>
    </row>
    <row r="1250" spans="1:11">
      <c r="A1250" s="27" t="s">
        <v>3074</v>
      </c>
      <c r="B1250" s="30">
        <v>45267</v>
      </c>
      <c r="C1250" s="33" t="s">
        <v>1160</v>
      </c>
      <c r="D1250" s="33" t="s">
        <v>1742</v>
      </c>
      <c r="E1250" s="33" t="s">
        <v>1779</v>
      </c>
      <c r="F1250" s="33">
        <v>4</v>
      </c>
      <c r="G1250" s="33">
        <v>938.21</v>
      </c>
      <c r="H1250" s="33">
        <v>0.04</v>
      </c>
      <c r="I1250" s="33" t="s">
        <v>1826</v>
      </c>
      <c r="J1250" s="33">
        <v>3602.7264</v>
      </c>
      <c r="K1250" s="58" t="str">
        <f t="shared" si="19"/>
        <v>Large Sale</v>
      </c>
    </row>
    <row r="1251" spans="1:11">
      <c r="A1251" s="28" t="s">
        <v>3075</v>
      </c>
      <c r="B1251" s="31">
        <v>45467</v>
      </c>
      <c r="C1251" s="34" t="s">
        <v>458</v>
      </c>
      <c r="D1251" s="34" t="s">
        <v>1736</v>
      </c>
      <c r="E1251" s="34" t="s">
        <v>1804</v>
      </c>
      <c r="F1251" s="34">
        <v>3</v>
      </c>
      <c r="G1251" s="34">
        <v>517.98</v>
      </c>
      <c r="H1251" s="34">
        <v>0.01</v>
      </c>
      <c r="I1251" s="34" t="s">
        <v>1826</v>
      </c>
      <c r="J1251" s="34">
        <v>1538.4005999999999</v>
      </c>
      <c r="K1251" s="58" t="str">
        <f t="shared" si="19"/>
        <v>Large Sale</v>
      </c>
    </row>
    <row r="1252" spans="1:11">
      <c r="A1252" s="27" t="s">
        <v>3076</v>
      </c>
      <c r="B1252" s="30">
        <v>45847</v>
      </c>
      <c r="C1252" s="33" t="s">
        <v>144</v>
      </c>
      <c r="D1252" s="33" t="s">
        <v>1557</v>
      </c>
      <c r="E1252" s="33" t="s">
        <v>1782</v>
      </c>
      <c r="F1252" s="33">
        <v>1</v>
      </c>
      <c r="G1252" s="33">
        <v>98.27</v>
      </c>
      <c r="H1252" s="33">
        <v>0.16</v>
      </c>
      <c r="I1252" s="33" t="s">
        <v>1826</v>
      </c>
      <c r="J1252" s="33">
        <v>82.54679999999999</v>
      </c>
      <c r="K1252" s="58" t="str">
        <f t="shared" si="19"/>
        <v>Small Sale</v>
      </c>
    </row>
    <row r="1253" spans="1:11">
      <c r="A1253" s="28" t="s">
        <v>3077</v>
      </c>
      <c r="B1253" s="31">
        <v>45480</v>
      </c>
      <c r="C1253" s="34" t="s">
        <v>803</v>
      </c>
      <c r="D1253" s="34" t="s">
        <v>1644</v>
      </c>
      <c r="E1253" s="34" t="s">
        <v>1792</v>
      </c>
      <c r="F1253" s="34">
        <v>2</v>
      </c>
      <c r="G1253" s="34">
        <v>875.2</v>
      </c>
      <c r="H1253" s="34">
        <v>0.19</v>
      </c>
      <c r="I1253" s="34" t="s">
        <v>1824</v>
      </c>
      <c r="J1253" s="34">
        <v>1417.8240000000001</v>
      </c>
      <c r="K1253" s="58" t="str">
        <f t="shared" si="19"/>
        <v>Large Sale</v>
      </c>
    </row>
    <row r="1254" spans="1:11">
      <c r="A1254" s="27" t="s">
        <v>3078</v>
      </c>
      <c r="B1254" s="30">
        <v>45345</v>
      </c>
      <c r="C1254" s="33" t="s">
        <v>963</v>
      </c>
      <c r="D1254" s="33" t="s">
        <v>1720</v>
      </c>
      <c r="E1254" s="33" t="s">
        <v>1752</v>
      </c>
      <c r="F1254" s="33">
        <v>1</v>
      </c>
      <c r="G1254" s="33">
        <v>227.35</v>
      </c>
      <c r="H1254" s="33">
        <v>0.06</v>
      </c>
      <c r="I1254" s="33" t="s">
        <v>1829</v>
      </c>
      <c r="J1254" s="33">
        <v>213.709</v>
      </c>
      <c r="K1254" s="58" t="str">
        <f t="shared" si="19"/>
        <v>Small Sale</v>
      </c>
    </row>
    <row r="1255" spans="1:11">
      <c r="A1255" s="28" t="s">
        <v>3079</v>
      </c>
      <c r="B1255" s="31">
        <v>45235</v>
      </c>
      <c r="C1255" s="34" t="s">
        <v>684</v>
      </c>
      <c r="D1255" s="34" t="s">
        <v>1696</v>
      </c>
      <c r="E1255" s="34" t="s">
        <v>1757</v>
      </c>
      <c r="F1255" s="34">
        <v>1</v>
      </c>
      <c r="G1255" s="34">
        <v>842.46</v>
      </c>
      <c r="H1255" s="34">
        <v>0.05</v>
      </c>
      <c r="I1255" s="34" t="s">
        <v>1829</v>
      </c>
      <c r="J1255" s="34">
        <v>800.33699999999999</v>
      </c>
      <c r="K1255" s="58" t="str">
        <f t="shared" si="19"/>
        <v>Small Sale</v>
      </c>
    </row>
    <row r="1256" spans="1:11">
      <c r="A1256" s="27" t="s">
        <v>3080</v>
      </c>
      <c r="B1256" s="30">
        <v>45543</v>
      </c>
      <c r="C1256" s="33" t="s">
        <v>690</v>
      </c>
      <c r="D1256" s="33" t="s">
        <v>1620</v>
      </c>
      <c r="E1256" s="33" t="s">
        <v>1792</v>
      </c>
      <c r="F1256" s="33">
        <v>3</v>
      </c>
      <c r="G1256" s="33">
        <v>120.67</v>
      </c>
      <c r="H1256" s="33">
        <v>0.08</v>
      </c>
      <c r="I1256" s="33" t="s">
        <v>1829</v>
      </c>
      <c r="J1256" s="33">
        <v>333.04919999999998</v>
      </c>
      <c r="K1256" s="58" t="str">
        <f t="shared" si="19"/>
        <v>Small Sale</v>
      </c>
    </row>
    <row r="1257" spans="1:11">
      <c r="A1257" s="28" t="s">
        <v>3081</v>
      </c>
      <c r="B1257" s="31">
        <v>45402</v>
      </c>
      <c r="C1257" s="34" t="s">
        <v>1527</v>
      </c>
      <c r="D1257" s="34" t="s">
        <v>1588</v>
      </c>
      <c r="E1257" s="34" t="s">
        <v>1766</v>
      </c>
      <c r="F1257" s="34">
        <v>4</v>
      </c>
      <c r="G1257" s="34">
        <v>176.13</v>
      </c>
      <c r="H1257" s="34">
        <v>0.27</v>
      </c>
      <c r="I1257" s="34" t="s">
        <v>1826</v>
      </c>
      <c r="J1257" s="34">
        <v>514.29959999999994</v>
      </c>
      <c r="K1257" s="58" t="str">
        <f t="shared" si="19"/>
        <v>Small Sale</v>
      </c>
    </row>
    <row r="1258" spans="1:11">
      <c r="A1258" s="27" t="s">
        <v>3082</v>
      </c>
      <c r="B1258" s="30">
        <v>45671</v>
      </c>
      <c r="C1258" s="33" t="s">
        <v>1392</v>
      </c>
      <c r="D1258" s="33" t="s">
        <v>1674</v>
      </c>
      <c r="E1258" s="33" t="s">
        <v>1792</v>
      </c>
      <c r="F1258" s="33">
        <v>4</v>
      </c>
      <c r="G1258" s="33">
        <v>592.67999999999995</v>
      </c>
      <c r="H1258" s="33">
        <v>0.03</v>
      </c>
      <c r="I1258" s="33" t="s">
        <v>1824</v>
      </c>
      <c r="J1258" s="33">
        <v>2299.5983999999999</v>
      </c>
      <c r="K1258" s="58" t="str">
        <f t="shared" si="19"/>
        <v>Large Sale</v>
      </c>
    </row>
    <row r="1259" spans="1:11">
      <c r="A1259" s="28" t="s">
        <v>3083</v>
      </c>
      <c r="B1259" s="31">
        <v>45367</v>
      </c>
      <c r="C1259" s="34" t="s">
        <v>582</v>
      </c>
      <c r="D1259" s="34" t="s">
        <v>1688</v>
      </c>
      <c r="E1259" s="34" t="s">
        <v>1769</v>
      </c>
      <c r="F1259" s="34">
        <v>4</v>
      </c>
      <c r="G1259" s="34">
        <v>662.43</v>
      </c>
      <c r="H1259" s="34">
        <v>0.24</v>
      </c>
      <c r="I1259" s="34" t="s">
        <v>1826</v>
      </c>
      <c r="J1259" s="34">
        <v>2013.7872</v>
      </c>
      <c r="K1259" s="58" t="str">
        <f t="shared" si="19"/>
        <v>Large Sale</v>
      </c>
    </row>
    <row r="1260" spans="1:11">
      <c r="A1260" s="27" t="s">
        <v>3084</v>
      </c>
      <c r="B1260" s="30">
        <v>45488</v>
      </c>
      <c r="C1260" s="33" t="s">
        <v>441</v>
      </c>
      <c r="D1260" s="33" t="s">
        <v>1634</v>
      </c>
      <c r="E1260" s="33" t="s">
        <v>1782</v>
      </c>
      <c r="F1260" s="33">
        <v>3</v>
      </c>
      <c r="G1260" s="33">
        <v>518.35</v>
      </c>
      <c r="H1260" s="33">
        <v>0.21</v>
      </c>
      <c r="I1260" s="33" t="s">
        <v>1829</v>
      </c>
      <c r="J1260" s="33">
        <v>1228.4894999999999</v>
      </c>
      <c r="K1260" s="58" t="str">
        <f t="shared" si="19"/>
        <v>Large Sale</v>
      </c>
    </row>
    <row r="1261" spans="1:11">
      <c r="A1261" s="28" t="s">
        <v>3085</v>
      </c>
      <c r="B1261" s="31">
        <v>45509</v>
      </c>
      <c r="C1261" s="34" t="s">
        <v>978</v>
      </c>
      <c r="D1261" s="34" t="s">
        <v>1670</v>
      </c>
      <c r="E1261" s="34" t="s">
        <v>1773</v>
      </c>
      <c r="F1261" s="34">
        <v>1</v>
      </c>
      <c r="G1261" s="34">
        <v>85.58</v>
      </c>
      <c r="H1261" s="34">
        <v>0.1</v>
      </c>
      <c r="I1261" s="34" t="s">
        <v>1829</v>
      </c>
      <c r="J1261" s="34">
        <v>77.022000000000006</v>
      </c>
      <c r="K1261" s="58" t="str">
        <f t="shared" si="19"/>
        <v>Small Sale</v>
      </c>
    </row>
    <row r="1262" spans="1:11">
      <c r="A1262" s="27" t="s">
        <v>3086</v>
      </c>
      <c r="B1262" s="30">
        <v>45323</v>
      </c>
      <c r="C1262" s="33" t="s">
        <v>1136</v>
      </c>
      <c r="D1262" s="33" t="s">
        <v>1722</v>
      </c>
      <c r="E1262" s="33" t="s">
        <v>1757</v>
      </c>
      <c r="F1262" s="33">
        <v>4</v>
      </c>
      <c r="G1262" s="33">
        <v>800</v>
      </c>
      <c r="H1262" s="33">
        <v>0.2</v>
      </c>
      <c r="I1262" s="33" t="s">
        <v>1824</v>
      </c>
      <c r="J1262" s="33">
        <v>2560</v>
      </c>
      <c r="K1262" s="58" t="str">
        <f t="shared" si="19"/>
        <v>Large Sale</v>
      </c>
    </row>
    <row r="1263" spans="1:11">
      <c r="A1263" s="28" t="s">
        <v>3087</v>
      </c>
      <c r="B1263" s="31">
        <v>45889</v>
      </c>
      <c r="C1263" s="34" t="s">
        <v>520</v>
      </c>
      <c r="D1263" s="34" t="s">
        <v>1668</v>
      </c>
      <c r="E1263" s="34" t="s">
        <v>1789</v>
      </c>
      <c r="F1263" s="34">
        <v>3</v>
      </c>
      <c r="G1263" s="34">
        <v>118.25</v>
      </c>
      <c r="H1263" s="34">
        <v>0.26</v>
      </c>
      <c r="I1263" s="34" t="s">
        <v>1826</v>
      </c>
      <c r="J1263" s="34">
        <v>262.51499999999999</v>
      </c>
      <c r="K1263" s="58" t="str">
        <f t="shared" si="19"/>
        <v>Small Sale</v>
      </c>
    </row>
    <row r="1264" spans="1:11">
      <c r="A1264" s="27" t="s">
        <v>3088</v>
      </c>
      <c r="B1264" s="30">
        <v>45253</v>
      </c>
      <c r="C1264" s="33" t="s">
        <v>1307</v>
      </c>
      <c r="D1264" s="33" t="s">
        <v>1612</v>
      </c>
      <c r="E1264" s="33" t="s">
        <v>1801</v>
      </c>
      <c r="F1264" s="33">
        <v>1</v>
      </c>
      <c r="G1264" s="33">
        <v>223.25</v>
      </c>
      <c r="H1264" s="33">
        <v>0.28999999999999998</v>
      </c>
      <c r="I1264" s="33" t="s">
        <v>1824</v>
      </c>
      <c r="J1264" s="33">
        <v>158.50749999999999</v>
      </c>
      <c r="K1264" s="58" t="str">
        <f t="shared" si="19"/>
        <v>Small Sale</v>
      </c>
    </row>
    <row r="1265" spans="1:11">
      <c r="A1265" s="28" t="s">
        <v>3089</v>
      </c>
      <c r="B1265" s="31">
        <v>45530</v>
      </c>
      <c r="C1265" s="34" t="s">
        <v>1325</v>
      </c>
      <c r="D1265" s="34" t="s">
        <v>1612</v>
      </c>
      <c r="E1265" s="34" t="s">
        <v>1769</v>
      </c>
      <c r="F1265" s="34">
        <v>3</v>
      </c>
      <c r="G1265" s="34">
        <v>918.76</v>
      </c>
      <c r="H1265" s="34">
        <v>0.2</v>
      </c>
      <c r="I1265" s="34" t="s">
        <v>1826</v>
      </c>
      <c r="J1265" s="34">
        <v>2205.0239999999999</v>
      </c>
      <c r="K1265" s="58" t="str">
        <f t="shared" si="19"/>
        <v>Large Sale</v>
      </c>
    </row>
    <row r="1266" spans="1:11">
      <c r="A1266" s="27" t="s">
        <v>3090</v>
      </c>
      <c r="B1266" s="30">
        <v>45491</v>
      </c>
      <c r="C1266" s="33" t="s">
        <v>890</v>
      </c>
      <c r="D1266" s="33" t="s">
        <v>1716</v>
      </c>
      <c r="E1266" s="33" t="s">
        <v>1797</v>
      </c>
      <c r="F1266" s="33">
        <v>2</v>
      </c>
      <c r="G1266" s="33">
        <v>905.26</v>
      </c>
      <c r="H1266" s="33">
        <v>0.15</v>
      </c>
      <c r="I1266" s="33" t="s">
        <v>1829</v>
      </c>
      <c r="J1266" s="33">
        <v>1538.942</v>
      </c>
      <c r="K1266" s="58" t="str">
        <f t="shared" si="19"/>
        <v>Large Sale</v>
      </c>
    </row>
    <row r="1267" spans="1:11">
      <c r="A1267" s="28" t="s">
        <v>3091</v>
      </c>
      <c r="B1267" s="31">
        <v>45628</v>
      </c>
      <c r="C1267" s="34" t="s">
        <v>984</v>
      </c>
      <c r="D1267" s="34" t="s">
        <v>1580</v>
      </c>
      <c r="E1267" s="34" t="s">
        <v>1813</v>
      </c>
      <c r="F1267" s="34">
        <v>4</v>
      </c>
      <c r="G1267" s="34">
        <v>295.39999999999998</v>
      </c>
      <c r="H1267" s="34">
        <v>0.23</v>
      </c>
      <c r="I1267" s="34" t="s">
        <v>1826</v>
      </c>
      <c r="J1267" s="34">
        <v>909.83199999999999</v>
      </c>
      <c r="K1267" s="58" t="str">
        <f t="shared" si="19"/>
        <v>Small Sale</v>
      </c>
    </row>
    <row r="1268" spans="1:11">
      <c r="A1268" s="27" t="s">
        <v>3092</v>
      </c>
      <c r="B1268" s="30">
        <v>45861</v>
      </c>
      <c r="C1268" s="33" t="s">
        <v>314</v>
      </c>
      <c r="D1268" s="33" t="s">
        <v>1736</v>
      </c>
      <c r="E1268" s="33" t="s">
        <v>1773</v>
      </c>
      <c r="F1268" s="33">
        <v>1</v>
      </c>
      <c r="G1268" s="33">
        <v>252.18</v>
      </c>
      <c r="H1268" s="33">
        <v>0.23</v>
      </c>
      <c r="I1268" s="33" t="s">
        <v>1826</v>
      </c>
      <c r="J1268" s="33">
        <v>194.17859999999999</v>
      </c>
      <c r="K1268" s="58" t="str">
        <f t="shared" si="19"/>
        <v>Small Sale</v>
      </c>
    </row>
    <row r="1269" spans="1:11">
      <c r="A1269" s="28" t="s">
        <v>3093</v>
      </c>
      <c r="B1269" s="31">
        <v>45878</v>
      </c>
      <c r="C1269" s="34" t="s">
        <v>511</v>
      </c>
      <c r="D1269" s="34" t="s">
        <v>1742</v>
      </c>
      <c r="E1269" s="34" t="s">
        <v>1794</v>
      </c>
      <c r="F1269" s="34">
        <v>4</v>
      </c>
      <c r="G1269" s="34">
        <v>792.1</v>
      </c>
      <c r="H1269" s="34">
        <v>0.19</v>
      </c>
      <c r="I1269" s="34" t="s">
        <v>1829</v>
      </c>
      <c r="J1269" s="34">
        <v>2566.404</v>
      </c>
      <c r="K1269" s="58" t="str">
        <f t="shared" si="19"/>
        <v>Large Sale</v>
      </c>
    </row>
    <row r="1270" spans="1:11">
      <c r="A1270" s="27" t="s">
        <v>3094</v>
      </c>
      <c r="B1270" s="30">
        <v>45426</v>
      </c>
      <c r="C1270" s="33" t="s">
        <v>278</v>
      </c>
      <c r="D1270" s="33" t="s">
        <v>1724</v>
      </c>
      <c r="E1270" s="33" t="s">
        <v>1799</v>
      </c>
      <c r="F1270" s="33">
        <v>1</v>
      </c>
      <c r="G1270" s="33">
        <v>883.36</v>
      </c>
      <c r="H1270" s="33">
        <v>0.11</v>
      </c>
      <c r="I1270" s="33" t="s">
        <v>1826</v>
      </c>
      <c r="J1270" s="33">
        <v>786.19040000000007</v>
      </c>
      <c r="K1270" s="58" t="str">
        <f t="shared" si="19"/>
        <v>Small Sale</v>
      </c>
    </row>
    <row r="1271" spans="1:11">
      <c r="A1271" s="28" t="s">
        <v>3095</v>
      </c>
      <c r="B1271" s="31">
        <v>45231</v>
      </c>
      <c r="C1271" s="34" t="s">
        <v>878</v>
      </c>
      <c r="D1271" s="34" t="s">
        <v>1686</v>
      </c>
      <c r="E1271" s="34" t="s">
        <v>1752</v>
      </c>
      <c r="F1271" s="34">
        <v>4</v>
      </c>
      <c r="G1271" s="34">
        <v>305.95</v>
      </c>
      <c r="H1271" s="34">
        <v>0.08</v>
      </c>
      <c r="I1271" s="34" t="s">
        <v>1826</v>
      </c>
      <c r="J1271" s="34">
        <v>1125.896</v>
      </c>
      <c r="K1271" s="58" t="str">
        <f t="shared" si="19"/>
        <v>Large Sale</v>
      </c>
    </row>
    <row r="1272" spans="1:11">
      <c r="A1272" s="27" t="s">
        <v>3096</v>
      </c>
      <c r="B1272" s="30">
        <v>45609</v>
      </c>
      <c r="C1272" s="33" t="s">
        <v>1249</v>
      </c>
      <c r="D1272" s="33" t="s">
        <v>1664</v>
      </c>
      <c r="E1272" s="33" t="s">
        <v>1779</v>
      </c>
      <c r="F1272" s="33">
        <v>3</v>
      </c>
      <c r="G1272" s="33">
        <v>742.45</v>
      </c>
      <c r="H1272" s="33">
        <v>0.23</v>
      </c>
      <c r="I1272" s="33" t="s">
        <v>1829</v>
      </c>
      <c r="J1272" s="33">
        <v>1715.0595000000001</v>
      </c>
      <c r="K1272" s="58" t="str">
        <f t="shared" si="19"/>
        <v>Large Sale</v>
      </c>
    </row>
    <row r="1273" spans="1:11">
      <c r="A1273" s="28" t="s">
        <v>3097</v>
      </c>
      <c r="B1273" s="31">
        <v>45392</v>
      </c>
      <c r="C1273" s="34" t="s">
        <v>1112</v>
      </c>
      <c r="D1273" s="34" t="s">
        <v>1598</v>
      </c>
      <c r="E1273" s="34" t="s">
        <v>1810</v>
      </c>
      <c r="F1273" s="34">
        <v>3</v>
      </c>
      <c r="G1273" s="34">
        <v>336.1</v>
      </c>
      <c r="H1273" s="34">
        <v>0.12</v>
      </c>
      <c r="I1273" s="34" t="s">
        <v>1829</v>
      </c>
      <c r="J1273" s="34">
        <v>887.30400000000009</v>
      </c>
      <c r="K1273" s="58" t="str">
        <f t="shared" si="19"/>
        <v>Small Sale</v>
      </c>
    </row>
    <row r="1274" spans="1:11">
      <c r="A1274" s="27" t="s">
        <v>3098</v>
      </c>
      <c r="B1274" s="30">
        <v>45876</v>
      </c>
      <c r="C1274" s="33" t="s">
        <v>1281</v>
      </c>
      <c r="D1274" s="33" t="s">
        <v>1606</v>
      </c>
      <c r="E1274" s="33" t="s">
        <v>1779</v>
      </c>
      <c r="F1274" s="33">
        <v>3</v>
      </c>
      <c r="G1274" s="33">
        <v>310.36</v>
      </c>
      <c r="H1274" s="33">
        <v>0.14000000000000001</v>
      </c>
      <c r="I1274" s="33" t="s">
        <v>1829</v>
      </c>
      <c r="J1274" s="33">
        <v>800.72879999999998</v>
      </c>
      <c r="K1274" s="58" t="str">
        <f t="shared" si="19"/>
        <v>Small Sale</v>
      </c>
    </row>
    <row r="1275" spans="1:11">
      <c r="A1275" s="28" t="s">
        <v>3099</v>
      </c>
      <c r="B1275" s="31">
        <v>45772</v>
      </c>
      <c r="C1275" s="34" t="s">
        <v>887</v>
      </c>
      <c r="D1275" s="34" t="s">
        <v>1744</v>
      </c>
      <c r="E1275" s="34" t="s">
        <v>1782</v>
      </c>
      <c r="F1275" s="34">
        <v>3</v>
      </c>
      <c r="G1275" s="34">
        <v>992.81</v>
      </c>
      <c r="H1275" s="34">
        <v>0.04</v>
      </c>
      <c r="I1275" s="34" t="s">
        <v>1826</v>
      </c>
      <c r="J1275" s="34">
        <v>2859.2928000000002</v>
      </c>
      <c r="K1275" s="58" t="str">
        <f t="shared" si="19"/>
        <v>Large Sale</v>
      </c>
    </row>
    <row r="1276" spans="1:11">
      <c r="A1276" s="27" t="s">
        <v>3100</v>
      </c>
      <c r="B1276" s="30">
        <v>45217</v>
      </c>
      <c r="C1276" s="33" t="s">
        <v>648</v>
      </c>
      <c r="D1276" s="33" t="s">
        <v>1668</v>
      </c>
      <c r="E1276" s="33" t="s">
        <v>1792</v>
      </c>
      <c r="F1276" s="33">
        <v>3</v>
      </c>
      <c r="G1276" s="33">
        <v>257.11</v>
      </c>
      <c r="H1276" s="33">
        <v>0.26</v>
      </c>
      <c r="I1276" s="33" t="s">
        <v>1829</v>
      </c>
      <c r="J1276" s="33">
        <v>570.78420000000006</v>
      </c>
      <c r="K1276" s="58" t="str">
        <f t="shared" si="19"/>
        <v>Small Sale</v>
      </c>
    </row>
    <row r="1277" spans="1:11">
      <c r="A1277" s="28" t="s">
        <v>3101</v>
      </c>
      <c r="B1277" s="31">
        <v>45739</v>
      </c>
      <c r="C1277" s="34" t="s">
        <v>713</v>
      </c>
      <c r="D1277" s="34" t="s">
        <v>1738</v>
      </c>
      <c r="E1277" s="34" t="s">
        <v>1794</v>
      </c>
      <c r="F1277" s="34">
        <v>4</v>
      </c>
      <c r="G1277" s="34">
        <v>816.29</v>
      </c>
      <c r="H1277" s="34">
        <v>0.24</v>
      </c>
      <c r="I1277" s="34" t="s">
        <v>1826</v>
      </c>
      <c r="J1277" s="34">
        <v>2481.5216</v>
      </c>
      <c r="K1277" s="58" t="str">
        <f t="shared" si="19"/>
        <v>Large Sale</v>
      </c>
    </row>
    <row r="1278" spans="1:11">
      <c r="A1278" s="27" t="s">
        <v>3102</v>
      </c>
      <c r="B1278" s="30">
        <v>45272</v>
      </c>
      <c r="C1278" s="33" t="s">
        <v>422</v>
      </c>
      <c r="D1278" s="33" t="s">
        <v>1668</v>
      </c>
      <c r="E1278" s="33" t="s">
        <v>1794</v>
      </c>
      <c r="F1278" s="33">
        <v>4</v>
      </c>
      <c r="G1278" s="33">
        <v>755.82</v>
      </c>
      <c r="H1278" s="33">
        <v>0.22</v>
      </c>
      <c r="I1278" s="33" t="s">
        <v>1829</v>
      </c>
      <c r="J1278" s="33">
        <v>2358.1583999999998</v>
      </c>
      <c r="K1278" s="58" t="str">
        <f t="shared" si="19"/>
        <v>Large Sale</v>
      </c>
    </row>
    <row r="1279" spans="1:11">
      <c r="A1279" s="28" t="s">
        <v>3103</v>
      </c>
      <c r="B1279" s="31">
        <v>45524</v>
      </c>
      <c r="C1279" s="34" t="s">
        <v>23</v>
      </c>
      <c r="D1279" s="34" t="s">
        <v>1543</v>
      </c>
      <c r="E1279" s="34" t="s">
        <v>1799</v>
      </c>
      <c r="F1279" s="34">
        <v>1</v>
      </c>
      <c r="G1279" s="34">
        <v>449.6</v>
      </c>
      <c r="H1279" s="34">
        <v>0.01</v>
      </c>
      <c r="I1279" s="34" t="s">
        <v>1826</v>
      </c>
      <c r="J1279" s="34">
        <v>445.10399999999998</v>
      </c>
      <c r="K1279" s="58" t="str">
        <f t="shared" si="19"/>
        <v>Small Sale</v>
      </c>
    </row>
    <row r="1280" spans="1:11">
      <c r="A1280" s="27" t="s">
        <v>3104</v>
      </c>
      <c r="B1280" s="30">
        <v>45481</v>
      </c>
      <c r="C1280" s="33" t="s">
        <v>1101</v>
      </c>
      <c r="D1280" s="33" t="s">
        <v>1576</v>
      </c>
      <c r="E1280" s="33" t="s">
        <v>1752</v>
      </c>
      <c r="F1280" s="33">
        <v>2</v>
      </c>
      <c r="G1280" s="33">
        <v>779.29</v>
      </c>
      <c r="H1280" s="33">
        <v>0.12</v>
      </c>
      <c r="I1280" s="33" t="s">
        <v>1829</v>
      </c>
      <c r="J1280" s="33">
        <v>1371.5504000000001</v>
      </c>
      <c r="K1280" s="58" t="str">
        <f t="shared" si="19"/>
        <v>Large Sale</v>
      </c>
    </row>
    <row r="1281" spans="1:11">
      <c r="A1281" s="28" t="s">
        <v>3105</v>
      </c>
      <c r="B1281" s="31">
        <v>45267</v>
      </c>
      <c r="C1281" s="34" t="s">
        <v>1431</v>
      </c>
      <c r="D1281" s="34" t="s">
        <v>1702</v>
      </c>
      <c r="E1281" s="34" t="s">
        <v>1807</v>
      </c>
      <c r="F1281" s="34">
        <v>1</v>
      </c>
      <c r="G1281" s="34">
        <v>748.75</v>
      </c>
      <c r="H1281" s="34">
        <v>0.1</v>
      </c>
      <c r="I1281" s="34" t="s">
        <v>1829</v>
      </c>
      <c r="J1281" s="34">
        <v>673.875</v>
      </c>
      <c r="K1281" s="58" t="str">
        <f t="shared" si="19"/>
        <v>Small Sale</v>
      </c>
    </row>
    <row r="1282" spans="1:11">
      <c r="A1282" s="27" t="s">
        <v>3106</v>
      </c>
      <c r="B1282" s="30">
        <v>45328</v>
      </c>
      <c r="C1282" s="33" t="s">
        <v>598</v>
      </c>
      <c r="D1282" s="33" t="s">
        <v>1726</v>
      </c>
      <c r="E1282" s="33" t="s">
        <v>1752</v>
      </c>
      <c r="F1282" s="33">
        <v>2</v>
      </c>
      <c r="G1282" s="33">
        <v>121.67</v>
      </c>
      <c r="H1282" s="33">
        <v>0.08</v>
      </c>
      <c r="I1282" s="33" t="s">
        <v>1829</v>
      </c>
      <c r="J1282" s="33">
        <v>223.87280000000001</v>
      </c>
      <c r="K1282" s="58" t="str">
        <f t="shared" si="19"/>
        <v>Small Sale</v>
      </c>
    </row>
    <row r="1283" spans="1:11">
      <c r="A1283" s="28" t="s">
        <v>3107</v>
      </c>
      <c r="B1283" s="31">
        <v>45787</v>
      </c>
      <c r="C1283" s="34" t="s">
        <v>1513</v>
      </c>
      <c r="D1283" s="34" t="s">
        <v>1646</v>
      </c>
      <c r="E1283" s="34" t="s">
        <v>1801</v>
      </c>
      <c r="F1283" s="34">
        <v>3</v>
      </c>
      <c r="G1283" s="34">
        <v>225.14</v>
      </c>
      <c r="H1283" s="34">
        <v>0.15</v>
      </c>
      <c r="I1283" s="34" t="s">
        <v>1829</v>
      </c>
      <c r="J1283" s="34">
        <v>574.10699999999997</v>
      </c>
      <c r="K1283" s="58" t="str">
        <f t="shared" ref="K1283:K1346" si="20">IF(J1283 &gt; 1000, "Large Sale", "Small Sale")</f>
        <v>Small Sale</v>
      </c>
    </row>
    <row r="1284" spans="1:11">
      <c r="A1284" s="27" t="s">
        <v>3108</v>
      </c>
      <c r="B1284" s="30">
        <v>45876</v>
      </c>
      <c r="C1284" s="33" t="s">
        <v>1011</v>
      </c>
      <c r="D1284" s="33" t="s">
        <v>1606</v>
      </c>
      <c r="E1284" s="33" t="s">
        <v>1813</v>
      </c>
      <c r="F1284" s="33">
        <v>1</v>
      </c>
      <c r="G1284" s="33">
        <v>654.17999999999995</v>
      </c>
      <c r="H1284" s="33">
        <v>0.19</v>
      </c>
      <c r="I1284" s="33" t="s">
        <v>1826</v>
      </c>
      <c r="J1284" s="33">
        <v>529.88580000000002</v>
      </c>
      <c r="K1284" s="58" t="str">
        <f t="shared" si="20"/>
        <v>Small Sale</v>
      </c>
    </row>
    <row r="1285" spans="1:11">
      <c r="A1285" s="28" t="s">
        <v>3109</v>
      </c>
      <c r="B1285" s="31">
        <v>45552</v>
      </c>
      <c r="C1285" s="34" t="s">
        <v>218</v>
      </c>
      <c r="D1285" s="34" t="s">
        <v>1690</v>
      </c>
      <c r="E1285" s="34" t="s">
        <v>1773</v>
      </c>
      <c r="F1285" s="34">
        <v>2</v>
      </c>
      <c r="G1285" s="34">
        <v>504.98</v>
      </c>
      <c r="H1285" s="34">
        <v>0.08</v>
      </c>
      <c r="I1285" s="34" t="s">
        <v>1829</v>
      </c>
      <c r="J1285" s="34">
        <v>929.16320000000007</v>
      </c>
      <c r="K1285" s="58" t="str">
        <f t="shared" si="20"/>
        <v>Small Sale</v>
      </c>
    </row>
    <row r="1286" spans="1:11">
      <c r="A1286" s="27" t="s">
        <v>3110</v>
      </c>
      <c r="B1286" s="30">
        <v>45823</v>
      </c>
      <c r="C1286" s="33" t="s">
        <v>1181</v>
      </c>
      <c r="D1286" s="33" t="s">
        <v>1656</v>
      </c>
      <c r="E1286" s="33" t="s">
        <v>1782</v>
      </c>
      <c r="F1286" s="33">
        <v>2</v>
      </c>
      <c r="G1286" s="33">
        <v>623.20000000000005</v>
      </c>
      <c r="H1286" s="33">
        <v>0.14000000000000001</v>
      </c>
      <c r="I1286" s="33" t="s">
        <v>1829</v>
      </c>
      <c r="J1286" s="33">
        <v>1071.904</v>
      </c>
      <c r="K1286" s="58" t="str">
        <f t="shared" si="20"/>
        <v>Large Sale</v>
      </c>
    </row>
    <row r="1287" spans="1:11">
      <c r="A1287" s="28" t="s">
        <v>3111</v>
      </c>
      <c r="B1287" s="31">
        <v>45622</v>
      </c>
      <c r="C1287" s="34" t="s">
        <v>1023</v>
      </c>
      <c r="D1287" s="34" t="s">
        <v>1555</v>
      </c>
      <c r="E1287" s="34" t="s">
        <v>1804</v>
      </c>
      <c r="F1287" s="34">
        <v>2</v>
      </c>
      <c r="G1287" s="34">
        <v>530.54</v>
      </c>
      <c r="H1287" s="34">
        <v>0.28000000000000003</v>
      </c>
      <c r="I1287" s="34" t="s">
        <v>1829</v>
      </c>
      <c r="J1287" s="34">
        <v>763.97759999999994</v>
      </c>
      <c r="K1287" s="58" t="str">
        <f t="shared" si="20"/>
        <v>Small Sale</v>
      </c>
    </row>
    <row r="1288" spans="1:11">
      <c r="A1288" s="27" t="s">
        <v>3112</v>
      </c>
      <c r="B1288" s="30">
        <v>45810</v>
      </c>
      <c r="C1288" s="33" t="s">
        <v>1142</v>
      </c>
      <c r="D1288" s="33" t="s">
        <v>1543</v>
      </c>
      <c r="E1288" s="33" t="s">
        <v>1804</v>
      </c>
      <c r="F1288" s="33">
        <v>3</v>
      </c>
      <c r="G1288" s="33">
        <v>279.45</v>
      </c>
      <c r="H1288" s="33">
        <v>0.15</v>
      </c>
      <c r="I1288" s="33" t="s">
        <v>1829</v>
      </c>
      <c r="J1288" s="33">
        <v>712.59749999999985</v>
      </c>
      <c r="K1288" s="58" t="str">
        <f t="shared" si="20"/>
        <v>Small Sale</v>
      </c>
    </row>
    <row r="1289" spans="1:11">
      <c r="A1289" s="28" t="s">
        <v>3113</v>
      </c>
      <c r="B1289" s="31">
        <v>45645</v>
      </c>
      <c r="C1289" s="34" t="s">
        <v>849</v>
      </c>
      <c r="D1289" s="34" t="s">
        <v>1572</v>
      </c>
      <c r="E1289" s="34" t="s">
        <v>1782</v>
      </c>
      <c r="F1289" s="34">
        <v>3</v>
      </c>
      <c r="G1289" s="34">
        <v>906.99</v>
      </c>
      <c r="H1289" s="34">
        <v>0.26</v>
      </c>
      <c r="I1289" s="34" t="s">
        <v>1829</v>
      </c>
      <c r="J1289" s="34">
        <v>2013.5178000000001</v>
      </c>
      <c r="K1289" s="58" t="str">
        <f t="shared" si="20"/>
        <v>Large Sale</v>
      </c>
    </row>
    <row r="1290" spans="1:11">
      <c r="A1290" s="27" t="s">
        <v>3114</v>
      </c>
      <c r="B1290" s="30">
        <v>45749</v>
      </c>
      <c r="C1290" s="33" t="s">
        <v>258</v>
      </c>
      <c r="D1290" s="33" t="s">
        <v>1708</v>
      </c>
      <c r="E1290" s="33" t="s">
        <v>1807</v>
      </c>
      <c r="F1290" s="33">
        <v>4</v>
      </c>
      <c r="G1290" s="33">
        <v>408.76</v>
      </c>
      <c r="H1290" s="33">
        <v>0.12</v>
      </c>
      <c r="I1290" s="33" t="s">
        <v>1829</v>
      </c>
      <c r="J1290" s="33">
        <v>1438.8352</v>
      </c>
      <c r="K1290" s="58" t="str">
        <f t="shared" si="20"/>
        <v>Large Sale</v>
      </c>
    </row>
    <row r="1291" spans="1:11">
      <c r="A1291" s="28" t="s">
        <v>3115</v>
      </c>
      <c r="B1291" s="31">
        <v>45537</v>
      </c>
      <c r="C1291" s="34" t="s">
        <v>585</v>
      </c>
      <c r="D1291" s="34" t="s">
        <v>1620</v>
      </c>
      <c r="E1291" s="34" t="s">
        <v>1786</v>
      </c>
      <c r="F1291" s="34">
        <v>2</v>
      </c>
      <c r="G1291" s="34">
        <v>117.34</v>
      </c>
      <c r="H1291" s="34">
        <v>0.09</v>
      </c>
      <c r="I1291" s="34" t="s">
        <v>1826</v>
      </c>
      <c r="J1291" s="34">
        <v>213.55879999999999</v>
      </c>
      <c r="K1291" s="58" t="str">
        <f t="shared" si="20"/>
        <v>Small Sale</v>
      </c>
    </row>
    <row r="1292" spans="1:11">
      <c r="A1292" s="27" t="s">
        <v>3116</v>
      </c>
      <c r="B1292" s="30">
        <v>45376</v>
      </c>
      <c r="C1292" s="33" t="s">
        <v>559</v>
      </c>
      <c r="D1292" s="33" t="s">
        <v>1730</v>
      </c>
      <c r="E1292" s="33" t="s">
        <v>1799</v>
      </c>
      <c r="F1292" s="33">
        <v>3</v>
      </c>
      <c r="G1292" s="33">
        <v>690.27</v>
      </c>
      <c r="H1292" s="33">
        <v>7.0000000000000007E-2</v>
      </c>
      <c r="I1292" s="33" t="s">
        <v>1826</v>
      </c>
      <c r="J1292" s="33">
        <v>1925.8533</v>
      </c>
      <c r="K1292" s="58" t="str">
        <f t="shared" si="20"/>
        <v>Large Sale</v>
      </c>
    </row>
    <row r="1293" spans="1:11">
      <c r="A1293" s="28" t="s">
        <v>3117</v>
      </c>
      <c r="B1293" s="31">
        <v>45709</v>
      </c>
      <c r="C1293" s="34" t="s">
        <v>381</v>
      </c>
      <c r="D1293" s="34" t="s">
        <v>1604</v>
      </c>
      <c r="E1293" s="34" t="s">
        <v>1807</v>
      </c>
      <c r="F1293" s="34">
        <v>4</v>
      </c>
      <c r="G1293" s="34">
        <v>377.18</v>
      </c>
      <c r="H1293" s="34">
        <v>0.24</v>
      </c>
      <c r="I1293" s="34" t="s">
        <v>1826</v>
      </c>
      <c r="J1293" s="34">
        <v>1146.6271999999999</v>
      </c>
      <c r="K1293" s="58" t="str">
        <f t="shared" si="20"/>
        <v>Large Sale</v>
      </c>
    </row>
    <row r="1294" spans="1:11">
      <c r="A1294" s="27" t="s">
        <v>3118</v>
      </c>
      <c r="B1294" s="30">
        <v>45446</v>
      </c>
      <c r="C1294" s="33" t="s">
        <v>393</v>
      </c>
      <c r="D1294" s="33" t="s">
        <v>1628</v>
      </c>
      <c r="E1294" s="33" t="s">
        <v>1752</v>
      </c>
      <c r="F1294" s="33">
        <v>1</v>
      </c>
      <c r="G1294" s="33">
        <v>70.52</v>
      </c>
      <c r="H1294" s="33">
        <v>0.08</v>
      </c>
      <c r="I1294" s="33" t="s">
        <v>1829</v>
      </c>
      <c r="J1294" s="33">
        <v>64.878399999999999</v>
      </c>
      <c r="K1294" s="58" t="str">
        <f t="shared" si="20"/>
        <v>Small Sale</v>
      </c>
    </row>
    <row r="1295" spans="1:11">
      <c r="A1295" s="28" t="s">
        <v>3119</v>
      </c>
      <c r="B1295" s="31">
        <v>45330</v>
      </c>
      <c r="C1295" s="34" t="s">
        <v>875</v>
      </c>
      <c r="D1295" s="34" t="s">
        <v>1624</v>
      </c>
      <c r="E1295" s="34" t="s">
        <v>1786</v>
      </c>
      <c r="F1295" s="34">
        <v>1</v>
      </c>
      <c r="G1295" s="34">
        <v>40.25</v>
      </c>
      <c r="H1295" s="34">
        <v>0.1</v>
      </c>
      <c r="I1295" s="34" t="s">
        <v>1826</v>
      </c>
      <c r="J1295" s="34">
        <v>36.225000000000001</v>
      </c>
      <c r="K1295" s="58" t="str">
        <f t="shared" si="20"/>
        <v>Small Sale</v>
      </c>
    </row>
    <row r="1296" spans="1:11">
      <c r="A1296" s="27" t="s">
        <v>3120</v>
      </c>
      <c r="B1296" s="30">
        <v>45388</v>
      </c>
      <c r="C1296" s="33" t="s">
        <v>746</v>
      </c>
      <c r="D1296" s="33" t="s">
        <v>1726</v>
      </c>
      <c r="E1296" s="33" t="s">
        <v>1792</v>
      </c>
      <c r="F1296" s="33">
        <v>3</v>
      </c>
      <c r="G1296" s="33">
        <v>539.44000000000005</v>
      </c>
      <c r="H1296" s="33">
        <v>0.05</v>
      </c>
      <c r="I1296" s="33" t="s">
        <v>1829</v>
      </c>
      <c r="J1296" s="33">
        <v>1537.404</v>
      </c>
      <c r="K1296" s="58" t="str">
        <f t="shared" si="20"/>
        <v>Large Sale</v>
      </c>
    </row>
    <row r="1297" spans="1:11">
      <c r="A1297" s="28" t="s">
        <v>3121</v>
      </c>
      <c r="B1297" s="31">
        <v>45313</v>
      </c>
      <c r="C1297" s="34" t="s">
        <v>791</v>
      </c>
      <c r="D1297" s="34" t="s">
        <v>1668</v>
      </c>
      <c r="E1297" s="34" t="s">
        <v>1769</v>
      </c>
      <c r="F1297" s="34">
        <v>3</v>
      </c>
      <c r="G1297" s="34">
        <v>543.49</v>
      </c>
      <c r="H1297" s="34">
        <v>0.05</v>
      </c>
      <c r="I1297" s="34" t="s">
        <v>1826</v>
      </c>
      <c r="J1297" s="34">
        <v>1548.9465</v>
      </c>
      <c r="K1297" s="58" t="str">
        <f t="shared" si="20"/>
        <v>Large Sale</v>
      </c>
    </row>
    <row r="1298" spans="1:11">
      <c r="A1298" s="27" t="s">
        <v>3122</v>
      </c>
      <c r="B1298" s="30">
        <v>45221</v>
      </c>
      <c r="C1298" s="33" t="s">
        <v>1020</v>
      </c>
      <c r="D1298" s="33" t="s">
        <v>1560</v>
      </c>
      <c r="E1298" s="33" t="s">
        <v>1776</v>
      </c>
      <c r="F1298" s="33">
        <v>4</v>
      </c>
      <c r="G1298" s="33">
        <v>547.21</v>
      </c>
      <c r="H1298" s="33">
        <v>0.1</v>
      </c>
      <c r="I1298" s="33" t="s">
        <v>1829</v>
      </c>
      <c r="J1298" s="33">
        <v>1969.9559999999999</v>
      </c>
      <c r="K1298" s="58" t="str">
        <f t="shared" si="20"/>
        <v>Large Sale</v>
      </c>
    </row>
    <row r="1299" spans="1:11">
      <c r="A1299" s="28" t="s">
        <v>3123</v>
      </c>
      <c r="B1299" s="31">
        <v>45619</v>
      </c>
      <c r="C1299" s="34" t="s">
        <v>773</v>
      </c>
      <c r="D1299" s="34" t="s">
        <v>1678</v>
      </c>
      <c r="E1299" s="34" t="s">
        <v>1757</v>
      </c>
      <c r="F1299" s="34">
        <v>2</v>
      </c>
      <c r="G1299" s="34">
        <v>892.46</v>
      </c>
      <c r="H1299" s="34">
        <v>7.0000000000000007E-2</v>
      </c>
      <c r="I1299" s="34" t="s">
        <v>1826</v>
      </c>
      <c r="J1299" s="34">
        <v>1659.9756</v>
      </c>
      <c r="K1299" s="58" t="str">
        <f t="shared" si="20"/>
        <v>Large Sale</v>
      </c>
    </row>
    <row r="1300" spans="1:11">
      <c r="A1300" s="27" t="s">
        <v>3124</v>
      </c>
      <c r="B1300" s="30">
        <v>45286</v>
      </c>
      <c r="C1300" s="33" t="s">
        <v>1208</v>
      </c>
      <c r="D1300" s="33" t="s">
        <v>1600</v>
      </c>
      <c r="E1300" s="33" t="s">
        <v>1782</v>
      </c>
      <c r="F1300" s="33">
        <v>2</v>
      </c>
      <c r="G1300" s="33">
        <v>853.41</v>
      </c>
      <c r="H1300" s="33">
        <v>0.25</v>
      </c>
      <c r="I1300" s="33" t="s">
        <v>1824</v>
      </c>
      <c r="J1300" s="33">
        <v>1280.115</v>
      </c>
      <c r="K1300" s="58" t="str">
        <f t="shared" si="20"/>
        <v>Large Sale</v>
      </c>
    </row>
    <row r="1301" spans="1:11">
      <c r="A1301" s="28" t="s">
        <v>3125</v>
      </c>
      <c r="B1301" s="31">
        <v>45451</v>
      </c>
      <c r="C1301" s="34" t="s">
        <v>387</v>
      </c>
      <c r="D1301" s="34" t="s">
        <v>1712</v>
      </c>
      <c r="E1301" s="34" t="s">
        <v>1779</v>
      </c>
      <c r="F1301" s="34">
        <v>1</v>
      </c>
      <c r="G1301" s="34">
        <v>162.13999999999999</v>
      </c>
      <c r="H1301" s="34">
        <v>7.0000000000000007E-2</v>
      </c>
      <c r="I1301" s="34" t="s">
        <v>1826</v>
      </c>
      <c r="J1301" s="34">
        <v>150.7902</v>
      </c>
      <c r="K1301" s="58" t="str">
        <f t="shared" si="20"/>
        <v>Small Sale</v>
      </c>
    </row>
    <row r="1302" spans="1:11">
      <c r="A1302" s="27" t="s">
        <v>3126</v>
      </c>
      <c r="B1302" s="30">
        <v>45478</v>
      </c>
      <c r="C1302" s="33" t="s">
        <v>496</v>
      </c>
      <c r="D1302" s="33" t="s">
        <v>1740</v>
      </c>
      <c r="E1302" s="33" t="s">
        <v>1804</v>
      </c>
      <c r="F1302" s="33">
        <v>1</v>
      </c>
      <c r="G1302" s="33">
        <v>893.14</v>
      </c>
      <c r="H1302" s="33">
        <v>0.09</v>
      </c>
      <c r="I1302" s="33" t="s">
        <v>1824</v>
      </c>
      <c r="J1302" s="33">
        <v>812.75739999999996</v>
      </c>
      <c r="K1302" s="58" t="str">
        <f t="shared" si="20"/>
        <v>Small Sale</v>
      </c>
    </row>
    <row r="1303" spans="1:11">
      <c r="A1303" s="28" t="s">
        <v>3127</v>
      </c>
      <c r="B1303" s="31">
        <v>45528</v>
      </c>
      <c r="C1303" s="34" t="s">
        <v>366</v>
      </c>
      <c r="D1303" s="34" t="s">
        <v>1616</v>
      </c>
      <c r="E1303" s="34" t="s">
        <v>1782</v>
      </c>
      <c r="F1303" s="34">
        <v>4</v>
      </c>
      <c r="G1303" s="34">
        <v>349.07</v>
      </c>
      <c r="H1303" s="34">
        <v>0.28000000000000003</v>
      </c>
      <c r="I1303" s="34" t="s">
        <v>1824</v>
      </c>
      <c r="J1303" s="34">
        <v>1005.3216</v>
      </c>
      <c r="K1303" s="58" t="str">
        <f t="shared" si="20"/>
        <v>Large Sale</v>
      </c>
    </row>
    <row r="1304" spans="1:11">
      <c r="A1304" s="27" t="s">
        <v>3128</v>
      </c>
      <c r="B1304" s="30">
        <v>45418</v>
      </c>
      <c r="C1304" s="33" t="s">
        <v>899</v>
      </c>
      <c r="D1304" s="33" t="s">
        <v>1710</v>
      </c>
      <c r="E1304" s="33" t="s">
        <v>1797</v>
      </c>
      <c r="F1304" s="33">
        <v>1</v>
      </c>
      <c r="G1304" s="33">
        <v>747.9</v>
      </c>
      <c r="H1304" s="33">
        <v>0.21</v>
      </c>
      <c r="I1304" s="33" t="s">
        <v>1829</v>
      </c>
      <c r="J1304" s="33">
        <v>590.84100000000001</v>
      </c>
      <c r="K1304" s="58" t="str">
        <f t="shared" si="20"/>
        <v>Small Sale</v>
      </c>
    </row>
    <row r="1305" spans="1:11">
      <c r="A1305" s="28" t="s">
        <v>3129</v>
      </c>
      <c r="B1305" s="31">
        <v>45478</v>
      </c>
      <c r="C1305" s="34" t="s">
        <v>127</v>
      </c>
      <c r="D1305" s="34" t="s">
        <v>1710</v>
      </c>
      <c r="E1305" s="34" t="s">
        <v>1776</v>
      </c>
      <c r="F1305" s="34">
        <v>3</v>
      </c>
      <c r="G1305" s="34">
        <v>438.92</v>
      </c>
      <c r="H1305" s="34">
        <v>0.21</v>
      </c>
      <c r="I1305" s="34" t="s">
        <v>1824</v>
      </c>
      <c r="J1305" s="34">
        <v>1040.2403999999999</v>
      </c>
      <c r="K1305" s="58" t="str">
        <f t="shared" si="20"/>
        <v>Large Sale</v>
      </c>
    </row>
    <row r="1306" spans="1:11">
      <c r="A1306" s="27" t="s">
        <v>3130</v>
      </c>
      <c r="B1306" s="30">
        <v>45232</v>
      </c>
      <c r="C1306" s="33" t="s">
        <v>425</v>
      </c>
      <c r="D1306" s="33" t="s">
        <v>1702</v>
      </c>
      <c r="E1306" s="33" t="s">
        <v>1769</v>
      </c>
      <c r="F1306" s="33">
        <v>4</v>
      </c>
      <c r="G1306" s="33">
        <v>665.38</v>
      </c>
      <c r="H1306" s="33">
        <v>0.18</v>
      </c>
      <c r="I1306" s="33" t="s">
        <v>1824</v>
      </c>
      <c r="J1306" s="33">
        <v>2182.4463999999998</v>
      </c>
      <c r="K1306" s="58" t="str">
        <f t="shared" si="20"/>
        <v>Large Sale</v>
      </c>
    </row>
    <row r="1307" spans="1:11">
      <c r="A1307" s="28" t="s">
        <v>3131</v>
      </c>
      <c r="B1307" s="31">
        <v>45616</v>
      </c>
      <c r="C1307" s="34" t="s">
        <v>23</v>
      </c>
      <c r="D1307" s="34" t="s">
        <v>1668</v>
      </c>
      <c r="E1307" s="34" t="s">
        <v>1810</v>
      </c>
      <c r="F1307" s="34">
        <v>1</v>
      </c>
      <c r="G1307" s="34">
        <v>146.49</v>
      </c>
      <c r="H1307" s="34">
        <v>0.28000000000000003</v>
      </c>
      <c r="I1307" s="34" t="s">
        <v>1824</v>
      </c>
      <c r="J1307" s="34">
        <v>105.47280000000001</v>
      </c>
      <c r="K1307" s="58" t="str">
        <f t="shared" si="20"/>
        <v>Small Sale</v>
      </c>
    </row>
    <row r="1308" spans="1:11">
      <c r="A1308" s="27" t="s">
        <v>3132</v>
      </c>
      <c r="B1308" s="30">
        <v>45774</v>
      </c>
      <c r="C1308" s="33" t="s">
        <v>472</v>
      </c>
      <c r="D1308" s="33" t="s">
        <v>1624</v>
      </c>
      <c r="E1308" s="33" t="s">
        <v>1801</v>
      </c>
      <c r="F1308" s="33">
        <v>2</v>
      </c>
      <c r="G1308" s="33">
        <v>235.39</v>
      </c>
      <c r="H1308" s="33">
        <v>0.27</v>
      </c>
      <c r="I1308" s="33" t="s">
        <v>1829</v>
      </c>
      <c r="J1308" s="33">
        <v>343.6694</v>
      </c>
      <c r="K1308" s="58" t="str">
        <f t="shared" si="20"/>
        <v>Small Sale</v>
      </c>
    </row>
    <row r="1309" spans="1:11">
      <c r="A1309" s="28" t="s">
        <v>3133</v>
      </c>
      <c r="B1309" s="31">
        <v>45651</v>
      </c>
      <c r="C1309" s="34" t="s">
        <v>118</v>
      </c>
      <c r="D1309" s="34" t="s">
        <v>1670</v>
      </c>
      <c r="E1309" s="34" t="s">
        <v>1773</v>
      </c>
      <c r="F1309" s="34">
        <v>3</v>
      </c>
      <c r="G1309" s="34">
        <v>38.07</v>
      </c>
      <c r="H1309" s="34">
        <v>0.09</v>
      </c>
      <c r="I1309" s="34" t="s">
        <v>1826</v>
      </c>
      <c r="J1309" s="34">
        <v>103.9311</v>
      </c>
      <c r="K1309" s="58" t="str">
        <f t="shared" si="20"/>
        <v>Small Sale</v>
      </c>
    </row>
    <row r="1310" spans="1:11">
      <c r="A1310" s="27" t="s">
        <v>3134</v>
      </c>
      <c r="B1310" s="30">
        <v>45902</v>
      </c>
      <c r="C1310" s="33" t="s">
        <v>1254</v>
      </c>
      <c r="D1310" s="33" t="s">
        <v>1616</v>
      </c>
      <c r="E1310" s="33" t="s">
        <v>1769</v>
      </c>
      <c r="F1310" s="33">
        <v>2</v>
      </c>
      <c r="G1310" s="33">
        <v>511.7</v>
      </c>
      <c r="H1310" s="33">
        <v>0.12</v>
      </c>
      <c r="I1310" s="33" t="s">
        <v>1829</v>
      </c>
      <c r="J1310" s="33">
        <v>900.59199999999998</v>
      </c>
      <c r="K1310" s="58" t="str">
        <f t="shared" si="20"/>
        <v>Small Sale</v>
      </c>
    </row>
    <row r="1311" spans="1:11">
      <c r="A1311" s="28" t="s">
        <v>3135</v>
      </c>
      <c r="B1311" s="31">
        <v>45401</v>
      </c>
      <c r="C1311" s="34" t="s">
        <v>332</v>
      </c>
      <c r="D1311" s="34" t="s">
        <v>1698</v>
      </c>
      <c r="E1311" s="34" t="s">
        <v>1782</v>
      </c>
      <c r="F1311" s="34">
        <v>4</v>
      </c>
      <c r="G1311" s="34">
        <v>488.72</v>
      </c>
      <c r="H1311" s="34">
        <v>0.23</v>
      </c>
      <c r="I1311" s="34" t="s">
        <v>1826</v>
      </c>
      <c r="J1311" s="34">
        <v>1505.2575999999999</v>
      </c>
      <c r="K1311" s="58" t="str">
        <f t="shared" si="20"/>
        <v>Large Sale</v>
      </c>
    </row>
    <row r="1312" spans="1:11">
      <c r="A1312" s="27" t="s">
        <v>3136</v>
      </c>
      <c r="B1312" s="30">
        <v>45717</v>
      </c>
      <c r="C1312" s="33" t="s">
        <v>1220</v>
      </c>
      <c r="D1312" s="33" t="s">
        <v>1648</v>
      </c>
      <c r="E1312" s="33" t="s">
        <v>1794</v>
      </c>
      <c r="F1312" s="33">
        <v>2</v>
      </c>
      <c r="G1312" s="33">
        <v>520.45000000000005</v>
      </c>
      <c r="H1312" s="33">
        <v>0.11</v>
      </c>
      <c r="I1312" s="33" t="s">
        <v>1829</v>
      </c>
      <c r="J1312" s="33">
        <v>926.40100000000007</v>
      </c>
      <c r="K1312" s="58" t="str">
        <f t="shared" si="20"/>
        <v>Small Sale</v>
      </c>
    </row>
    <row r="1313" spans="1:11">
      <c r="A1313" s="28" t="s">
        <v>3137</v>
      </c>
      <c r="B1313" s="31">
        <v>45376</v>
      </c>
      <c r="C1313" s="34" t="s">
        <v>1340</v>
      </c>
      <c r="D1313" s="34" t="s">
        <v>1644</v>
      </c>
      <c r="E1313" s="34" t="s">
        <v>1773</v>
      </c>
      <c r="F1313" s="34">
        <v>1</v>
      </c>
      <c r="G1313" s="34">
        <v>340.9</v>
      </c>
      <c r="H1313" s="34">
        <v>0.28999999999999998</v>
      </c>
      <c r="I1313" s="34" t="s">
        <v>1824</v>
      </c>
      <c r="J1313" s="34">
        <v>242.03899999999999</v>
      </c>
      <c r="K1313" s="58" t="str">
        <f t="shared" si="20"/>
        <v>Small Sale</v>
      </c>
    </row>
    <row r="1314" spans="1:11">
      <c r="A1314" s="27" t="s">
        <v>3138</v>
      </c>
      <c r="B1314" s="30">
        <v>45576</v>
      </c>
      <c r="C1314" s="33" t="s">
        <v>1086</v>
      </c>
      <c r="D1314" s="33" t="s">
        <v>1610</v>
      </c>
      <c r="E1314" s="33" t="s">
        <v>1782</v>
      </c>
      <c r="F1314" s="33">
        <v>3</v>
      </c>
      <c r="G1314" s="33">
        <v>653.59</v>
      </c>
      <c r="H1314" s="33">
        <v>0.17</v>
      </c>
      <c r="I1314" s="33" t="s">
        <v>1829</v>
      </c>
      <c r="J1314" s="33">
        <v>1627.4391000000001</v>
      </c>
      <c r="K1314" s="58" t="str">
        <f t="shared" si="20"/>
        <v>Large Sale</v>
      </c>
    </row>
    <row r="1315" spans="1:11">
      <c r="A1315" s="28" t="s">
        <v>3139</v>
      </c>
      <c r="B1315" s="31">
        <v>45906</v>
      </c>
      <c r="C1315" s="34" t="s">
        <v>93</v>
      </c>
      <c r="D1315" s="34" t="s">
        <v>1600</v>
      </c>
      <c r="E1315" s="34" t="s">
        <v>1810</v>
      </c>
      <c r="F1315" s="34">
        <v>1</v>
      </c>
      <c r="G1315" s="34">
        <v>179.77</v>
      </c>
      <c r="H1315" s="34">
        <v>0.23</v>
      </c>
      <c r="I1315" s="34" t="s">
        <v>1829</v>
      </c>
      <c r="J1315" s="34">
        <v>138.4229</v>
      </c>
      <c r="K1315" s="58" t="str">
        <f t="shared" si="20"/>
        <v>Small Sale</v>
      </c>
    </row>
    <row r="1316" spans="1:11">
      <c r="A1316" s="27" t="s">
        <v>3140</v>
      </c>
      <c r="B1316" s="30">
        <v>45523</v>
      </c>
      <c r="C1316" s="33" t="s">
        <v>44</v>
      </c>
      <c r="D1316" s="33" t="s">
        <v>1543</v>
      </c>
      <c r="E1316" s="33" t="s">
        <v>1786</v>
      </c>
      <c r="F1316" s="33">
        <v>2</v>
      </c>
      <c r="G1316" s="33">
        <v>943.8</v>
      </c>
      <c r="H1316" s="33">
        <v>0.06</v>
      </c>
      <c r="I1316" s="33" t="s">
        <v>1824</v>
      </c>
      <c r="J1316" s="33">
        <v>1774.3440000000001</v>
      </c>
      <c r="K1316" s="58" t="str">
        <f t="shared" si="20"/>
        <v>Large Sale</v>
      </c>
    </row>
    <row r="1317" spans="1:11">
      <c r="A1317" s="28" t="s">
        <v>3141</v>
      </c>
      <c r="B1317" s="31">
        <v>45234</v>
      </c>
      <c r="C1317" s="34" t="s">
        <v>1272</v>
      </c>
      <c r="D1317" s="34" t="s">
        <v>1690</v>
      </c>
      <c r="E1317" s="34" t="s">
        <v>1801</v>
      </c>
      <c r="F1317" s="34">
        <v>2</v>
      </c>
      <c r="G1317" s="34">
        <v>985</v>
      </c>
      <c r="H1317" s="34">
        <v>0.25</v>
      </c>
      <c r="I1317" s="34" t="s">
        <v>1824</v>
      </c>
      <c r="J1317" s="34">
        <v>1477.5</v>
      </c>
      <c r="K1317" s="58" t="str">
        <f t="shared" si="20"/>
        <v>Large Sale</v>
      </c>
    </row>
    <row r="1318" spans="1:11">
      <c r="A1318" s="27" t="s">
        <v>3142</v>
      </c>
      <c r="B1318" s="30">
        <v>45405</v>
      </c>
      <c r="C1318" s="33" t="s">
        <v>1492</v>
      </c>
      <c r="D1318" s="33" t="s">
        <v>1724</v>
      </c>
      <c r="E1318" s="33" t="s">
        <v>1789</v>
      </c>
      <c r="F1318" s="33">
        <v>4</v>
      </c>
      <c r="G1318" s="33">
        <v>216.81</v>
      </c>
      <c r="H1318" s="33">
        <v>0.28999999999999998</v>
      </c>
      <c r="I1318" s="33" t="s">
        <v>1824</v>
      </c>
      <c r="J1318" s="33">
        <v>615.74040000000002</v>
      </c>
      <c r="K1318" s="58" t="str">
        <f t="shared" si="20"/>
        <v>Small Sale</v>
      </c>
    </row>
    <row r="1319" spans="1:11">
      <c r="A1319" s="28" t="s">
        <v>3143</v>
      </c>
      <c r="B1319" s="31">
        <v>45223</v>
      </c>
      <c r="C1319" s="34" t="s">
        <v>408</v>
      </c>
      <c r="D1319" s="34" t="s">
        <v>1676</v>
      </c>
      <c r="E1319" s="34" t="s">
        <v>1761</v>
      </c>
      <c r="F1319" s="34">
        <v>4</v>
      </c>
      <c r="G1319" s="34">
        <v>950.21</v>
      </c>
      <c r="H1319" s="34">
        <v>0.27</v>
      </c>
      <c r="I1319" s="34" t="s">
        <v>1829</v>
      </c>
      <c r="J1319" s="34">
        <v>2774.6131999999998</v>
      </c>
      <c r="K1319" s="58" t="str">
        <f t="shared" si="20"/>
        <v>Large Sale</v>
      </c>
    </row>
    <row r="1320" spans="1:11">
      <c r="A1320" s="27" t="s">
        <v>3144</v>
      </c>
      <c r="B1320" s="30">
        <v>45838</v>
      </c>
      <c r="C1320" s="33" t="s">
        <v>818</v>
      </c>
      <c r="D1320" s="33" t="s">
        <v>1644</v>
      </c>
      <c r="E1320" s="33" t="s">
        <v>1779</v>
      </c>
      <c r="F1320" s="33">
        <v>2</v>
      </c>
      <c r="G1320" s="33">
        <v>271.39999999999998</v>
      </c>
      <c r="H1320" s="33">
        <v>0.17</v>
      </c>
      <c r="I1320" s="33" t="s">
        <v>1826</v>
      </c>
      <c r="J1320" s="33">
        <v>450.52399999999989</v>
      </c>
      <c r="K1320" s="58" t="str">
        <f t="shared" si="20"/>
        <v>Small Sale</v>
      </c>
    </row>
    <row r="1321" spans="1:11">
      <c r="A1321" s="28" t="s">
        <v>3145</v>
      </c>
      <c r="B1321" s="31">
        <v>45883</v>
      </c>
      <c r="C1321" s="34" t="s">
        <v>559</v>
      </c>
      <c r="D1321" s="34" t="s">
        <v>1626</v>
      </c>
      <c r="E1321" s="34" t="s">
        <v>1782</v>
      </c>
      <c r="F1321" s="34">
        <v>4</v>
      </c>
      <c r="G1321" s="34">
        <v>708.19</v>
      </c>
      <c r="H1321" s="34">
        <v>0.1</v>
      </c>
      <c r="I1321" s="34" t="s">
        <v>1826</v>
      </c>
      <c r="J1321" s="34">
        <v>2549.4839999999999</v>
      </c>
      <c r="K1321" s="58" t="str">
        <f t="shared" si="20"/>
        <v>Large Sale</v>
      </c>
    </row>
    <row r="1322" spans="1:11">
      <c r="A1322" s="27" t="s">
        <v>3146</v>
      </c>
      <c r="B1322" s="30">
        <v>45788</v>
      </c>
      <c r="C1322" s="33" t="s">
        <v>1374</v>
      </c>
      <c r="D1322" s="33" t="s">
        <v>1656</v>
      </c>
      <c r="E1322" s="33" t="s">
        <v>1766</v>
      </c>
      <c r="F1322" s="33">
        <v>3</v>
      </c>
      <c r="G1322" s="33">
        <v>477.05</v>
      </c>
      <c r="H1322" s="33">
        <v>0.05</v>
      </c>
      <c r="I1322" s="33" t="s">
        <v>1826</v>
      </c>
      <c r="J1322" s="33">
        <v>1359.5925</v>
      </c>
      <c r="K1322" s="58" t="str">
        <f t="shared" si="20"/>
        <v>Large Sale</v>
      </c>
    </row>
    <row r="1323" spans="1:11">
      <c r="A1323" s="28" t="s">
        <v>3147</v>
      </c>
      <c r="B1323" s="31">
        <v>45383</v>
      </c>
      <c r="C1323" s="34" t="s">
        <v>969</v>
      </c>
      <c r="D1323" s="34" t="s">
        <v>1696</v>
      </c>
      <c r="E1323" s="34" t="s">
        <v>1786</v>
      </c>
      <c r="F1323" s="34">
        <v>3</v>
      </c>
      <c r="G1323" s="34">
        <v>627.29</v>
      </c>
      <c r="H1323" s="34">
        <v>0.27</v>
      </c>
      <c r="I1323" s="34" t="s">
        <v>1829</v>
      </c>
      <c r="J1323" s="34">
        <v>1373.7651000000001</v>
      </c>
      <c r="K1323" s="58" t="str">
        <f t="shared" si="20"/>
        <v>Large Sale</v>
      </c>
    </row>
    <row r="1324" spans="1:11">
      <c r="A1324" s="27" t="s">
        <v>3148</v>
      </c>
      <c r="B1324" s="30">
        <v>45335</v>
      </c>
      <c r="C1324" s="33" t="s">
        <v>960</v>
      </c>
      <c r="D1324" s="33" t="s">
        <v>1736</v>
      </c>
      <c r="E1324" s="33" t="s">
        <v>1792</v>
      </c>
      <c r="F1324" s="33">
        <v>3</v>
      </c>
      <c r="G1324" s="33">
        <v>206.84</v>
      </c>
      <c r="H1324" s="33">
        <v>0.19</v>
      </c>
      <c r="I1324" s="33" t="s">
        <v>1826</v>
      </c>
      <c r="J1324" s="33">
        <v>502.62119999999999</v>
      </c>
      <c r="K1324" s="58" t="str">
        <f t="shared" si="20"/>
        <v>Small Sale</v>
      </c>
    </row>
    <row r="1325" spans="1:11">
      <c r="A1325" s="28" t="s">
        <v>3149</v>
      </c>
      <c r="B1325" s="31">
        <v>45304</v>
      </c>
      <c r="C1325" s="34" t="s">
        <v>803</v>
      </c>
      <c r="D1325" s="34" t="s">
        <v>1608</v>
      </c>
      <c r="E1325" s="34" t="s">
        <v>1757</v>
      </c>
      <c r="F1325" s="34">
        <v>4</v>
      </c>
      <c r="G1325" s="34">
        <v>629.04999999999995</v>
      </c>
      <c r="H1325" s="34">
        <v>0.26</v>
      </c>
      <c r="I1325" s="34" t="s">
        <v>1824</v>
      </c>
      <c r="J1325" s="34">
        <v>1861.9880000000001</v>
      </c>
      <c r="K1325" s="58" t="str">
        <f t="shared" si="20"/>
        <v>Large Sale</v>
      </c>
    </row>
    <row r="1326" spans="1:11">
      <c r="A1326" s="27" t="s">
        <v>3150</v>
      </c>
      <c r="B1326" s="30">
        <v>45543</v>
      </c>
      <c r="C1326" s="33" t="s">
        <v>1357</v>
      </c>
      <c r="D1326" s="33" t="s">
        <v>1696</v>
      </c>
      <c r="E1326" s="33" t="s">
        <v>1807</v>
      </c>
      <c r="F1326" s="33">
        <v>4</v>
      </c>
      <c r="G1326" s="33">
        <v>529.04</v>
      </c>
      <c r="H1326" s="33">
        <v>0.1</v>
      </c>
      <c r="I1326" s="33" t="s">
        <v>1826</v>
      </c>
      <c r="J1326" s="33">
        <v>1904.5440000000001</v>
      </c>
      <c r="K1326" s="58" t="str">
        <f t="shared" si="20"/>
        <v>Large Sale</v>
      </c>
    </row>
    <row r="1327" spans="1:11">
      <c r="A1327" s="28" t="s">
        <v>3151</v>
      </c>
      <c r="B1327" s="31">
        <v>45326</v>
      </c>
      <c r="C1327" s="34" t="s">
        <v>1095</v>
      </c>
      <c r="D1327" s="34" t="s">
        <v>1608</v>
      </c>
      <c r="E1327" s="34" t="s">
        <v>1807</v>
      </c>
      <c r="F1327" s="34">
        <v>1</v>
      </c>
      <c r="G1327" s="34">
        <v>350.67</v>
      </c>
      <c r="H1327" s="34">
        <v>0.22</v>
      </c>
      <c r="I1327" s="34" t="s">
        <v>1826</v>
      </c>
      <c r="J1327" s="34">
        <v>273.52260000000001</v>
      </c>
      <c r="K1327" s="58" t="str">
        <f t="shared" si="20"/>
        <v>Small Sale</v>
      </c>
    </row>
    <row r="1328" spans="1:11">
      <c r="A1328" s="27" t="s">
        <v>3152</v>
      </c>
      <c r="B1328" s="30">
        <v>45498</v>
      </c>
      <c r="C1328" s="33" t="s">
        <v>1160</v>
      </c>
      <c r="D1328" s="33" t="s">
        <v>1738</v>
      </c>
      <c r="E1328" s="33" t="s">
        <v>1757</v>
      </c>
      <c r="F1328" s="33">
        <v>1</v>
      </c>
      <c r="G1328" s="33">
        <v>128.93</v>
      </c>
      <c r="H1328" s="33">
        <v>0.26</v>
      </c>
      <c r="I1328" s="33" t="s">
        <v>1824</v>
      </c>
      <c r="J1328" s="33">
        <v>95.408200000000008</v>
      </c>
      <c r="K1328" s="58" t="str">
        <f t="shared" si="20"/>
        <v>Small Sale</v>
      </c>
    </row>
    <row r="1329" spans="1:11">
      <c r="A1329" s="28" t="s">
        <v>3153</v>
      </c>
      <c r="B1329" s="31">
        <v>45544</v>
      </c>
      <c r="C1329" s="34" t="s">
        <v>490</v>
      </c>
      <c r="D1329" s="34" t="s">
        <v>1720</v>
      </c>
      <c r="E1329" s="34" t="s">
        <v>1801</v>
      </c>
      <c r="F1329" s="34">
        <v>2</v>
      </c>
      <c r="G1329" s="34">
        <v>384.92</v>
      </c>
      <c r="H1329" s="34">
        <v>0.09</v>
      </c>
      <c r="I1329" s="34" t="s">
        <v>1824</v>
      </c>
      <c r="J1329" s="34">
        <v>700.5544000000001</v>
      </c>
      <c r="K1329" s="58" t="str">
        <f t="shared" si="20"/>
        <v>Small Sale</v>
      </c>
    </row>
    <row r="1330" spans="1:11">
      <c r="A1330" s="27" t="s">
        <v>3154</v>
      </c>
      <c r="B1330" s="30">
        <v>45268</v>
      </c>
      <c r="C1330" s="33" t="s">
        <v>1050</v>
      </c>
      <c r="D1330" s="33" t="s">
        <v>1555</v>
      </c>
      <c r="E1330" s="33" t="s">
        <v>1782</v>
      </c>
      <c r="F1330" s="33">
        <v>3</v>
      </c>
      <c r="G1330" s="33">
        <v>120.77</v>
      </c>
      <c r="H1330" s="33">
        <v>0.28999999999999998</v>
      </c>
      <c r="I1330" s="33" t="s">
        <v>1826</v>
      </c>
      <c r="J1330" s="33">
        <v>257.24009999999998</v>
      </c>
      <c r="K1330" s="58" t="str">
        <f t="shared" si="20"/>
        <v>Small Sale</v>
      </c>
    </row>
    <row r="1331" spans="1:11">
      <c r="A1331" s="28" t="s">
        <v>3155</v>
      </c>
      <c r="B1331" s="31">
        <v>45824</v>
      </c>
      <c r="C1331" s="34" t="s">
        <v>719</v>
      </c>
      <c r="D1331" s="34" t="s">
        <v>1700</v>
      </c>
      <c r="E1331" s="34" t="s">
        <v>1807</v>
      </c>
      <c r="F1331" s="34">
        <v>4</v>
      </c>
      <c r="G1331" s="34">
        <v>661.39</v>
      </c>
      <c r="H1331" s="34">
        <v>7.0000000000000007E-2</v>
      </c>
      <c r="I1331" s="34" t="s">
        <v>1824</v>
      </c>
      <c r="J1331" s="34">
        <v>2460.3708000000001</v>
      </c>
      <c r="K1331" s="58" t="str">
        <f t="shared" si="20"/>
        <v>Large Sale</v>
      </c>
    </row>
    <row r="1332" spans="1:11">
      <c r="A1332" s="27" t="s">
        <v>3156</v>
      </c>
      <c r="B1332" s="30">
        <v>45261</v>
      </c>
      <c r="C1332" s="33" t="s">
        <v>1389</v>
      </c>
      <c r="D1332" s="33" t="s">
        <v>1672</v>
      </c>
      <c r="E1332" s="33" t="s">
        <v>1761</v>
      </c>
      <c r="F1332" s="33">
        <v>1</v>
      </c>
      <c r="G1332" s="33">
        <v>195.24</v>
      </c>
      <c r="H1332" s="33">
        <v>0.27</v>
      </c>
      <c r="I1332" s="33" t="s">
        <v>1826</v>
      </c>
      <c r="J1332" s="33">
        <v>142.52520000000001</v>
      </c>
      <c r="K1332" s="58" t="str">
        <f t="shared" si="20"/>
        <v>Small Sale</v>
      </c>
    </row>
    <row r="1333" spans="1:11">
      <c r="A1333" s="28" t="s">
        <v>3157</v>
      </c>
      <c r="B1333" s="31">
        <v>45233</v>
      </c>
      <c r="C1333" s="34" t="s">
        <v>27</v>
      </c>
      <c r="D1333" s="34" t="s">
        <v>1732</v>
      </c>
      <c r="E1333" s="34" t="s">
        <v>1810</v>
      </c>
      <c r="F1333" s="34">
        <v>2</v>
      </c>
      <c r="G1333" s="34">
        <v>177.4</v>
      </c>
      <c r="H1333" s="34">
        <v>0.19</v>
      </c>
      <c r="I1333" s="34" t="s">
        <v>1826</v>
      </c>
      <c r="J1333" s="34">
        <v>287.38799999999998</v>
      </c>
      <c r="K1333" s="58" t="str">
        <f t="shared" si="20"/>
        <v>Small Sale</v>
      </c>
    </row>
    <row r="1334" spans="1:11">
      <c r="A1334" s="27" t="s">
        <v>3158</v>
      </c>
      <c r="B1334" s="30">
        <v>45673</v>
      </c>
      <c r="C1334" s="33" t="s">
        <v>214</v>
      </c>
      <c r="D1334" s="33" t="s">
        <v>1744</v>
      </c>
      <c r="E1334" s="33" t="s">
        <v>1792</v>
      </c>
      <c r="F1334" s="33">
        <v>4</v>
      </c>
      <c r="G1334" s="33">
        <v>862.67</v>
      </c>
      <c r="H1334" s="33">
        <v>0.2</v>
      </c>
      <c r="I1334" s="33" t="s">
        <v>1826</v>
      </c>
      <c r="J1334" s="33">
        <v>2760.5439999999999</v>
      </c>
      <c r="K1334" s="58" t="str">
        <f t="shared" si="20"/>
        <v>Large Sale</v>
      </c>
    </row>
    <row r="1335" spans="1:11">
      <c r="A1335" s="28" t="s">
        <v>3159</v>
      </c>
      <c r="B1335" s="31">
        <v>45565</v>
      </c>
      <c r="C1335" s="34" t="s">
        <v>1374</v>
      </c>
      <c r="D1335" s="34" t="s">
        <v>1582</v>
      </c>
      <c r="E1335" s="34" t="s">
        <v>1776</v>
      </c>
      <c r="F1335" s="34">
        <v>1</v>
      </c>
      <c r="G1335" s="34">
        <v>55.04</v>
      </c>
      <c r="H1335" s="34">
        <v>0.01</v>
      </c>
      <c r="I1335" s="34" t="s">
        <v>1829</v>
      </c>
      <c r="J1335" s="34">
        <v>54.489600000000003</v>
      </c>
      <c r="K1335" s="58" t="str">
        <f t="shared" si="20"/>
        <v>Small Sale</v>
      </c>
    </row>
    <row r="1336" spans="1:11">
      <c r="A1336" s="27" t="s">
        <v>3160</v>
      </c>
      <c r="B1336" s="30">
        <v>45646</v>
      </c>
      <c r="C1336" s="33" t="s">
        <v>188</v>
      </c>
      <c r="D1336" s="33" t="s">
        <v>1638</v>
      </c>
      <c r="E1336" s="33" t="s">
        <v>1752</v>
      </c>
      <c r="F1336" s="33">
        <v>2</v>
      </c>
      <c r="G1336" s="33">
        <v>905.47</v>
      </c>
      <c r="H1336" s="33">
        <v>0.2</v>
      </c>
      <c r="I1336" s="33" t="s">
        <v>1829</v>
      </c>
      <c r="J1336" s="33">
        <v>1448.752</v>
      </c>
      <c r="K1336" s="58" t="str">
        <f t="shared" si="20"/>
        <v>Large Sale</v>
      </c>
    </row>
    <row r="1337" spans="1:11">
      <c r="A1337" s="28" t="s">
        <v>3161</v>
      </c>
      <c r="B1337" s="31">
        <v>45539</v>
      </c>
      <c r="C1337" s="34" t="s">
        <v>1422</v>
      </c>
      <c r="D1337" s="34" t="s">
        <v>1674</v>
      </c>
      <c r="E1337" s="34" t="s">
        <v>1797</v>
      </c>
      <c r="F1337" s="34">
        <v>3</v>
      </c>
      <c r="G1337" s="34">
        <v>217.13</v>
      </c>
      <c r="H1337" s="34">
        <v>0.28000000000000003</v>
      </c>
      <c r="I1337" s="34" t="s">
        <v>1824</v>
      </c>
      <c r="J1337" s="34">
        <v>469.00080000000003</v>
      </c>
      <c r="K1337" s="58" t="str">
        <f t="shared" si="20"/>
        <v>Small Sale</v>
      </c>
    </row>
    <row r="1338" spans="1:11">
      <c r="A1338" s="27" t="s">
        <v>3162</v>
      </c>
      <c r="B1338" s="30">
        <v>45936</v>
      </c>
      <c r="C1338" s="33" t="s">
        <v>1214</v>
      </c>
      <c r="D1338" s="33" t="s">
        <v>1698</v>
      </c>
      <c r="E1338" s="33" t="s">
        <v>1752</v>
      </c>
      <c r="F1338" s="33">
        <v>3</v>
      </c>
      <c r="G1338" s="33">
        <v>580.45000000000005</v>
      </c>
      <c r="H1338" s="33">
        <v>0</v>
      </c>
      <c r="I1338" s="33" t="s">
        <v>1826</v>
      </c>
      <c r="J1338" s="33">
        <v>1741.35</v>
      </c>
      <c r="K1338" s="58" t="str">
        <f t="shared" si="20"/>
        <v>Large Sale</v>
      </c>
    </row>
    <row r="1339" spans="1:11">
      <c r="A1339" s="28" t="s">
        <v>3163</v>
      </c>
      <c r="B1339" s="31">
        <v>45854</v>
      </c>
      <c r="C1339" s="34" t="s">
        <v>366</v>
      </c>
      <c r="D1339" s="34" t="s">
        <v>1553</v>
      </c>
      <c r="E1339" s="34" t="s">
        <v>1807</v>
      </c>
      <c r="F1339" s="34">
        <v>2</v>
      </c>
      <c r="G1339" s="34">
        <v>892.88</v>
      </c>
      <c r="H1339" s="34">
        <v>0.17</v>
      </c>
      <c r="I1339" s="34" t="s">
        <v>1826</v>
      </c>
      <c r="J1339" s="34">
        <v>1482.1808000000001</v>
      </c>
      <c r="K1339" s="58" t="str">
        <f t="shared" si="20"/>
        <v>Large Sale</v>
      </c>
    </row>
    <row r="1340" spans="1:11">
      <c r="A1340" s="27" t="s">
        <v>3164</v>
      </c>
      <c r="B1340" s="30">
        <v>45936</v>
      </c>
      <c r="C1340" s="33" t="s">
        <v>329</v>
      </c>
      <c r="D1340" s="33" t="s">
        <v>1628</v>
      </c>
      <c r="E1340" s="33" t="s">
        <v>1810</v>
      </c>
      <c r="F1340" s="33">
        <v>2</v>
      </c>
      <c r="G1340" s="33">
        <v>356.28</v>
      </c>
      <c r="H1340" s="33">
        <v>0.11</v>
      </c>
      <c r="I1340" s="33" t="s">
        <v>1829</v>
      </c>
      <c r="J1340" s="33">
        <v>634.17840000000001</v>
      </c>
      <c r="K1340" s="58" t="str">
        <f t="shared" si="20"/>
        <v>Small Sale</v>
      </c>
    </row>
    <row r="1341" spans="1:11">
      <c r="A1341" s="28" t="s">
        <v>3165</v>
      </c>
      <c r="B1341" s="31">
        <v>45921</v>
      </c>
      <c r="C1341" s="34" t="s">
        <v>1199</v>
      </c>
      <c r="D1341" s="34" t="s">
        <v>1708</v>
      </c>
      <c r="E1341" s="34" t="s">
        <v>1761</v>
      </c>
      <c r="F1341" s="34">
        <v>4</v>
      </c>
      <c r="G1341" s="34">
        <v>806.99</v>
      </c>
      <c r="H1341" s="34">
        <v>0.06</v>
      </c>
      <c r="I1341" s="34" t="s">
        <v>1824</v>
      </c>
      <c r="J1341" s="34">
        <v>3034.2824000000001</v>
      </c>
      <c r="K1341" s="58" t="str">
        <f t="shared" si="20"/>
        <v>Large Sale</v>
      </c>
    </row>
    <row r="1342" spans="1:11">
      <c r="A1342" s="27" t="s">
        <v>3166</v>
      </c>
      <c r="B1342" s="30">
        <v>45855</v>
      </c>
      <c r="C1342" s="33" t="s">
        <v>1360</v>
      </c>
      <c r="D1342" s="33" t="s">
        <v>1588</v>
      </c>
      <c r="E1342" s="33" t="s">
        <v>1757</v>
      </c>
      <c r="F1342" s="33">
        <v>3</v>
      </c>
      <c r="G1342" s="33">
        <v>684.22</v>
      </c>
      <c r="H1342" s="33">
        <v>0.09</v>
      </c>
      <c r="I1342" s="33" t="s">
        <v>1824</v>
      </c>
      <c r="J1342" s="33">
        <v>1867.9205999999999</v>
      </c>
      <c r="K1342" s="58" t="str">
        <f t="shared" si="20"/>
        <v>Large Sale</v>
      </c>
    </row>
    <row r="1343" spans="1:11">
      <c r="A1343" s="28" t="s">
        <v>3167</v>
      </c>
      <c r="B1343" s="31">
        <v>45837</v>
      </c>
      <c r="C1343" s="34" t="s">
        <v>1371</v>
      </c>
      <c r="D1343" s="34" t="s">
        <v>1734</v>
      </c>
      <c r="E1343" s="34" t="s">
        <v>1779</v>
      </c>
      <c r="F1343" s="34">
        <v>4</v>
      </c>
      <c r="G1343" s="34">
        <v>763.34</v>
      </c>
      <c r="H1343" s="34">
        <v>7.0000000000000007E-2</v>
      </c>
      <c r="I1343" s="34" t="s">
        <v>1826</v>
      </c>
      <c r="J1343" s="34">
        <v>2839.6248000000001</v>
      </c>
      <c r="K1343" s="58" t="str">
        <f t="shared" si="20"/>
        <v>Large Sale</v>
      </c>
    </row>
    <row r="1344" spans="1:11">
      <c r="A1344" s="27" t="s">
        <v>3168</v>
      </c>
      <c r="B1344" s="30">
        <v>45738</v>
      </c>
      <c r="C1344" s="33" t="s">
        <v>1130</v>
      </c>
      <c r="D1344" s="33" t="s">
        <v>1648</v>
      </c>
      <c r="E1344" s="33" t="s">
        <v>1766</v>
      </c>
      <c r="F1344" s="33">
        <v>3</v>
      </c>
      <c r="G1344" s="33">
        <v>721.94</v>
      </c>
      <c r="H1344" s="33">
        <v>0.26</v>
      </c>
      <c r="I1344" s="33" t="s">
        <v>1824</v>
      </c>
      <c r="J1344" s="33">
        <v>1602.7067999999999</v>
      </c>
      <c r="K1344" s="58" t="str">
        <f t="shared" si="20"/>
        <v>Large Sale</v>
      </c>
    </row>
    <row r="1345" spans="1:11">
      <c r="A1345" s="28" t="s">
        <v>3169</v>
      </c>
      <c r="B1345" s="31">
        <v>45323</v>
      </c>
      <c r="C1345" s="34" t="s">
        <v>1263</v>
      </c>
      <c r="D1345" s="34" t="s">
        <v>1742</v>
      </c>
      <c r="E1345" s="34" t="s">
        <v>1757</v>
      </c>
      <c r="F1345" s="34">
        <v>3</v>
      </c>
      <c r="G1345" s="34">
        <v>760.38</v>
      </c>
      <c r="H1345" s="34">
        <v>0</v>
      </c>
      <c r="I1345" s="34" t="s">
        <v>1829</v>
      </c>
      <c r="J1345" s="34">
        <v>2281.14</v>
      </c>
      <c r="K1345" s="58" t="str">
        <f t="shared" si="20"/>
        <v>Large Sale</v>
      </c>
    </row>
    <row r="1346" spans="1:11">
      <c r="A1346" s="27" t="s">
        <v>3170</v>
      </c>
      <c r="B1346" s="30">
        <v>45362</v>
      </c>
      <c r="C1346" s="33" t="s">
        <v>942</v>
      </c>
      <c r="D1346" s="33" t="s">
        <v>1742</v>
      </c>
      <c r="E1346" s="33" t="s">
        <v>1776</v>
      </c>
      <c r="F1346" s="33">
        <v>3</v>
      </c>
      <c r="G1346" s="33">
        <v>612.53</v>
      </c>
      <c r="H1346" s="33">
        <v>0.21</v>
      </c>
      <c r="I1346" s="33" t="s">
        <v>1829</v>
      </c>
      <c r="J1346" s="33">
        <v>1451.6960999999999</v>
      </c>
      <c r="K1346" s="58" t="str">
        <f t="shared" si="20"/>
        <v>Large Sale</v>
      </c>
    </row>
    <row r="1347" spans="1:11">
      <c r="A1347" s="28" t="s">
        <v>3171</v>
      </c>
      <c r="B1347" s="31">
        <v>45544</v>
      </c>
      <c r="C1347" s="34" t="s">
        <v>160</v>
      </c>
      <c r="D1347" s="34" t="s">
        <v>1674</v>
      </c>
      <c r="E1347" s="34" t="s">
        <v>1804</v>
      </c>
      <c r="F1347" s="34">
        <v>3</v>
      </c>
      <c r="G1347" s="34">
        <v>841.37</v>
      </c>
      <c r="H1347" s="34">
        <v>0.28999999999999998</v>
      </c>
      <c r="I1347" s="34" t="s">
        <v>1826</v>
      </c>
      <c r="J1347" s="34">
        <v>1792.1180999999999</v>
      </c>
      <c r="K1347" s="58" t="str">
        <f t="shared" ref="K1347:K1410" si="21">IF(J1347 &gt; 1000, "Large Sale", "Small Sale")</f>
        <v>Large Sale</v>
      </c>
    </row>
    <row r="1348" spans="1:11">
      <c r="A1348" s="27" t="s">
        <v>3172</v>
      </c>
      <c r="B1348" s="30">
        <v>45249</v>
      </c>
      <c r="C1348" s="33" t="s">
        <v>833</v>
      </c>
      <c r="D1348" s="33" t="s">
        <v>1644</v>
      </c>
      <c r="E1348" s="33" t="s">
        <v>1786</v>
      </c>
      <c r="F1348" s="33">
        <v>2</v>
      </c>
      <c r="G1348" s="33">
        <v>636.51</v>
      </c>
      <c r="H1348" s="33">
        <v>0.25</v>
      </c>
      <c r="I1348" s="33" t="s">
        <v>1824</v>
      </c>
      <c r="J1348" s="33">
        <v>954.76499999999999</v>
      </c>
      <c r="K1348" s="58" t="str">
        <f t="shared" si="21"/>
        <v>Small Sale</v>
      </c>
    </row>
    <row r="1349" spans="1:11">
      <c r="A1349" s="28" t="s">
        <v>3173</v>
      </c>
      <c r="B1349" s="31">
        <v>45659</v>
      </c>
      <c r="C1349" s="34" t="s">
        <v>329</v>
      </c>
      <c r="D1349" s="34" t="s">
        <v>1638</v>
      </c>
      <c r="E1349" s="34" t="s">
        <v>1782</v>
      </c>
      <c r="F1349" s="34">
        <v>2</v>
      </c>
      <c r="G1349" s="34">
        <v>732.37</v>
      </c>
      <c r="H1349" s="34">
        <v>0.22</v>
      </c>
      <c r="I1349" s="34" t="s">
        <v>1829</v>
      </c>
      <c r="J1349" s="34">
        <v>1142.4972</v>
      </c>
      <c r="K1349" s="58" t="str">
        <f t="shared" si="21"/>
        <v>Large Sale</v>
      </c>
    </row>
    <row r="1350" spans="1:11">
      <c r="A1350" s="27" t="s">
        <v>3174</v>
      </c>
      <c r="B1350" s="30">
        <v>45927</v>
      </c>
      <c r="C1350" s="33" t="s">
        <v>547</v>
      </c>
      <c r="D1350" s="33" t="s">
        <v>1656</v>
      </c>
      <c r="E1350" s="33" t="s">
        <v>1804</v>
      </c>
      <c r="F1350" s="33">
        <v>3</v>
      </c>
      <c r="G1350" s="33">
        <v>183.44</v>
      </c>
      <c r="H1350" s="33">
        <v>0.28000000000000003</v>
      </c>
      <c r="I1350" s="33" t="s">
        <v>1829</v>
      </c>
      <c r="J1350" s="33">
        <v>396.23039999999992</v>
      </c>
      <c r="K1350" s="58" t="str">
        <f t="shared" si="21"/>
        <v>Small Sale</v>
      </c>
    </row>
    <row r="1351" spans="1:11">
      <c r="A1351" s="28" t="s">
        <v>3175</v>
      </c>
      <c r="B1351" s="31">
        <v>45373</v>
      </c>
      <c r="C1351" s="34" t="s">
        <v>241</v>
      </c>
      <c r="D1351" s="34" t="s">
        <v>1570</v>
      </c>
      <c r="E1351" s="34" t="s">
        <v>1797</v>
      </c>
      <c r="F1351" s="34">
        <v>4</v>
      </c>
      <c r="G1351" s="34">
        <v>898.58</v>
      </c>
      <c r="H1351" s="34">
        <v>0.16</v>
      </c>
      <c r="I1351" s="34" t="s">
        <v>1826</v>
      </c>
      <c r="J1351" s="34">
        <v>3019.2287999999999</v>
      </c>
      <c r="K1351" s="58" t="str">
        <f t="shared" si="21"/>
        <v>Large Sale</v>
      </c>
    </row>
    <row r="1352" spans="1:11">
      <c r="A1352" s="27" t="s">
        <v>3176</v>
      </c>
      <c r="B1352" s="30">
        <v>45529</v>
      </c>
      <c r="C1352" s="33" t="s">
        <v>1217</v>
      </c>
      <c r="D1352" s="33" t="s">
        <v>1594</v>
      </c>
      <c r="E1352" s="33" t="s">
        <v>1761</v>
      </c>
      <c r="F1352" s="33">
        <v>3</v>
      </c>
      <c r="G1352" s="33">
        <v>152.41</v>
      </c>
      <c r="H1352" s="33">
        <v>0.25</v>
      </c>
      <c r="I1352" s="33" t="s">
        <v>1824</v>
      </c>
      <c r="J1352" s="33">
        <v>342.92250000000001</v>
      </c>
      <c r="K1352" s="58" t="str">
        <f t="shared" si="21"/>
        <v>Small Sale</v>
      </c>
    </row>
    <row r="1353" spans="1:11">
      <c r="A1353" s="28" t="s">
        <v>3177</v>
      </c>
      <c r="B1353" s="31">
        <v>45872</v>
      </c>
      <c r="C1353" s="34" t="s">
        <v>722</v>
      </c>
      <c r="D1353" s="34" t="s">
        <v>1732</v>
      </c>
      <c r="E1353" s="34" t="s">
        <v>1799</v>
      </c>
      <c r="F1353" s="34">
        <v>3</v>
      </c>
      <c r="G1353" s="34">
        <v>972.58</v>
      </c>
      <c r="H1353" s="34">
        <v>0.28000000000000003</v>
      </c>
      <c r="I1353" s="34" t="s">
        <v>1829</v>
      </c>
      <c r="J1353" s="34">
        <v>2100.7728000000002</v>
      </c>
      <c r="K1353" s="58" t="str">
        <f t="shared" si="21"/>
        <v>Large Sale</v>
      </c>
    </row>
    <row r="1354" spans="1:11">
      <c r="A1354" s="27" t="s">
        <v>3178</v>
      </c>
      <c r="B1354" s="30">
        <v>45267</v>
      </c>
      <c r="C1354" s="33" t="s">
        <v>1437</v>
      </c>
      <c r="D1354" s="33" t="s">
        <v>1686</v>
      </c>
      <c r="E1354" s="33" t="s">
        <v>1792</v>
      </c>
      <c r="F1354" s="33">
        <v>4</v>
      </c>
      <c r="G1354" s="33">
        <v>136.4</v>
      </c>
      <c r="H1354" s="33">
        <v>0.04</v>
      </c>
      <c r="I1354" s="33" t="s">
        <v>1829</v>
      </c>
      <c r="J1354" s="33">
        <v>523.77599999999995</v>
      </c>
      <c r="K1354" s="58" t="str">
        <f t="shared" si="21"/>
        <v>Small Sale</v>
      </c>
    </row>
    <row r="1355" spans="1:11">
      <c r="A1355" s="28" t="s">
        <v>3179</v>
      </c>
      <c r="B1355" s="31">
        <v>45894</v>
      </c>
      <c r="C1355" s="34" t="s">
        <v>1246</v>
      </c>
      <c r="D1355" s="34" t="s">
        <v>1736</v>
      </c>
      <c r="E1355" s="34" t="s">
        <v>1801</v>
      </c>
      <c r="F1355" s="34">
        <v>1</v>
      </c>
      <c r="G1355" s="34">
        <v>509.63</v>
      </c>
      <c r="H1355" s="34">
        <v>0.27</v>
      </c>
      <c r="I1355" s="34" t="s">
        <v>1829</v>
      </c>
      <c r="J1355" s="34">
        <v>372.0299</v>
      </c>
      <c r="K1355" s="58" t="str">
        <f t="shared" si="21"/>
        <v>Small Sale</v>
      </c>
    </row>
    <row r="1356" spans="1:11">
      <c r="A1356" s="27" t="s">
        <v>3180</v>
      </c>
      <c r="B1356" s="30">
        <v>45331</v>
      </c>
      <c r="C1356" s="33" t="s">
        <v>23</v>
      </c>
      <c r="D1356" s="33" t="s">
        <v>1742</v>
      </c>
      <c r="E1356" s="33" t="s">
        <v>1766</v>
      </c>
      <c r="F1356" s="33">
        <v>4</v>
      </c>
      <c r="G1356" s="33">
        <v>360.28</v>
      </c>
      <c r="H1356" s="33">
        <v>0.09</v>
      </c>
      <c r="I1356" s="33" t="s">
        <v>1829</v>
      </c>
      <c r="J1356" s="33">
        <v>1311.4192</v>
      </c>
      <c r="K1356" s="58" t="str">
        <f t="shared" si="21"/>
        <v>Large Sale</v>
      </c>
    </row>
    <row r="1357" spans="1:11">
      <c r="A1357" s="28" t="s">
        <v>3181</v>
      </c>
      <c r="B1357" s="31">
        <v>45910</v>
      </c>
      <c r="C1357" s="34" t="s">
        <v>292</v>
      </c>
      <c r="D1357" s="34" t="s">
        <v>1726</v>
      </c>
      <c r="E1357" s="34" t="s">
        <v>1801</v>
      </c>
      <c r="F1357" s="34">
        <v>3</v>
      </c>
      <c r="G1357" s="34">
        <v>882.05</v>
      </c>
      <c r="H1357" s="34">
        <v>0.06</v>
      </c>
      <c r="I1357" s="34" t="s">
        <v>1826</v>
      </c>
      <c r="J1357" s="34">
        <v>2487.3809999999989</v>
      </c>
      <c r="K1357" s="58" t="str">
        <f t="shared" si="21"/>
        <v>Large Sale</v>
      </c>
    </row>
    <row r="1358" spans="1:11">
      <c r="A1358" s="27" t="s">
        <v>3182</v>
      </c>
      <c r="B1358" s="30">
        <v>45564</v>
      </c>
      <c r="C1358" s="33" t="s">
        <v>640</v>
      </c>
      <c r="D1358" s="33" t="s">
        <v>1706</v>
      </c>
      <c r="E1358" s="33" t="s">
        <v>1782</v>
      </c>
      <c r="F1358" s="33">
        <v>3</v>
      </c>
      <c r="G1358" s="33">
        <v>141.54</v>
      </c>
      <c r="H1358" s="33">
        <v>0.12</v>
      </c>
      <c r="I1358" s="33" t="s">
        <v>1826</v>
      </c>
      <c r="J1358" s="33">
        <v>373.66559999999998</v>
      </c>
      <c r="K1358" s="58" t="str">
        <f t="shared" si="21"/>
        <v>Small Sale</v>
      </c>
    </row>
    <row r="1359" spans="1:11">
      <c r="A1359" s="28" t="s">
        <v>3183</v>
      </c>
      <c r="B1359" s="31">
        <v>45461</v>
      </c>
      <c r="C1359" s="34" t="s">
        <v>168</v>
      </c>
      <c r="D1359" s="34" t="s">
        <v>1578</v>
      </c>
      <c r="E1359" s="34" t="s">
        <v>1769</v>
      </c>
      <c r="F1359" s="34">
        <v>3</v>
      </c>
      <c r="G1359" s="34">
        <v>83.5</v>
      </c>
      <c r="H1359" s="34">
        <v>0.23</v>
      </c>
      <c r="I1359" s="34" t="s">
        <v>1829</v>
      </c>
      <c r="J1359" s="34">
        <v>192.88499999999999</v>
      </c>
      <c r="K1359" s="58" t="str">
        <f t="shared" si="21"/>
        <v>Small Sale</v>
      </c>
    </row>
    <row r="1360" spans="1:11">
      <c r="A1360" s="27" t="s">
        <v>3184</v>
      </c>
      <c r="B1360" s="30">
        <v>45258</v>
      </c>
      <c r="C1360" s="33" t="s">
        <v>425</v>
      </c>
      <c r="D1360" s="33" t="s">
        <v>1576</v>
      </c>
      <c r="E1360" s="33" t="s">
        <v>1776</v>
      </c>
      <c r="F1360" s="33">
        <v>2</v>
      </c>
      <c r="G1360" s="33">
        <v>629.73</v>
      </c>
      <c r="H1360" s="33">
        <v>7.0000000000000007E-2</v>
      </c>
      <c r="I1360" s="33" t="s">
        <v>1826</v>
      </c>
      <c r="J1360" s="33">
        <v>1171.2978000000001</v>
      </c>
      <c r="K1360" s="58" t="str">
        <f t="shared" si="21"/>
        <v>Large Sale</v>
      </c>
    </row>
    <row r="1361" spans="1:11">
      <c r="A1361" s="28" t="s">
        <v>3185</v>
      </c>
      <c r="B1361" s="31">
        <v>45228</v>
      </c>
      <c r="C1361" s="34" t="s">
        <v>59</v>
      </c>
      <c r="D1361" s="34" t="s">
        <v>1614</v>
      </c>
      <c r="E1361" s="34" t="s">
        <v>1776</v>
      </c>
      <c r="F1361" s="34">
        <v>2</v>
      </c>
      <c r="G1361" s="34">
        <v>159.93</v>
      </c>
      <c r="H1361" s="34">
        <v>0.2</v>
      </c>
      <c r="I1361" s="34" t="s">
        <v>1829</v>
      </c>
      <c r="J1361" s="34">
        <v>255.88800000000001</v>
      </c>
      <c r="K1361" s="58" t="str">
        <f t="shared" si="21"/>
        <v>Small Sale</v>
      </c>
    </row>
    <row r="1362" spans="1:11">
      <c r="A1362" s="27" t="s">
        <v>3186</v>
      </c>
      <c r="B1362" s="30">
        <v>45858</v>
      </c>
      <c r="C1362" s="33" t="s">
        <v>59</v>
      </c>
      <c r="D1362" s="33" t="s">
        <v>1638</v>
      </c>
      <c r="E1362" s="33" t="s">
        <v>1810</v>
      </c>
      <c r="F1362" s="33">
        <v>1</v>
      </c>
      <c r="G1362" s="33">
        <v>459.89</v>
      </c>
      <c r="H1362" s="33">
        <v>0.18</v>
      </c>
      <c r="I1362" s="33" t="s">
        <v>1829</v>
      </c>
      <c r="J1362" s="33">
        <v>377.10980000000001</v>
      </c>
      <c r="K1362" s="58" t="str">
        <f t="shared" si="21"/>
        <v>Small Sale</v>
      </c>
    </row>
    <row r="1363" spans="1:11">
      <c r="A1363" s="28" t="s">
        <v>3187</v>
      </c>
      <c r="B1363" s="31">
        <v>45532</v>
      </c>
      <c r="C1363" s="34" t="s">
        <v>619</v>
      </c>
      <c r="D1363" s="34" t="s">
        <v>1614</v>
      </c>
      <c r="E1363" s="34" t="s">
        <v>1813</v>
      </c>
      <c r="F1363" s="34">
        <v>4</v>
      </c>
      <c r="G1363" s="34">
        <v>885.57</v>
      </c>
      <c r="H1363" s="34">
        <v>0.27</v>
      </c>
      <c r="I1363" s="34" t="s">
        <v>1824</v>
      </c>
      <c r="J1363" s="34">
        <v>2585.8643999999999</v>
      </c>
      <c r="K1363" s="58" t="str">
        <f t="shared" si="21"/>
        <v>Large Sale</v>
      </c>
    </row>
    <row r="1364" spans="1:11">
      <c r="A1364" s="27" t="s">
        <v>3188</v>
      </c>
      <c r="B1364" s="30">
        <v>45454</v>
      </c>
      <c r="C1364" s="33" t="s">
        <v>1252</v>
      </c>
      <c r="D1364" s="33" t="s">
        <v>1656</v>
      </c>
      <c r="E1364" s="33" t="s">
        <v>1801</v>
      </c>
      <c r="F1364" s="33">
        <v>3</v>
      </c>
      <c r="G1364" s="33">
        <v>789.05</v>
      </c>
      <c r="H1364" s="33">
        <v>0</v>
      </c>
      <c r="I1364" s="33" t="s">
        <v>1826</v>
      </c>
      <c r="J1364" s="33">
        <v>2367.15</v>
      </c>
      <c r="K1364" s="58" t="str">
        <f t="shared" si="21"/>
        <v>Large Sale</v>
      </c>
    </row>
    <row r="1365" spans="1:11">
      <c r="A1365" s="28" t="s">
        <v>3189</v>
      </c>
      <c r="B1365" s="31">
        <v>45244</v>
      </c>
      <c r="C1365" s="34" t="s">
        <v>517</v>
      </c>
      <c r="D1365" s="34" t="s">
        <v>1680</v>
      </c>
      <c r="E1365" s="34" t="s">
        <v>1752</v>
      </c>
      <c r="F1365" s="34">
        <v>1</v>
      </c>
      <c r="G1365" s="34">
        <v>570.52</v>
      </c>
      <c r="H1365" s="34">
        <v>0</v>
      </c>
      <c r="I1365" s="34" t="s">
        <v>1826</v>
      </c>
      <c r="J1365" s="34">
        <v>570.52</v>
      </c>
      <c r="K1365" s="58" t="str">
        <f t="shared" si="21"/>
        <v>Small Sale</v>
      </c>
    </row>
    <row r="1366" spans="1:11">
      <c r="A1366" s="27" t="s">
        <v>3190</v>
      </c>
      <c r="B1366" s="30">
        <v>45322</v>
      </c>
      <c r="C1366" s="33" t="s">
        <v>592</v>
      </c>
      <c r="D1366" s="33" t="s">
        <v>1602</v>
      </c>
      <c r="E1366" s="33" t="s">
        <v>1804</v>
      </c>
      <c r="F1366" s="33">
        <v>4</v>
      </c>
      <c r="G1366" s="33">
        <v>310.79000000000002</v>
      </c>
      <c r="H1366" s="33">
        <v>0.22</v>
      </c>
      <c r="I1366" s="33" t="s">
        <v>1829</v>
      </c>
      <c r="J1366" s="33">
        <v>969.66480000000013</v>
      </c>
      <c r="K1366" s="58" t="str">
        <f t="shared" si="21"/>
        <v>Small Sale</v>
      </c>
    </row>
    <row r="1367" spans="1:11">
      <c r="A1367" s="28" t="s">
        <v>3191</v>
      </c>
      <c r="B1367" s="31">
        <v>45757</v>
      </c>
      <c r="C1367" s="34" t="s">
        <v>214</v>
      </c>
      <c r="D1367" s="34" t="s">
        <v>1684</v>
      </c>
      <c r="E1367" s="34" t="s">
        <v>1807</v>
      </c>
      <c r="F1367" s="34">
        <v>4</v>
      </c>
      <c r="G1367" s="34">
        <v>255.67</v>
      </c>
      <c r="H1367" s="34">
        <v>0.17</v>
      </c>
      <c r="I1367" s="34" t="s">
        <v>1824</v>
      </c>
      <c r="J1367" s="34">
        <v>848.82439999999997</v>
      </c>
      <c r="K1367" s="58" t="str">
        <f t="shared" si="21"/>
        <v>Small Sale</v>
      </c>
    </row>
    <row r="1368" spans="1:11">
      <c r="A1368" s="27" t="s">
        <v>3192</v>
      </c>
      <c r="B1368" s="30">
        <v>45397</v>
      </c>
      <c r="C1368" s="33" t="s">
        <v>444</v>
      </c>
      <c r="D1368" s="33" t="s">
        <v>1602</v>
      </c>
      <c r="E1368" s="33" t="s">
        <v>1804</v>
      </c>
      <c r="F1368" s="33">
        <v>2</v>
      </c>
      <c r="G1368" s="33">
        <v>270.66000000000003</v>
      </c>
      <c r="H1368" s="33">
        <v>0.1</v>
      </c>
      <c r="I1368" s="33" t="s">
        <v>1829</v>
      </c>
      <c r="J1368" s="33">
        <v>487.18799999999999</v>
      </c>
      <c r="K1368" s="58" t="str">
        <f t="shared" si="21"/>
        <v>Small Sale</v>
      </c>
    </row>
    <row r="1369" spans="1:11">
      <c r="A1369" s="28" t="s">
        <v>3193</v>
      </c>
      <c r="B1369" s="31">
        <v>45914</v>
      </c>
      <c r="C1369" s="34" t="s">
        <v>945</v>
      </c>
      <c r="D1369" s="34" t="s">
        <v>1594</v>
      </c>
      <c r="E1369" s="34" t="s">
        <v>1807</v>
      </c>
      <c r="F1369" s="34">
        <v>3</v>
      </c>
      <c r="G1369" s="34">
        <v>373.35</v>
      </c>
      <c r="H1369" s="34">
        <v>0.2</v>
      </c>
      <c r="I1369" s="34" t="s">
        <v>1829</v>
      </c>
      <c r="J1369" s="34">
        <v>896.04000000000019</v>
      </c>
      <c r="K1369" s="58" t="str">
        <f t="shared" si="21"/>
        <v>Small Sale</v>
      </c>
    </row>
    <row r="1370" spans="1:11">
      <c r="A1370" s="27" t="s">
        <v>3194</v>
      </c>
      <c r="B1370" s="30">
        <v>45432</v>
      </c>
      <c r="C1370" s="33" t="s">
        <v>144</v>
      </c>
      <c r="D1370" s="33" t="s">
        <v>1666</v>
      </c>
      <c r="E1370" s="33" t="s">
        <v>1792</v>
      </c>
      <c r="F1370" s="33">
        <v>2</v>
      </c>
      <c r="G1370" s="33">
        <v>23.58</v>
      </c>
      <c r="H1370" s="33">
        <v>0.02</v>
      </c>
      <c r="I1370" s="33" t="s">
        <v>1826</v>
      </c>
      <c r="J1370" s="33">
        <v>46.216799999999999</v>
      </c>
      <c r="K1370" s="58" t="str">
        <f t="shared" si="21"/>
        <v>Small Sale</v>
      </c>
    </row>
    <row r="1371" spans="1:11">
      <c r="A1371" s="28" t="s">
        <v>3195</v>
      </c>
      <c r="B1371" s="31">
        <v>45798</v>
      </c>
      <c r="C1371" s="34" t="s">
        <v>32</v>
      </c>
      <c r="D1371" s="34" t="s">
        <v>1618</v>
      </c>
      <c r="E1371" s="34" t="s">
        <v>1779</v>
      </c>
      <c r="F1371" s="34">
        <v>4</v>
      </c>
      <c r="G1371" s="34">
        <v>185.67</v>
      </c>
      <c r="H1371" s="34">
        <v>0.21</v>
      </c>
      <c r="I1371" s="34" t="s">
        <v>1826</v>
      </c>
      <c r="J1371" s="34">
        <v>586.71719999999993</v>
      </c>
      <c r="K1371" s="58" t="str">
        <f t="shared" si="21"/>
        <v>Small Sale</v>
      </c>
    </row>
    <row r="1372" spans="1:11">
      <c r="A1372" s="27" t="s">
        <v>3196</v>
      </c>
      <c r="B1372" s="30">
        <v>45396</v>
      </c>
      <c r="C1372" s="33" t="s">
        <v>417</v>
      </c>
      <c r="D1372" s="33" t="s">
        <v>1584</v>
      </c>
      <c r="E1372" s="33" t="s">
        <v>1797</v>
      </c>
      <c r="F1372" s="33">
        <v>3</v>
      </c>
      <c r="G1372" s="33">
        <v>928.74</v>
      </c>
      <c r="H1372" s="33">
        <v>0.27</v>
      </c>
      <c r="I1372" s="33" t="s">
        <v>1826</v>
      </c>
      <c r="J1372" s="33">
        <v>2033.9405999999999</v>
      </c>
      <c r="K1372" s="58" t="str">
        <f t="shared" si="21"/>
        <v>Large Sale</v>
      </c>
    </row>
    <row r="1373" spans="1:11">
      <c r="A1373" s="28" t="s">
        <v>3197</v>
      </c>
      <c r="B1373" s="31">
        <v>45235</v>
      </c>
      <c r="C1373" s="34" t="s">
        <v>121</v>
      </c>
      <c r="D1373" s="34" t="s">
        <v>1716</v>
      </c>
      <c r="E1373" s="34" t="s">
        <v>1773</v>
      </c>
      <c r="F1373" s="34">
        <v>3</v>
      </c>
      <c r="G1373" s="34">
        <v>923.38</v>
      </c>
      <c r="H1373" s="34">
        <v>7.0000000000000007E-2</v>
      </c>
      <c r="I1373" s="34" t="s">
        <v>1829</v>
      </c>
      <c r="J1373" s="34">
        <v>2576.2302</v>
      </c>
      <c r="K1373" s="58" t="str">
        <f t="shared" si="21"/>
        <v>Large Sale</v>
      </c>
    </row>
    <row r="1374" spans="1:11">
      <c r="A1374" s="27" t="s">
        <v>3198</v>
      </c>
      <c r="B1374" s="30">
        <v>45499</v>
      </c>
      <c r="C1374" s="33" t="s">
        <v>1425</v>
      </c>
      <c r="D1374" s="33" t="s">
        <v>1553</v>
      </c>
      <c r="E1374" s="33" t="s">
        <v>1786</v>
      </c>
      <c r="F1374" s="33">
        <v>2</v>
      </c>
      <c r="G1374" s="33">
        <v>409.26</v>
      </c>
      <c r="H1374" s="33">
        <v>0.1</v>
      </c>
      <c r="I1374" s="33" t="s">
        <v>1826</v>
      </c>
      <c r="J1374" s="33">
        <v>736.66800000000001</v>
      </c>
      <c r="K1374" s="58" t="str">
        <f t="shared" si="21"/>
        <v>Small Sale</v>
      </c>
    </row>
    <row r="1375" spans="1:11">
      <c r="A1375" s="28" t="s">
        <v>3199</v>
      </c>
      <c r="B1375" s="31">
        <v>45272</v>
      </c>
      <c r="C1375" s="34" t="s">
        <v>812</v>
      </c>
      <c r="D1375" s="34" t="s">
        <v>1594</v>
      </c>
      <c r="E1375" s="34" t="s">
        <v>1779</v>
      </c>
      <c r="F1375" s="34">
        <v>2</v>
      </c>
      <c r="G1375" s="34">
        <v>608.46</v>
      </c>
      <c r="H1375" s="34">
        <v>0.16</v>
      </c>
      <c r="I1375" s="34" t="s">
        <v>1824</v>
      </c>
      <c r="J1375" s="34">
        <v>1022.2128</v>
      </c>
      <c r="K1375" s="58" t="str">
        <f t="shared" si="21"/>
        <v>Large Sale</v>
      </c>
    </row>
    <row r="1376" spans="1:11">
      <c r="A1376" s="27" t="s">
        <v>3200</v>
      </c>
      <c r="B1376" s="30">
        <v>45785</v>
      </c>
      <c r="C1376" s="33" t="s">
        <v>690</v>
      </c>
      <c r="D1376" s="33" t="s">
        <v>1632</v>
      </c>
      <c r="E1376" s="33" t="s">
        <v>1813</v>
      </c>
      <c r="F1376" s="33">
        <v>4</v>
      </c>
      <c r="G1376" s="33">
        <v>150.47999999999999</v>
      </c>
      <c r="H1376" s="33">
        <v>0.09</v>
      </c>
      <c r="I1376" s="33" t="s">
        <v>1824</v>
      </c>
      <c r="J1376" s="33">
        <v>547.74720000000002</v>
      </c>
      <c r="K1376" s="58" t="str">
        <f t="shared" si="21"/>
        <v>Small Sale</v>
      </c>
    </row>
    <row r="1377" spans="1:11">
      <c r="A1377" s="28" t="s">
        <v>3201</v>
      </c>
      <c r="B1377" s="31">
        <v>45534</v>
      </c>
      <c r="C1377" s="34" t="s">
        <v>785</v>
      </c>
      <c r="D1377" s="34" t="s">
        <v>1684</v>
      </c>
      <c r="E1377" s="34" t="s">
        <v>1799</v>
      </c>
      <c r="F1377" s="34">
        <v>4</v>
      </c>
      <c r="G1377" s="34">
        <v>207.41</v>
      </c>
      <c r="H1377" s="34">
        <v>0.02</v>
      </c>
      <c r="I1377" s="34" t="s">
        <v>1824</v>
      </c>
      <c r="J1377" s="34">
        <v>813.04719999999998</v>
      </c>
      <c r="K1377" s="58" t="str">
        <f t="shared" si="21"/>
        <v>Small Sale</v>
      </c>
    </row>
    <row r="1378" spans="1:11">
      <c r="A1378" s="27" t="s">
        <v>3202</v>
      </c>
      <c r="B1378" s="30">
        <v>45803</v>
      </c>
      <c r="C1378" s="33" t="s">
        <v>571</v>
      </c>
      <c r="D1378" s="33" t="s">
        <v>1570</v>
      </c>
      <c r="E1378" s="33" t="s">
        <v>1776</v>
      </c>
      <c r="F1378" s="33">
        <v>1</v>
      </c>
      <c r="G1378" s="33">
        <v>56.59</v>
      </c>
      <c r="H1378" s="33">
        <v>0.15</v>
      </c>
      <c r="I1378" s="33" t="s">
        <v>1826</v>
      </c>
      <c r="J1378" s="33">
        <v>48.101500000000001</v>
      </c>
      <c r="K1378" s="58" t="str">
        <f t="shared" si="21"/>
        <v>Small Sale</v>
      </c>
    </row>
    <row r="1379" spans="1:11">
      <c r="A1379" s="28" t="s">
        <v>3203</v>
      </c>
      <c r="B1379" s="31">
        <v>45667</v>
      </c>
      <c r="C1379" s="34" t="s">
        <v>1260</v>
      </c>
      <c r="D1379" s="34" t="s">
        <v>1626</v>
      </c>
      <c r="E1379" s="34" t="s">
        <v>1769</v>
      </c>
      <c r="F1379" s="34">
        <v>4</v>
      </c>
      <c r="G1379" s="34">
        <v>995.4</v>
      </c>
      <c r="H1379" s="34">
        <v>0.27</v>
      </c>
      <c r="I1379" s="34" t="s">
        <v>1824</v>
      </c>
      <c r="J1379" s="34">
        <v>2906.5680000000002</v>
      </c>
      <c r="K1379" s="58" t="str">
        <f t="shared" si="21"/>
        <v>Large Sale</v>
      </c>
    </row>
    <row r="1380" spans="1:11">
      <c r="A1380" s="27" t="s">
        <v>3204</v>
      </c>
      <c r="B1380" s="30">
        <v>45656</v>
      </c>
      <c r="C1380" s="33" t="s">
        <v>238</v>
      </c>
      <c r="D1380" s="33" t="s">
        <v>1642</v>
      </c>
      <c r="E1380" s="33" t="s">
        <v>1794</v>
      </c>
      <c r="F1380" s="33">
        <v>2</v>
      </c>
      <c r="G1380" s="33">
        <v>591.33000000000004</v>
      </c>
      <c r="H1380" s="33">
        <v>0.24</v>
      </c>
      <c r="I1380" s="33" t="s">
        <v>1824</v>
      </c>
      <c r="J1380" s="33">
        <v>898.8216000000001</v>
      </c>
      <c r="K1380" s="58" t="str">
        <f t="shared" si="21"/>
        <v>Small Sale</v>
      </c>
    </row>
    <row r="1381" spans="1:11">
      <c r="A1381" s="28" t="s">
        <v>3205</v>
      </c>
      <c r="B1381" s="31">
        <v>45869</v>
      </c>
      <c r="C1381" s="34" t="s">
        <v>1181</v>
      </c>
      <c r="D1381" s="34" t="s">
        <v>1644</v>
      </c>
      <c r="E1381" s="34" t="s">
        <v>1807</v>
      </c>
      <c r="F1381" s="34">
        <v>2</v>
      </c>
      <c r="G1381" s="34">
        <v>204.89</v>
      </c>
      <c r="H1381" s="34">
        <v>0.24</v>
      </c>
      <c r="I1381" s="34" t="s">
        <v>1824</v>
      </c>
      <c r="J1381" s="34">
        <v>311.43279999999999</v>
      </c>
      <c r="K1381" s="58" t="str">
        <f t="shared" si="21"/>
        <v>Small Sale</v>
      </c>
    </row>
    <row r="1382" spans="1:11">
      <c r="A1382" s="27" t="s">
        <v>3206</v>
      </c>
      <c r="B1382" s="30">
        <v>45549</v>
      </c>
      <c r="C1382" s="33" t="s">
        <v>325</v>
      </c>
      <c r="D1382" s="33" t="s">
        <v>1678</v>
      </c>
      <c r="E1382" s="33" t="s">
        <v>1799</v>
      </c>
      <c r="F1382" s="33">
        <v>2</v>
      </c>
      <c r="G1382" s="33">
        <v>546.41</v>
      </c>
      <c r="H1382" s="33">
        <v>0.08</v>
      </c>
      <c r="I1382" s="33" t="s">
        <v>1829</v>
      </c>
      <c r="J1382" s="33">
        <v>1005.3944</v>
      </c>
      <c r="K1382" s="58" t="str">
        <f t="shared" si="21"/>
        <v>Large Sale</v>
      </c>
    </row>
    <row r="1383" spans="1:11">
      <c r="A1383" s="28" t="s">
        <v>3207</v>
      </c>
      <c r="B1383" s="31">
        <v>45409</v>
      </c>
      <c r="C1383" s="34" t="s">
        <v>211</v>
      </c>
      <c r="D1383" s="34" t="s">
        <v>1584</v>
      </c>
      <c r="E1383" s="34" t="s">
        <v>1794</v>
      </c>
      <c r="F1383" s="34">
        <v>4</v>
      </c>
      <c r="G1383" s="34">
        <v>455.49</v>
      </c>
      <c r="H1383" s="34">
        <v>0.17</v>
      </c>
      <c r="I1383" s="34" t="s">
        <v>1824</v>
      </c>
      <c r="J1383" s="34">
        <v>1512.2267999999999</v>
      </c>
      <c r="K1383" s="58" t="str">
        <f t="shared" si="21"/>
        <v>Large Sale</v>
      </c>
    </row>
    <row r="1384" spans="1:11">
      <c r="A1384" s="27" t="s">
        <v>3208</v>
      </c>
      <c r="B1384" s="30">
        <v>45374</v>
      </c>
      <c r="C1384" s="33" t="s">
        <v>1310</v>
      </c>
      <c r="D1384" s="33" t="s">
        <v>1568</v>
      </c>
      <c r="E1384" s="33" t="s">
        <v>1804</v>
      </c>
      <c r="F1384" s="33">
        <v>2</v>
      </c>
      <c r="G1384" s="33">
        <v>700.27</v>
      </c>
      <c r="H1384" s="33">
        <v>0.16</v>
      </c>
      <c r="I1384" s="33" t="s">
        <v>1824</v>
      </c>
      <c r="J1384" s="33">
        <v>1176.4536000000001</v>
      </c>
      <c r="K1384" s="58" t="str">
        <f t="shared" si="21"/>
        <v>Large Sale</v>
      </c>
    </row>
    <row r="1385" spans="1:11">
      <c r="A1385" s="28" t="s">
        <v>3209</v>
      </c>
      <c r="B1385" s="31">
        <v>45282</v>
      </c>
      <c r="C1385" s="34" t="s">
        <v>1083</v>
      </c>
      <c r="D1385" s="34" t="s">
        <v>1712</v>
      </c>
      <c r="E1385" s="34" t="s">
        <v>1807</v>
      </c>
      <c r="F1385" s="34">
        <v>2</v>
      </c>
      <c r="G1385" s="34">
        <v>160.21</v>
      </c>
      <c r="H1385" s="34">
        <v>0.09</v>
      </c>
      <c r="I1385" s="34" t="s">
        <v>1824</v>
      </c>
      <c r="J1385" s="34">
        <v>291.5822</v>
      </c>
      <c r="K1385" s="58" t="str">
        <f t="shared" si="21"/>
        <v>Small Sale</v>
      </c>
    </row>
    <row r="1386" spans="1:11">
      <c r="A1386" s="27" t="s">
        <v>3210</v>
      </c>
      <c r="B1386" s="30">
        <v>45742</v>
      </c>
      <c r="C1386" s="33" t="s">
        <v>127</v>
      </c>
      <c r="D1386" s="33" t="s">
        <v>1642</v>
      </c>
      <c r="E1386" s="33" t="s">
        <v>1792</v>
      </c>
      <c r="F1386" s="33">
        <v>1</v>
      </c>
      <c r="G1386" s="33">
        <v>713.63</v>
      </c>
      <c r="H1386" s="33">
        <v>0.28000000000000003</v>
      </c>
      <c r="I1386" s="33" t="s">
        <v>1829</v>
      </c>
      <c r="J1386" s="33">
        <v>513.81359999999995</v>
      </c>
      <c r="K1386" s="58" t="str">
        <f t="shared" si="21"/>
        <v>Small Sale</v>
      </c>
    </row>
    <row r="1387" spans="1:11">
      <c r="A1387" s="28" t="s">
        <v>3211</v>
      </c>
      <c r="B1387" s="31">
        <v>45447</v>
      </c>
      <c r="C1387" s="34" t="s">
        <v>732</v>
      </c>
      <c r="D1387" s="34" t="s">
        <v>1734</v>
      </c>
      <c r="E1387" s="34" t="s">
        <v>1779</v>
      </c>
      <c r="F1387" s="34">
        <v>2</v>
      </c>
      <c r="G1387" s="34">
        <v>224.69</v>
      </c>
      <c r="H1387" s="34">
        <v>0.2</v>
      </c>
      <c r="I1387" s="34" t="s">
        <v>1829</v>
      </c>
      <c r="J1387" s="34">
        <v>359.50400000000002</v>
      </c>
      <c r="K1387" s="58" t="str">
        <f t="shared" si="21"/>
        <v>Small Sale</v>
      </c>
    </row>
    <row r="1388" spans="1:11">
      <c r="A1388" s="27" t="s">
        <v>3212</v>
      </c>
      <c r="B1388" s="30">
        <v>45733</v>
      </c>
      <c r="C1388" s="33" t="s">
        <v>1400</v>
      </c>
      <c r="D1388" s="33" t="s">
        <v>1588</v>
      </c>
      <c r="E1388" s="33" t="s">
        <v>1799</v>
      </c>
      <c r="F1388" s="33">
        <v>2</v>
      </c>
      <c r="G1388" s="33">
        <v>740.57</v>
      </c>
      <c r="H1388" s="33">
        <v>0.06</v>
      </c>
      <c r="I1388" s="33" t="s">
        <v>1824</v>
      </c>
      <c r="J1388" s="33">
        <v>1392.2716</v>
      </c>
      <c r="K1388" s="58" t="str">
        <f t="shared" si="21"/>
        <v>Large Sale</v>
      </c>
    </row>
    <row r="1389" spans="1:11">
      <c r="A1389" s="28" t="s">
        <v>3213</v>
      </c>
      <c r="B1389" s="31">
        <v>45373</v>
      </c>
      <c r="C1389" s="34" t="s">
        <v>481</v>
      </c>
      <c r="D1389" s="34" t="s">
        <v>1570</v>
      </c>
      <c r="E1389" s="34" t="s">
        <v>1766</v>
      </c>
      <c r="F1389" s="34">
        <v>3</v>
      </c>
      <c r="G1389" s="34">
        <v>250.14</v>
      </c>
      <c r="H1389" s="34">
        <v>0.23</v>
      </c>
      <c r="I1389" s="34" t="s">
        <v>1826</v>
      </c>
      <c r="J1389" s="34">
        <v>577.82339999999999</v>
      </c>
      <c r="K1389" s="58" t="str">
        <f t="shared" si="21"/>
        <v>Small Sale</v>
      </c>
    </row>
    <row r="1390" spans="1:11">
      <c r="A1390" s="27" t="s">
        <v>3214</v>
      </c>
      <c r="B1390" s="30">
        <v>45655</v>
      </c>
      <c r="C1390" s="33" t="s">
        <v>89</v>
      </c>
      <c r="D1390" s="33" t="s">
        <v>1744</v>
      </c>
      <c r="E1390" s="33" t="s">
        <v>1813</v>
      </c>
      <c r="F1390" s="33">
        <v>3</v>
      </c>
      <c r="G1390" s="33">
        <v>34.97</v>
      </c>
      <c r="H1390" s="33">
        <v>0.01</v>
      </c>
      <c r="I1390" s="33" t="s">
        <v>1824</v>
      </c>
      <c r="J1390" s="33">
        <v>103.8609</v>
      </c>
      <c r="K1390" s="58" t="str">
        <f t="shared" si="21"/>
        <v>Small Sale</v>
      </c>
    </row>
    <row r="1391" spans="1:11">
      <c r="A1391" s="28" t="s">
        <v>3215</v>
      </c>
      <c r="B1391" s="31">
        <v>45868</v>
      </c>
      <c r="C1391" s="34" t="s">
        <v>960</v>
      </c>
      <c r="D1391" s="34" t="s">
        <v>1632</v>
      </c>
      <c r="E1391" s="34" t="s">
        <v>1804</v>
      </c>
      <c r="F1391" s="34">
        <v>1</v>
      </c>
      <c r="G1391" s="34">
        <v>653.91</v>
      </c>
      <c r="H1391" s="34">
        <v>0.3</v>
      </c>
      <c r="I1391" s="34" t="s">
        <v>1826</v>
      </c>
      <c r="J1391" s="34">
        <v>457.73700000000002</v>
      </c>
      <c r="K1391" s="58" t="str">
        <f t="shared" si="21"/>
        <v>Small Sale</v>
      </c>
    </row>
    <row r="1392" spans="1:11">
      <c r="A1392" s="27" t="s">
        <v>3216</v>
      </c>
      <c r="B1392" s="30">
        <v>45338</v>
      </c>
      <c r="C1392" s="33" t="s">
        <v>1136</v>
      </c>
      <c r="D1392" s="33" t="s">
        <v>1680</v>
      </c>
      <c r="E1392" s="33" t="s">
        <v>1766</v>
      </c>
      <c r="F1392" s="33">
        <v>1</v>
      </c>
      <c r="G1392" s="33">
        <v>997.87</v>
      </c>
      <c r="H1392" s="33">
        <v>0.24</v>
      </c>
      <c r="I1392" s="33" t="s">
        <v>1824</v>
      </c>
      <c r="J1392" s="33">
        <v>758.38120000000004</v>
      </c>
      <c r="K1392" s="58" t="str">
        <f t="shared" si="21"/>
        <v>Small Sale</v>
      </c>
    </row>
    <row r="1393" spans="1:11">
      <c r="A1393" s="28" t="s">
        <v>3217</v>
      </c>
      <c r="B1393" s="31">
        <v>45349</v>
      </c>
      <c r="C1393" s="34" t="s">
        <v>678</v>
      </c>
      <c r="D1393" s="34" t="s">
        <v>1726</v>
      </c>
      <c r="E1393" s="34" t="s">
        <v>1799</v>
      </c>
      <c r="F1393" s="34">
        <v>1</v>
      </c>
      <c r="G1393" s="34">
        <v>174.27</v>
      </c>
      <c r="H1393" s="34">
        <v>0.27</v>
      </c>
      <c r="I1393" s="34" t="s">
        <v>1829</v>
      </c>
      <c r="J1393" s="34">
        <v>127.2171</v>
      </c>
      <c r="K1393" s="58" t="str">
        <f t="shared" si="21"/>
        <v>Small Sale</v>
      </c>
    </row>
    <row r="1394" spans="1:11">
      <c r="A1394" s="27" t="s">
        <v>3218</v>
      </c>
      <c r="B1394" s="30">
        <v>45368</v>
      </c>
      <c r="C1394" s="33" t="s">
        <v>402</v>
      </c>
      <c r="D1394" s="33" t="s">
        <v>1646</v>
      </c>
      <c r="E1394" s="33" t="s">
        <v>1779</v>
      </c>
      <c r="F1394" s="33">
        <v>3</v>
      </c>
      <c r="G1394" s="33">
        <v>847.44</v>
      </c>
      <c r="H1394" s="33">
        <v>0.17</v>
      </c>
      <c r="I1394" s="33" t="s">
        <v>1824</v>
      </c>
      <c r="J1394" s="33">
        <v>2110.1255999999998</v>
      </c>
      <c r="K1394" s="58" t="str">
        <f t="shared" si="21"/>
        <v>Large Sale</v>
      </c>
    </row>
    <row r="1395" spans="1:11">
      <c r="A1395" s="28" t="s">
        <v>3219</v>
      </c>
      <c r="B1395" s="31">
        <v>45243</v>
      </c>
      <c r="C1395" s="34" t="s">
        <v>1328</v>
      </c>
      <c r="D1395" s="34" t="s">
        <v>1549</v>
      </c>
      <c r="E1395" s="34" t="s">
        <v>1761</v>
      </c>
      <c r="F1395" s="34">
        <v>1</v>
      </c>
      <c r="G1395" s="34">
        <v>493.45</v>
      </c>
      <c r="H1395" s="34">
        <v>0.09</v>
      </c>
      <c r="I1395" s="34" t="s">
        <v>1824</v>
      </c>
      <c r="J1395" s="34">
        <v>449.03949999999998</v>
      </c>
      <c r="K1395" s="58" t="str">
        <f t="shared" si="21"/>
        <v>Small Sale</v>
      </c>
    </row>
    <row r="1396" spans="1:11">
      <c r="A1396" s="27" t="s">
        <v>3220</v>
      </c>
      <c r="B1396" s="30">
        <v>45577</v>
      </c>
      <c r="C1396" s="33" t="s">
        <v>746</v>
      </c>
      <c r="D1396" s="33" t="s">
        <v>1672</v>
      </c>
      <c r="E1396" s="33" t="s">
        <v>1761</v>
      </c>
      <c r="F1396" s="33">
        <v>4</v>
      </c>
      <c r="G1396" s="33">
        <v>111.66</v>
      </c>
      <c r="H1396" s="33">
        <v>0.14000000000000001</v>
      </c>
      <c r="I1396" s="33" t="s">
        <v>1824</v>
      </c>
      <c r="J1396" s="33">
        <v>384.11040000000003</v>
      </c>
      <c r="K1396" s="58" t="str">
        <f t="shared" si="21"/>
        <v>Small Sale</v>
      </c>
    </row>
    <row r="1397" spans="1:11">
      <c r="A1397" s="28" t="s">
        <v>3221</v>
      </c>
      <c r="B1397" s="31">
        <v>45343</v>
      </c>
      <c r="C1397" s="34" t="s">
        <v>884</v>
      </c>
      <c r="D1397" s="34" t="s">
        <v>1728</v>
      </c>
      <c r="E1397" s="34" t="s">
        <v>1792</v>
      </c>
      <c r="F1397" s="34">
        <v>1</v>
      </c>
      <c r="G1397" s="34">
        <v>413.65</v>
      </c>
      <c r="H1397" s="34">
        <v>0.1</v>
      </c>
      <c r="I1397" s="34" t="s">
        <v>1829</v>
      </c>
      <c r="J1397" s="34">
        <v>372.28500000000003</v>
      </c>
      <c r="K1397" s="58" t="str">
        <f t="shared" si="21"/>
        <v>Small Sale</v>
      </c>
    </row>
    <row r="1398" spans="1:11">
      <c r="A1398" s="27" t="s">
        <v>3222</v>
      </c>
      <c r="B1398" s="30">
        <v>45744</v>
      </c>
      <c r="C1398" s="33" t="s">
        <v>1464</v>
      </c>
      <c r="D1398" s="33" t="s">
        <v>1726</v>
      </c>
      <c r="E1398" s="33" t="s">
        <v>1786</v>
      </c>
      <c r="F1398" s="33">
        <v>1</v>
      </c>
      <c r="G1398" s="33">
        <v>317.14999999999998</v>
      </c>
      <c r="H1398" s="33">
        <v>0.24</v>
      </c>
      <c r="I1398" s="33" t="s">
        <v>1829</v>
      </c>
      <c r="J1398" s="33">
        <v>241.03399999999999</v>
      </c>
      <c r="K1398" s="58" t="str">
        <f t="shared" si="21"/>
        <v>Small Sale</v>
      </c>
    </row>
    <row r="1399" spans="1:11">
      <c r="A1399" s="28" t="s">
        <v>3223</v>
      </c>
      <c r="B1399" s="31">
        <v>45873</v>
      </c>
      <c r="C1399" s="34" t="s">
        <v>1124</v>
      </c>
      <c r="D1399" s="34" t="s">
        <v>1724</v>
      </c>
      <c r="E1399" s="34" t="s">
        <v>1757</v>
      </c>
      <c r="F1399" s="34">
        <v>3</v>
      </c>
      <c r="G1399" s="34">
        <v>642.94000000000005</v>
      </c>
      <c r="H1399" s="34">
        <v>0.05</v>
      </c>
      <c r="I1399" s="34" t="s">
        <v>1829</v>
      </c>
      <c r="J1399" s="34">
        <v>1832.3789999999999</v>
      </c>
      <c r="K1399" s="58" t="str">
        <f t="shared" si="21"/>
        <v>Large Sale</v>
      </c>
    </row>
    <row r="1400" spans="1:11">
      <c r="A1400" s="27" t="s">
        <v>3224</v>
      </c>
      <c r="B1400" s="30">
        <v>45601</v>
      </c>
      <c r="C1400" s="33" t="s">
        <v>455</v>
      </c>
      <c r="D1400" s="33" t="s">
        <v>1662</v>
      </c>
      <c r="E1400" s="33" t="s">
        <v>1789</v>
      </c>
      <c r="F1400" s="33">
        <v>4</v>
      </c>
      <c r="G1400" s="33">
        <v>559.59</v>
      </c>
      <c r="H1400" s="33">
        <v>0.19</v>
      </c>
      <c r="I1400" s="33" t="s">
        <v>1829</v>
      </c>
      <c r="J1400" s="33">
        <v>1813.0716</v>
      </c>
      <c r="K1400" s="58" t="str">
        <f t="shared" si="21"/>
        <v>Large Sale</v>
      </c>
    </row>
    <row r="1401" spans="1:11">
      <c r="A1401" s="28" t="s">
        <v>3225</v>
      </c>
      <c r="B1401" s="31">
        <v>45458</v>
      </c>
      <c r="C1401" s="34" t="s">
        <v>399</v>
      </c>
      <c r="D1401" s="34" t="s">
        <v>1606</v>
      </c>
      <c r="E1401" s="34" t="s">
        <v>1810</v>
      </c>
      <c r="F1401" s="34">
        <v>1</v>
      </c>
      <c r="G1401" s="34">
        <v>758.54</v>
      </c>
      <c r="H1401" s="34">
        <v>0.28999999999999998</v>
      </c>
      <c r="I1401" s="34" t="s">
        <v>1826</v>
      </c>
      <c r="J1401" s="34">
        <v>538.5634</v>
      </c>
      <c r="K1401" s="58" t="str">
        <f t="shared" si="21"/>
        <v>Small Sale</v>
      </c>
    </row>
    <row r="1402" spans="1:11">
      <c r="A1402" s="27" t="s">
        <v>3226</v>
      </c>
      <c r="B1402" s="30">
        <v>45649</v>
      </c>
      <c r="C1402" s="33" t="s">
        <v>1425</v>
      </c>
      <c r="D1402" s="33" t="s">
        <v>1708</v>
      </c>
      <c r="E1402" s="33" t="s">
        <v>1801</v>
      </c>
      <c r="F1402" s="33">
        <v>4</v>
      </c>
      <c r="G1402" s="33">
        <v>643.96</v>
      </c>
      <c r="H1402" s="33">
        <v>0.16</v>
      </c>
      <c r="I1402" s="33" t="s">
        <v>1826</v>
      </c>
      <c r="J1402" s="33">
        <v>2163.7055999999998</v>
      </c>
      <c r="K1402" s="58" t="str">
        <f t="shared" si="21"/>
        <v>Large Sale</v>
      </c>
    </row>
    <row r="1403" spans="1:11">
      <c r="A1403" s="28" t="s">
        <v>3227</v>
      </c>
      <c r="B1403" s="31">
        <v>45653</v>
      </c>
      <c r="C1403" s="34" t="s">
        <v>779</v>
      </c>
      <c r="D1403" s="34" t="s">
        <v>1596</v>
      </c>
      <c r="E1403" s="34" t="s">
        <v>1786</v>
      </c>
      <c r="F1403" s="34">
        <v>1</v>
      </c>
      <c r="G1403" s="34">
        <v>882.73</v>
      </c>
      <c r="H1403" s="34">
        <v>0.1</v>
      </c>
      <c r="I1403" s="34" t="s">
        <v>1824</v>
      </c>
      <c r="J1403" s="34">
        <v>794.45699999999999</v>
      </c>
      <c r="K1403" s="58" t="str">
        <f t="shared" si="21"/>
        <v>Small Sale</v>
      </c>
    </row>
    <row r="1404" spans="1:11">
      <c r="A1404" s="27" t="s">
        <v>3228</v>
      </c>
      <c r="B1404" s="30">
        <v>45378</v>
      </c>
      <c r="C1404" s="33" t="s">
        <v>1023</v>
      </c>
      <c r="D1404" s="33" t="s">
        <v>1730</v>
      </c>
      <c r="E1404" s="33" t="s">
        <v>1813</v>
      </c>
      <c r="F1404" s="33">
        <v>2</v>
      </c>
      <c r="G1404" s="33">
        <v>600.03</v>
      </c>
      <c r="H1404" s="33">
        <v>0.26</v>
      </c>
      <c r="I1404" s="33" t="s">
        <v>1826</v>
      </c>
      <c r="J1404" s="33">
        <v>888.0444</v>
      </c>
      <c r="K1404" s="58" t="str">
        <f t="shared" si="21"/>
        <v>Small Sale</v>
      </c>
    </row>
    <row r="1405" spans="1:11">
      <c r="A1405" s="28" t="s">
        <v>3229</v>
      </c>
      <c r="B1405" s="31">
        <v>45638</v>
      </c>
      <c r="C1405" s="34" t="s">
        <v>526</v>
      </c>
      <c r="D1405" s="34" t="s">
        <v>1656</v>
      </c>
      <c r="E1405" s="34" t="s">
        <v>1773</v>
      </c>
      <c r="F1405" s="34">
        <v>2</v>
      </c>
      <c r="G1405" s="34">
        <v>628.83000000000004</v>
      </c>
      <c r="H1405" s="34">
        <v>7.0000000000000007E-2</v>
      </c>
      <c r="I1405" s="34" t="s">
        <v>1826</v>
      </c>
      <c r="J1405" s="34">
        <v>1169.6238000000001</v>
      </c>
      <c r="K1405" s="58" t="str">
        <f t="shared" si="21"/>
        <v>Large Sale</v>
      </c>
    </row>
    <row r="1406" spans="1:11">
      <c r="A1406" s="27" t="s">
        <v>3230</v>
      </c>
      <c r="B1406" s="30">
        <v>45277</v>
      </c>
      <c r="C1406" s="33" t="s">
        <v>579</v>
      </c>
      <c r="D1406" s="33" t="s">
        <v>1710</v>
      </c>
      <c r="E1406" s="33" t="s">
        <v>1786</v>
      </c>
      <c r="F1406" s="33">
        <v>3</v>
      </c>
      <c r="G1406" s="33">
        <v>113.87</v>
      </c>
      <c r="H1406" s="33">
        <v>0.21</v>
      </c>
      <c r="I1406" s="33" t="s">
        <v>1829</v>
      </c>
      <c r="J1406" s="33">
        <v>269.87189999999998</v>
      </c>
      <c r="K1406" s="58" t="str">
        <f t="shared" si="21"/>
        <v>Small Sale</v>
      </c>
    </row>
    <row r="1407" spans="1:11">
      <c r="A1407" s="28" t="s">
        <v>3231</v>
      </c>
      <c r="B1407" s="31">
        <v>45351</v>
      </c>
      <c r="C1407" s="34" t="s">
        <v>1298</v>
      </c>
      <c r="D1407" s="34" t="s">
        <v>1692</v>
      </c>
      <c r="E1407" s="34" t="s">
        <v>1779</v>
      </c>
      <c r="F1407" s="34">
        <v>4</v>
      </c>
      <c r="G1407" s="34">
        <v>282.07</v>
      </c>
      <c r="H1407" s="34">
        <v>0.18</v>
      </c>
      <c r="I1407" s="34" t="s">
        <v>1826</v>
      </c>
      <c r="J1407" s="34">
        <v>925.18960000000004</v>
      </c>
      <c r="K1407" s="58" t="str">
        <f t="shared" si="21"/>
        <v>Small Sale</v>
      </c>
    </row>
    <row r="1408" spans="1:11">
      <c r="A1408" s="27" t="s">
        <v>3232</v>
      </c>
      <c r="B1408" s="30">
        <v>45290</v>
      </c>
      <c r="C1408" s="33" t="s">
        <v>523</v>
      </c>
      <c r="D1408" s="33" t="s">
        <v>1656</v>
      </c>
      <c r="E1408" s="33" t="s">
        <v>1776</v>
      </c>
      <c r="F1408" s="33">
        <v>3</v>
      </c>
      <c r="G1408" s="33">
        <v>676.77</v>
      </c>
      <c r="H1408" s="33">
        <v>0.17</v>
      </c>
      <c r="I1408" s="33" t="s">
        <v>1826</v>
      </c>
      <c r="J1408" s="33">
        <v>1685.1573000000001</v>
      </c>
      <c r="K1408" s="58" t="str">
        <f t="shared" si="21"/>
        <v>Large Sale</v>
      </c>
    </row>
    <row r="1409" spans="1:11">
      <c r="A1409" s="28" t="s">
        <v>3233</v>
      </c>
      <c r="B1409" s="31">
        <v>45638</v>
      </c>
      <c r="C1409" s="34" t="s">
        <v>713</v>
      </c>
      <c r="D1409" s="34" t="s">
        <v>1560</v>
      </c>
      <c r="E1409" s="34" t="s">
        <v>1804</v>
      </c>
      <c r="F1409" s="34">
        <v>2</v>
      </c>
      <c r="G1409" s="34">
        <v>362.7</v>
      </c>
      <c r="H1409" s="34">
        <v>0.09</v>
      </c>
      <c r="I1409" s="34" t="s">
        <v>1824</v>
      </c>
      <c r="J1409" s="34">
        <v>660.11400000000003</v>
      </c>
      <c r="K1409" s="58" t="str">
        <f t="shared" si="21"/>
        <v>Small Sale</v>
      </c>
    </row>
    <row r="1410" spans="1:11">
      <c r="A1410" s="27" t="s">
        <v>3234</v>
      </c>
      <c r="B1410" s="30">
        <v>45679</v>
      </c>
      <c r="C1410" s="33" t="s">
        <v>461</v>
      </c>
      <c r="D1410" s="33" t="s">
        <v>1574</v>
      </c>
      <c r="E1410" s="33" t="s">
        <v>1761</v>
      </c>
      <c r="F1410" s="33">
        <v>1</v>
      </c>
      <c r="G1410" s="33">
        <v>908.5</v>
      </c>
      <c r="H1410" s="33">
        <v>0.2</v>
      </c>
      <c r="I1410" s="33" t="s">
        <v>1829</v>
      </c>
      <c r="J1410" s="33">
        <v>726.80000000000007</v>
      </c>
      <c r="K1410" s="58" t="str">
        <f t="shared" si="21"/>
        <v>Small Sale</v>
      </c>
    </row>
    <row r="1411" spans="1:11">
      <c r="A1411" s="28" t="s">
        <v>3235</v>
      </c>
      <c r="B1411" s="31">
        <v>45296</v>
      </c>
      <c r="C1411" s="34" t="s">
        <v>247</v>
      </c>
      <c r="D1411" s="34" t="s">
        <v>1598</v>
      </c>
      <c r="E1411" s="34" t="s">
        <v>1801</v>
      </c>
      <c r="F1411" s="34">
        <v>2</v>
      </c>
      <c r="G1411" s="34">
        <v>795.37</v>
      </c>
      <c r="H1411" s="34">
        <v>0.2</v>
      </c>
      <c r="I1411" s="34" t="s">
        <v>1829</v>
      </c>
      <c r="J1411" s="34">
        <v>1272.5920000000001</v>
      </c>
      <c r="K1411" s="58" t="str">
        <f t="shared" ref="K1411:K1474" si="22">IF(J1411 &gt; 1000, "Large Sale", "Small Sale")</f>
        <v>Large Sale</v>
      </c>
    </row>
    <row r="1412" spans="1:11">
      <c r="A1412" s="27" t="s">
        <v>3236</v>
      </c>
      <c r="B1412" s="30">
        <v>45760</v>
      </c>
      <c r="C1412" s="33" t="s">
        <v>487</v>
      </c>
      <c r="D1412" s="33" t="s">
        <v>1618</v>
      </c>
      <c r="E1412" s="33" t="s">
        <v>1769</v>
      </c>
      <c r="F1412" s="33">
        <v>2</v>
      </c>
      <c r="G1412" s="33">
        <v>326.85000000000002</v>
      </c>
      <c r="H1412" s="33">
        <v>0.17</v>
      </c>
      <c r="I1412" s="33" t="s">
        <v>1829</v>
      </c>
      <c r="J1412" s="33">
        <v>542.57100000000003</v>
      </c>
      <c r="K1412" s="58" t="str">
        <f t="shared" si="22"/>
        <v>Small Sale</v>
      </c>
    </row>
    <row r="1413" spans="1:11">
      <c r="A1413" s="28" t="s">
        <v>3237</v>
      </c>
      <c r="B1413" s="31">
        <v>45603</v>
      </c>
      <c r="C1413" s="34" t="s">
        <v>1098</v>
      </c>
      <c r="D1413" s="34" t="s">
        <v>1660</v>
      </c>
      <c r="E1413" s="34" t="s">
        <v>1799</v>
      </c>
      <c r="F1413" s="34">
        <v>3</v>
      </c>
      <c r="G1413" s="34">
        <v>169.43</v>
      </c>
      <c r="H1413" s="34">
        <v>0.19</v>
      </c>
      <c r="I1413" s="34" t="s">
        <v>1824</v>
      </c>
      <c r="J1413" s="34">
        <v>411.71490000000011</v>
      </c>
      <c r="K1413" s="58" t="str">
        <f t="shared" si="22"/>
        <v>Small Sale</v>
      </c>
    </row>
    <row r="1414" spans="1:11">
      <c r="A1414" s="27" t="s">
        <v>3238</v>
      </c>
      <c r="B1414" s="30">
        <v>45413</v>
      </c>
      <c r="C1414" s="33" t="s">
        <v>544</v>
      </c>
      <c r="D1414" s="33" t="s">
        <v>1714</v>
      </c>
      <c r="E1414" s="33" t="s">
        <v>1776</v>
      </c>
      <c r="F1414" s="33">
        <v>1</v>
      </c>
      <c r="G1414" s="33">
        <v>254.47</v>
      </c>
      <c r="H1414" s="33">
        <v>0.1</v>
      </c>
      <c r="I1414" s="33" t="s">
        <v>1824</v>
      </c>
      <c r="J1414" s="33">
        <v>229.023</v>
      </c>
      <c r="K1414" s="58" t="str">
        <f t="shared" si="22"/>
        <v>Small Sale</v>
      </c>
    </row>
    <row r="1415" spans="1:11">
      <c r="A1415" s="28" t="s">
        <v>3239</v>
      </c>
      <c r="B1415" s="31">
        <v>45506</v>
      </c>
      <c r="C1415" s="34" t="s">
        <v>1298</v>
      </c>
      <c r="D1415" s="34" t="s">
        <v>1598</v>
      </c>
      <c r="E1415" s="34" t="s">
        <v>1804</v>
      </c>
      <c r="F1415" s="34">
        <v>4</v>
      </c>
      <c r="G1415" s="34">
        <v>627.73</v>
      </c>
      <c r="H1415" s="34">
        <v>0.11</v>
      </c>
      <c r="I1415" s="34" t="s">
        <v>1829</v>
      </c>
      <c r="J1415" s="34">
        <v>2234.7188000000001</v>
      </c>
      <c r="K1415" s="58" t="str">
        <f t="shared" si="22"/>
        <v>Large Sale</v>
      </c>
    </row>
    <row r="1416" spans="1:11">
      <c r="A1416" s="27" t="s">
        <v>3240</v>
      </c>
      <c r="B1416" s="30">
        <v>45394</v>
      </c>
      <c r="C1416" s="33" t="s">
        <v>1160</v>
      </c>
      <c r="D1416" s="33" t="s">
        <v>1610</v>
      </c>
      <c r="E1416" s="33" t="s">
        <v>1813</v>
      </c>
      <c r="F1416" s="33">
        <v>4</v>
      </c>
      <c r="G1416" s="33">
        <v>327.25</v>
      </c>
      <c r="H1416" s="33">
        <v>0.13</v>
      </c>
      <c r="I1416" s="33" t="s">
        <v>1829</v>
      </c>
      <c r="J1416" s="33">
        <v>1138.83</v>
      </c>
      <c r="K1416" s="58" t="str">
        <f t="shared" si="22"/>
        <v>Large Sale</v>
      </c>
    </row>
    <row r="1417" spans="1:11">
      <c r="A1417" s="28" t="s">
        <v>3241</v>
      </c>
      <c r="B1417" s="31">
        <v>45755</v>
      </c>
      <c r="C1417" s="34" t="s">
        <v>490</v>
      </c>
      <c r="D1417" s="34" t="s">
        <v>1666</v>
      </c>
      <c r="E1417" s="34" t="s">
        <v>1792</v>
      </c>
      <c r="F1417" s="34">
        <v>4</v>
      </c>
      <c r="G1417" s="34">
        <v>511.43</v>
      </c>
      <c r="H1417" s="34">
        <v>0.18</v>
      </c>
      <c r="I1417" s="34" t="s">
        <v>1829</v>
      </c>
      <c r="J1417" s="34">
        <v>1677.4903999999999</v>
      </c>
      <c r="K1417" s="58" t="str">
        <f t="shared" si="22"/>
        <v>Large Sale</v>
      </c>
    </row>
    <row r="1418" spans="1:11">
      <c r="A1418" s="27" t="s">
        <v>3242</v>
      </c>
      <c r="B1418" s="30">
        <v>45473</v>
      </c>
      <c r="C1418" s="33" t="s">
        <v>550</v>
      </c>
      <c r="D1418" s="33" t="s">
        <v>1674</v>
      </c>
      <c r="E1418" s="33" t="s">
        <v>1807</v>
      </c>
      <c r="F1418" s="33">
        <v>4</v>
      </c>
      <c r="G1418" s="33">
        <v>194.67</v>
      </c>
      <c r="H1418" s="33">
        <v>0.23</v>
      </c>
      <c r="I1418" s="33" t="s">
        <v>1826</v>
      </c>
      <c r="J1418" s="33">
        <v>599.58359999999993</v>
      </c>
      <c r="K1418" s="58" t="str">
        <f t="shared" si="22"/>
        <v>Small Sale</v>
      </c>
    </row>
    <row r="1419" spans="1:11">
      <c r="A1419" s="28" t="s">
        <v>3243</v>
      </c>
      <c r="B1419" s="31">
        <v>45304</v>
      </c>
      <c r="C1419" s="34" t="s">
        <v>221</v>
      </c>
      <c r="D1419" s="34" t="s">
        <v>1594</v>
      </c>
      <c r="E1419" s="34" t="s">
        <v>1757</v>
      </c>
      <c r="F1419" s="34">
        <v>2</v>
      </c>
      <c r="G1419" s="34">
        <v>54.51</v>
      </c>
      <c r="H1419" s="34">
        <v>7.0000000000000007E-2</v>
      </c>
      <c r="I1419" s="34" t="s">
        <v>1824</v>
      </c>
      <c r="J1419" s="34">
        <v>101.3886</v>
      </c>
      <c r="K1419" s="58" t="str">
        <f t="shared" si="22"/>
        <v>Small Sale</v>
      </c>
    </row>
    <row r="1420" spans="1:11">
      <c r="A1420" s="27" t="s">
        <v>3244</v>
      </c>
      <c r="B1420" s="30">
        <v>45557</v>
      </c>
      <c r="C1420" s="33" t="s">
        <v>278</v>
      </c>
      <c r="D1420" s="33" t="s">
        <v>1672</v>
      </c>
      <c r="E1420" s="33" t="s">
        <v>1792</v>
      </c>
      <c r="F1420" s="33">
        <v>4</v>
      </c>
      <c r="G1420" s="33">
        <v>964</v>
      </c>
      <c r="H1420" s="33">
        <v>0.14000000000000001</v>
      </c>
      <c r="I1420" s="33" t="s">
        <v>1826</v>
      </c>
      <c r="J1420" s="33">
        <v>3316.16</v>
      </c>
      <c r="K1420" s="58" t="str">
        <f t="shared" si="22"/>
        <v>Large Sale</v>
      </c>
    </row>
    <row r="1421" spans="1:11">
      <c r="A1421" s="28" t="s">
        <v>3245</v>
      </c>
      <c r="B1421" s="31">
        <v>45527</v>
      </c>
      <c r="C1421" s="34" t="s">
        <v>157</v>
      </c>
      <c r="D1421" s="34" t="s">
        <v>1726</v>
      </c>
      <c r="E1421" s="34" t="s">
        <v>1769</v>
      </c>
      <c r="F1421" s="34">
        <v>1</v>
      </c>
      <c r="G1421" s="34">
        <v>170.12</v>
      </c>
      <c r="H1421" s="34">
        <v>0.26</v>
      </c>
      <c r="I1421" s="34" t="s">
        <v>1826</v>
      </c>
      <c r="J1421" s="34">
        <v>125.8888</v>
      </c>
      <c r="K1421" s="58" t="str">
        <f t="shared" si="22"/>
        <v>Small Sale</v>
      </c>
    </row>
    <row r="1422" spans="1:11">
      <c r="A1422" s="27" t="s">
        <v>3246</v>
      </c>
      <c r="B1422" s="30">
        <v>45875</v>
      </c>
      <c r="C1422" s="33" t="s">
        <v>511</v>
      </c>
      <c r="D1422" s="33" t="s">
        <v>1654</v>
      </c>
      <c r="E1422" s="33" t="s">
        <v>1813</v>
      </c>
      <c r="F1422" s="33">
        <v>2</v>
      </c>
      <c r="G1422" s="33">
        <v>664.5</v>
      </c>
      <c r="H1422" s="33">
        <v>0.23</v>
      </c>
      <c r="I1422" s="33" t="s">
        <v>1824</v>
      </c>
      <c r="J1422" s="33">
        <v>1023.33</v>
      </c>
      <c r="K1422" s="58" t="str">
        <f t="shared" si="22"/>
        <v>Large Sale</v>
      </c>
    </row>
    <row r="1423" spans="1:11">
      <c r="A1423" s="28" t="s">
        <v>3247</v>
      </c>
      <c r="B1423" s="31">
        <v>45936</v>
      </c>
      <c r="C1423" s="34" t="s">
        <v>1160</v>
      </c>
      <c r="D1423" s="34" t="s">
        <v>1638</v>
      </c>
      <c r="E1423" s="34" t="s">
        <v>1789</v>
      </c>
      <c r="F1423" s="34">
        <v>4</v>
      </c>
      <c r="G1423" s="34">
        <v>557.51</v>
      </c>
      <c r="H1423" s="34">
        <v>0.11</v>
      </c>
      <c r="I1423" s="34" t="s">
        <v>1824</v>
      </c>
      <c r="J1423" s="34">
        <v>1984.7356</v>
      </c>
      <c r="K1423" s="58" t="str">
        <f t="shared" si="22"/>
        <v>Large Sale</v>
      </c>
    </row>
    <row r="1424" spans="1:11">
      <c r="A1424" s="27" t="s">
        <v>3248</v>
      </c>
      <c r="B1424" s="30">
        <v>45807</v>
      </c>
      <c r="C1424" s="33" t="s">
        <v>1238</v>
      </c>
      <c r="D1424" s="33" t="s">
        <v>1728</v>
      </c>
      <c r="E1424" s="33" t="s">
        <v>1757</v>
      </c>
      <c r="F1424" s="33">
        <v>2</v>
      </c>
      <c r="G1424" s="33">
        <v>410</v>
      </c>
      <c r="H1424" s="33">
        <v>0.13</v>
      </c>
      <c r="I1424" s="33" t="s">
        <v>1829</v>
      </c>
      <c r="J1424" s="33">
        <v>713.4</v>
      </c>
      <c r="K1424" s="58" t="str">
        <f t="shared" si="22"/>
        <v>Small Sale</v>
      </c>
    </row>
    <row r="1425" spans="1:11">
      <c r="A1425" s="28" t="s">
        <v>3249</v>
      </c>
      <c r="B1425" s="31">
        <v>45473</v>
      </c>
      <c r="C1425" s="34" t="s">
        <v>966</v>
      </c>
      <c r="D1425" s="34" t="s">
        <v>1714</v>
      </c>
      <c r="E1425" s="34" t="s">
        <v>1773</v>
      </c>
      <c r="F1425" s="34">
        <v>2</v>
      </c>
      <c r="G1425" s="34">
        <v>879.93</v>
      </c>
      <c r="H1425" s="34">
        <v>0.28999999999999998</v>
      </c>
      <c r="I1425" s="34" t="s">
        <v>1829</v>
      </c>
      <c r="J1425" s="34">
        <v>1249.5006000000001</v>
      </c>
      <c r="K1425" s="58" t="str">
        <f t="shared" si="22"/>
        <v>Large Sale</v>
      </c>
    </row>
    <row r="1426" spans="1:11">
      <c r="A1426" s="27" t="s">
        <v>3250</v>
      </c>
      <c r="B1426" s="30">
        <v>45664</v>
      </c>
      <c r="C1426" s="33" t="s">
        <v>40</v>
      </c>
      <c r="D1426" s="33" t="s">
        <v>1574</v>
      </c>
      <c r="E1426" s="33" t="s">
        <v>1810</v>
      </c>
      <c r="F1426" s="33">
        <v>1</v>
      </c>
      <c r="G1426" s="33">
        <v>350.58</v>
      </c>
      <c r="H1426" s="33">
        <v>0.03</v>
      </c>
      <c r="I1426" s="33" t="s">
        <v>1829</v>
      </c>
      <c r="J1426" s="33">
        <v>340.06259999999997</v>
      </c>
      <c r="K1426" s="58" t="str">
        <f t="shared" si="22"/>
        <v>Small Sale</v>
      </c>
    </row>
    <row r="1427" spans="1:11">
      <c r="A1427" s="28" t="s">
        <v>3251</v>
      </c>
      <c r="B1427" s="31">
        <v>45633</v>
      </c>
      <c r="C1427" s="34" t="s">
        <v>1098</v>
      </c>
      <c r="D1427" s="34" t="s">
        <v>1664</v>
      </c>
      <c r="E1427" s="34" t="s">
        <v>1766</v>
      </c>
      <c r="F1427" s="34">
        <v>4</v>
      </c>
      <c r="G1427" s="34">
        <v>348.58</v>
      </c>
      <c r="H1427" s="34">
        <v>0.16</v>
      </c>
      <c r="I1427" s="34" t="s">
        <v>1824</v>
      </c>
      <c r="J1427" s="34">
        <v>1171.2288000000001</v>
      </c>
      <c r="K1427" s="58" t="str">
        <f t="shared" si="22"/>
        <v>Large Sale</v>
      </c>
    </row>
    <row r="1428" spans="1:11">
      <c r="A1428" s="27" t="s">
        <v>3252</v>
      </c>
      <c r="B1428" s="30">
        <v>45548</v>
      </c>
      <c r="C1428" s="33" t="s">
        <v>1417</v>
      </c>
      <c r="D1428" s="33" t="s">
        <v>1598</v>
      </c>
      <c r="E1428" s="33" t="s">
        <v>1766</v>
      </c>
      <c r="F1428" s="33">
        <v>3</v>
      </c>
      <c r="G1428" s="33">
        <v>247.66</v>
      </c>
      <c r="H1428" s="33">
        <v>0.02</v>
      </c>
      <c r="I1428" s="33" t="s">
        <v>1829</v>
      </c>
      <c r="J1428" s="33">
        <v>728.12040000000002</v>
      </c>
      <c r="K1428" s="58" t="str">
        <f t="shared" si="22"/>
        <v>Small Sale</v>
      </c>
    </row>
    <row r="1429" spans="1:11">
      <c r="A1429" s="28" t="s">
        <v>3253</v>
      </c>
      <c r="B1429" s="31">
        <v>45244</v>
      </c>
      <c r="C1429" s="34" t="s">
        <v>1211</v>
      </c>
      <c r="D1429" s="34" t="s">
        <v>1626</v>
      </c>
      <c r="E1429" s="34" t="s">
        <v>1801</v>
      </c>
      <c r="F1429" s="34">
        <v>3</v>
      </c>
      <c r="G1429" s="34">
        <v>836.27</v>
      </c>
      <c r="H1429" s="34">
        <v>0.16</v>
      </c>
      <c r="I1429" s="34" t="s">
        <v>1824</v>
      </c>
      <c r="J1429" s="34">
        <v>2107.4004</v>
      </c>
      <c r="K1429" s="58" t="str">
        <f t="shared" si="22"/>
        <v>Large Sale</v>
      </c>
    </row>
    <row r="1430" spans="1:11">
      <c r="A1430" s="27" t="s">
        <v>3254</v>
      </c>
      <c r="B1430" s="30">
        <v>45753</v>
      </c>
      <c r="C1430" s="33" t="s">
        <v>640</v>
      </c>
      <c r="D1430" s="33" t="s">
        <v>1576</v>
      </c>
      <c r="E1430" s="33" t="s">
        <v>1789</v>
      </c>
      <c r="F1430" s="33">
        <v>3</v>
      </c>
      <c r="G1430" s="33">
        <v>696.74</v>
      </c>
      <c r="H1430" s="33">
        <v>0.13</v>
      </c>
      <c r="I1430" s="33" t="s">
        <v>1829</v>
      </c>
      <c r="J1430" s="33">
        <v>1818.4914000000001</v>
      </c>
      <c r="K1430" s="58" t="str">
        <f t="shared" si="22"/>
        <v>Large Sale</v>
      </c>
    </row>
    <row r="1431" spans="1:11">
      <c r="A1431" s="28" t="s">
        <v>3255</v>
      </c>
      <c r="B1431" s="31">
        <v>45804</v>
      </c>
      <c r="C1431" s="34" t="s">
        <v>785</v>
      </c>
      <c r="D1431" s="34" t="s">
        <v>1736</v>
      </c>
      <c r="E1431" s="34" t="s">
        <v>1797</v>
      </c>
      <c r="F1431" s="34">
        <v>2</v>
      </c>
      <c r="G1431" s="34">
        <v>822.59</v>
      </c>
      <c r="H1431" s="34">
        <v>0.22</v>
      </c>
      <c r="I1431" s="34" t="s">
        <v>1826</v>
      </c>
      <c r="J1431" s="34">
        <v>1283.2403999999999</v>
      </c>
      <c r="K1431" s="58" t="str">
        <f t="shared" si="22"/>
        <v>Large Sale</v>
      </c>
    </row>
    <row r="1432" spans="1:11">
      <c r="A1432" s="27" t="s">
        <v>3256</v>
      </c>
      <c r="B1432" s="30">
        <v>45263</v>
      </c>
      <c r="C1432" s="33" t="s">
        <v>719</v>
      </c>
      <c r="D1432" s="33" t="s">
        <v>1706</v>
      </c>
      <c r="E1432" s="33" t="s">
        <v>1761</v>
      </c>
      <c r="F1432" s="33">
        <v>1</v>
      </c>
      <c r="G1432" s="33">
        <v>462.23</v>
      </c>
      <c r="H1432" s="33">
        <v>0.3</v>
      </c>
      <c r="I1432" s="33" t="s">
        <v>1826</v>
      </c>
      <c r="J1432" s="33">
        <v>323.56099999999998</v>
      </c>
      <c r="K1432" s="58" t="str">
        <f t="shared" si="22"/>
        <v>Small Sale</v>
      </c>
    </row>
    <row r="1433" spans="1:11">
      <c r="A1433" s="28" t="s">
        <v>3257</v>
      </c>
      <c r="B1433" s="31">
        <v>45906</v>
      </c>
      <c r="C1433" s="34" t="s">
        <v>1383</v>
      </c>
      <c r="D1433" s="34" t="s">
        <v>1632</v>
      </c>
      <c r="E1433" s="34" t="s">
        <v>1807</v>
      </c>
      <c r="F1433" s="34">
        <v>1</v>
      </c>
      <c r="G1433" s="34">
        <v>361.09</v>
      </c>
      <c r="H1433" s="34">
        <v>0.06</v>
      </c>
      <c r="I1433" s="34" t="s">
        <v>1826</v>
      </c>
      <c r="J1433" s="34">
        <v>339.42459999999988</v>
      </c>
      <c r="K1433" s="58" t="str">
        <f t="shared" si="22"/>
        <v>Small Sale</v>
      </c>
    </row>
    <row r="1434" spans="1:11">
      <c r="A1434" s="27" t="s">
        <v>3258</v>
      </c>
      <c r="B1434" s="30">
        <v>45243</v>
      </c>
      <c r="C1434" s="33" t="s">
        <v>1196</v>
      </c>
      <c r="D1434" s="33" t="s">
        <v>1694</v>
      </c>
      <c r="E1434" s="33" t="s">
        <v>1813</v>
      </c>
      <c r="F1434" s="33">
        <v>3</v>
      </c>
      <c r="G1434" s="33">
        <v>59.37</v>
      </c>
      <c r="H1434" s="33">
        <v>0.03</v>
      </c>
      <c r="I1434" s="33" t="s">
        <v>1826</v>
      </c>
      <c r="J1434" s="33">
        <v>172.76669999999999</v>
      </c>
      <c r="K1434" s="58" t="str">
        <f t="shared" si="22"/>
        <v>Small Sale</v>
      </c>
    </row>
    <row r="1435" spans="1:11">
      <c r="A1435" s="28" t="s">
        <v>3259</v>
      </c>
      <c r="B1435" s="31">
        <v>45686</v>
      </c>
      <c r="C1435" s="34" t="s">
        <v>144</v>
      </c>
      <c r="D1435" s="34" t="s">
        <v>1628</v>
      </c>
      <c r="E1435" s="34" t="s">
        <v>1757</v>
      </c>
      <c r="F1435" s="34">
        <v>3</v>
      </c>
      <c r="G1435" s="34">
        <v>765.21</v>
      </c>
      <c r="H1435" s="34">
        <v>0.14000000000000001</v>
      </c>
      <c r="I1435" s="34" t="s">
        <v>1829</v>
      </c>
      <c r="J1435" s="34">
        <v>1974.2418</v>
      </c>
      <c r="K1435" s="58" t="str">
        <f t="shared" si="22"/>
        <v>Large Sale</v>
      </c>
    </row>
    <row r="1436" spans="1:11">
      <c r="A1436" s="27" t="s">
        <v>3260</v>
      </c>
      <c r="B1436" s="30">
        <v>45472</v>
      </c>
      <c r="C1436" s="33" t="s">
        <v>779</v>
      </c>
      <c r="D1436" s="33" t="s">
        <v>1612</v>
      </c>
      <c r="E1436" s="33" t="s">
        <v>1794</v>
      </c>
      <c r="F1436" s="33">
        <v>4</v>
      </c>
      <c r="G1436" s="33">
        <v>303.56</v>
      </c>
      <c r="H1436" s="33">
        <v>0.2</v>
      </c>
      <c r="I1436" s="33" t="s">
        <v>1829</v>
      </c>
      <c r="J1436" s="33">
        <v>971.39200000000005</v>
      </c>
      <c r="K1436" s="58" t="str">
        <f t="shared" si="22"/>
        <v>Small Sale</v>
      </c>
    </row>
    <row r="1437" spans="1:11">
      <c r="A1437" s="28" t="s">
        <v>3261</v>
      </c>
      <c r="B1437" s="31">
        <v>45779</v>
      </c>
      <c r="C1437" s="34" t="s">
        <v>1371</v>
      </c>
      <c r="D1437" s="34" t="s">
        <v>1602</v>
      </c>
      <c r="E1437" s="34" t="s">
        <v>1752</v>
      </c>
      <c r="F1437" s="34">
        <v>1</v>
      </c>
      <c r="G1437" s="34">
        <v>640.92999999999995</v>
      </c>
      <c r="H1437" s="34">
        <v>0.19</v>
      </c>
      <c r="I1437" s="34" t="s">
        <v>1826</v>
      </c>
      <c r="J1437" s="34">
        <v>519.15329999999994</v>
      </c>
      <c r="K1437" s="58" t="str">
        <f t="shared" si="22"/>
        <v>Small Sale</v>
      </c>
    </row>
    <row r="1438" spans="1:11">
      <c r="A1438" s="27" t="s">
        <v>3262</v>
      </c>
      <c r="B1438" s="30">
        <v>45830</v>
      </c>
      <c r="C1438" s="33" t="s">
        <v>576</v>
      </c>
      <c r="D1438" s="33" t="s">
        <v>1720</v>
      </c>
      <c r="E1438" s="33" t="s">
        <v>1789</v>
      </c>
      <c r="F1438" s="33">
        <v>2</v>
      </c>
      <c r="G1438" s="33">
        <v>611.25</v>
      </c>
      <c r="H1438" s="33">
        <v>0.22</v>
      </c>
      <c r="I1438" s="33" t="s">
        <v>1824</v>
      </c>
      <c r="J1438" s="33">
        <v>953.55000000000007</v>
      </c>
      <c r="K1438" s="58" t="str">
        <f t="shared" si="22"/>
        <v>Small Sale</v>
      </c>
    </row>
    <row r="1439" spans="1:11">
      <c r="A1439" s="28" t="s">
        <v>3263</v>
      </c>
      <c r="B1439" s="31">
        <v>45756</v>
      </c>
      <c r="C1439" s="34" t="s">
        <v>1422</v>
      </c>
      <c r="D1439" s="34" t="s">
        <v>1680</v>
      </c>
      <c r="E1439" s="34" t="s">
        <v>1757</v>
      </c>
      <c r="F1439" s="34">
        <v>1</v>
      </c>
      <c r="G1439" s="34">
        <v>209.93</v>
      </c>
      <c r="H1439" s="34">
        <v>0.21</v>
      </c>
      <c r="I1439" s="34" t="s">
        <v>1824</v>
      </c>
      <c r="J1439" s="34">
        <v>165.84469999999999</v>
      </c>
      <c r="K1439" s="58" t="str">
        <f t="shared" si="22"/>
        <v>Small Sale</v>
      </c>
    </row>
    <row r="1440" spans="1:11">
      <c r="A1440" s="27" t="s">
        <v>3264</v>
      </c>
      <c r="B1440" s="30">
        <v>45847</v>
      </c>
      <c r="C1440" s="33" t="s">
        <v>387</v>
      </c>
      <c r="D1440" s="33" t="s">
        <v>1746</v>
      </c>
      <c r="E1440" s="33" t="s">
        <v>1789</v>
      </c>
      <c r="F1440" s="33">
        <v>3</v>
      </c>
      <c r="G1440" s="33">
        <v>130.38999999999999</v>
      </c>
      <c r="H1440" s="33">
        <v>0.24</v>
      </c>
      <c r="I1440" s="33" t="s">
        <v>1826</v>
      </c>
      <c r="J1440" s="33">
        <v>297.28919999999999</v>
      </c>
      <c r="K1440" s="58" t="str">
        <f t="shared" si="22"/>
        <v>Small Sale</v>
      </c>
    </row>
    <row r="1441" spans="1:11">
      <c r="A1441" s="28" t="s">
        <v>3265</v>
      </c>
      <c r="B1441" s="31">
        <v>45322</v>
      </c>
      <c r="C1441" s="34" t="s">
        <v>923</v>
      </c>
      <c r="D1441" s="34" t="s">
        <v>1734</v>
      </c>
      <c r="E1441" s="34" t="s">
        <v>1779</v>
      </c>
      <c r="F1441" s="34">
        <v>2</v>
      </c>
      <c r="G1441" s="34">
        <v>846.18</v>
      </c>
      <c r="H1441" s="34">
        <v>0.1</v>
      </c>
      <c r="I1441" s="34" t="s">
        <v>1829</v>
      </c>
      <c r="J1441" s="34">
        <v>1523.124</v>
      </c>
      <c r="K1441" s="58" t="str">
        <f t="shared" si="22"/>
        <v>Large Sale</v>
      </c>
    </row>
    <row r="1442" spans="1:11">
      <c r="A1442" s="27" t="s">
        <v>3266</v>
      </c>
      <c r="B1442" s="30">
        <v>45829</v>
      </c>
      <c r="C1442" s="33" t="s">
        <v>1109</v>
      </c>
      <c r="D1442" s="33" t="s">
        <v>1688</v>
      </c>
      <c r="E1442" s="33" t="s">
        <v>1799</v>
      </c>
      <c r="F1442" s="33">
        <v>2</v>
      </c>
      <c r="G1442" s="33">
        <v>424.53</v>
      </c>
      <c r="H1442" s="33">
        <v>0.14000000000000001</v>
      </c>
      <c r="I1442" s="33" t="s">
        <v>1829</v>
      </c>
      <c r="J1442" s="33">
        <v>730.19159999999999</v>
      </c>
      <c r="K1442" s="58" t="str">
        <f t="shared" si="22"/>
        <v>Small Sale</v>
      </c>
    </row>
    <row r="1443" spans="1:11">
      <c r="A1443" s="28" t="s">
        <v>3267</v>
      </c>
      <c r="B1443" s="31">
        <v>45539</v>
      </c>
      <c r="C1443" s="34" t="s">
        <v>824</v>
      </c>
      <c r="D1443" s="34" t="s">
        <v>1724</v>
      </c>
      <c r="E1443" s="34" t="s">
        <v>1799</v>
      </c>
      <c r="F1443" s="34">
        <v>4</v>
      </c>
      <c r="G1443" s="34">
        <v>450.42</v>
      </c>
      <c r="H1443" s="34">
        <v>0.08</v>
      </c>
      <c r="I1443" s="34" t="s">
        <v>1829</v>
      </c>
      <c r="J1443" s="34">
        <v>1657.5455999999999</v>
      </c>
      <c r="K1443" s="58" t="str">
        <f t="shared" si="22"/>
        <v>Large Sale</v>
      </c>
    </row>
    <row r="1444" spans="1:11">
      <c r="A1444" s="27" t="s">
        <v>3268</v>
      </c>
      <c r="B1444" s="30">
        <v>45893</v>
      </c>
      <c r="C1444" s="33" t="s">
        <v>523</v>
      </c>
      <c r="D1444" s="33" t="s">
        <v>1600</v>
      </c>
      <c r="E1444" s="33" t="s">
        <v>1786</v>
      </c>
      <c r="F1444" s="33">
        <v>4</v>
      </c>
      <c r="G1444" s="33">
        <v>896.91</v>
      </c>
      <c r="H1444" s="33">
        <v>0.1</v>
      </c>
      <c r="I1444" s="33" t="s">
        <v>1824</v>
      </c>
      <c r="J1444" s="33">
        <v>3228.8760000000002</v>
      </c>
      <c r="K1444" s="58" t="str">
        <f t="shared" si="22"/>
        <v>Large Sale</v>
      </c>
    </row>
    <row r="1445" spans="1:11">
      <c r="A1445" s="28" t="s">
        <v>3269</v>
      </c>
      <c r="B1445" s="31">
        <v>45814</v>
      </c>
      <c r="C1445" s="34" t="s">
        <v>1492</v>
      </c>
      <c r="D1445" s="34" t="s">
        <v>1742</v>
      </c>
      <c r="E1445" s="34" t="s">
        <v>1789</v>
      </c>
      <c r="F1445" s="34">
        <v>3</v>
      </c>
      <c r="G1445" s="34">
        <v>679.38</v>
      </c>
      <c r="H1445" s="34">
        <v>0.3</v>
      </c>
      <c r="I1445" s="34" t="s">
        <v>1829</v>
      </c>
      <c r="J1445" s="34">
        <v>1426.6980000000001</v>
      </c>
      <c r="K1445" s="58" t="str">
        <f t="shared" si="22"/>
        <v>Large Sale</v>
      </c>
    </row>
    <row r="1446" spans="1:11">
      <c r="A1446" s="27" t="s">
        <v>3270</v>
      </c>
      <c r="B1446" s="30">
        <v>45571</v>
      </c>
      <c r="C1446" s="33" t="s">
        <v>75</v>
      </c>
      <c r="D1446" s="33" t="s">
        <v>1708</v>
      </c>
      <c r="E1446" s="33" t="s">
        <v>1804</v>
      </c>
      <c r="F1446" s="33">
        <v>3</v>
      </c>
      <c r="G1446" s="33">
        <v>483.63</v>
      </c>
      <c r="H1446" s="33">
        <v>0</v>
      </c>
      <c r="I1446" s="33" t="s">
        <v>1824</v>
      </c>
      <c r="J1446" s="33">
        <v>1450.89</v>
      </c>
      <c r="K1446" s="58" t="str">
        <f t="shared" si="22"/>
        <v>Large Sale</v>
      </c>
    </row>
    <row r="1447" spans="1:11">
      <c r="A1447" s="28" t="s">
        <v>3271</v>
      </c>
      <c r="B1447" s="31">
        <v>45542</v>
      </c>
      <c r="C1447" s="34" t="s">
        <v>124</v>
      </c>
      <c r="D1447" s="34" t="s">
        <v>1626</v>
      </c>
      <c r="E1447" s="34" t="s">
        <v>1752</v>
      </c>
      <c r="F1447" s="34">
        <v>3</v>
      </c>
      <c r="G1447" s="34">
        <v>158.27000000000001</v>
      </c>
      <c r="H1447" s="34">
        <v>0.24</v>
      </c>
      <c r="I1447" s="34" t="s">
        <v>1829</v>
      </c>
      <c r="J1447" s="34">
        <v>360.85559999999998</v>
      </c>
      <c r="K1447" s="58" t="str">
        <f t="shared" si="22"/>
        <v>Small Sale</v>
      </c>
    </row>
    <row r="1448" spans="1:11">
      <c r="A1448" s="27" t="s">
        <v>3272</v>
      </c>
      <c r="B1448" s="30">
        <v>45758</v>
      </c>
      <c r="C1448" s="33" t="s">
        <v>402</v>
      </c>
      <c r="D1448" s="33" t="s">
        <v>1549</v>
      </c>
      <c r="E1448" s="33" t="s">
        <v>1801</v>
      </c>
      <c r="F1448" s="33">
        <v>4</v>
      </c>
      <c r="G1448" s="33">
        <v>601.5</v>
      </c>
      <c r="H1448" s="33">
        <v>0.18</v>
      </c>
      <c r="I1448" s="33" t="s">
        <v>1824</v>
      </c>
      <c r="J1448" s="33">
        <v>1972.92</v>
      </c>
      <c r="K1448" s="58" t="str">
        <f t="shared" si="22"/>
        <v>Large Sale</v>
      </c>
    </row>
    <row r="1449" spans="1:11">
      <c r="A1449" s="28" t="s">
        <v>3273</v>
      </c>
      <c r="B1449" s="31">
        <v>45709</v>
      </c>
      <c r="C1449" s="34" t="s">
        <v>255</v>
      </c>
      <c r="D1449" s="34" t="s">
        <v>1610</v>
      </c>
      <c r="E1449" s="34" t="s">
        <v>1810</v>
      </c>
      <c r="F1449" s="34">
        <v>2</v>
      </c>
      <c r="G1449" s="34">
        <v>46.39</v>
      </c>
      <c r="H1449" s="34">
        <v>7.0000000000000007E-2</v>
      </c>
      <c r="I1449" s="34" t="s">
        <v>1824</v>
      </c>
      <c r="J1449" s="34">
        <v>86.285399999999996</v>
      </c>
      <c r="K1449" s="58" t="str">
        <f t="shared" si="22"/>
        <v>Small Sale</v>
      </c>
    </row>
    <row r="1450" spans="1:11">
      <c r="A1450" s="27" t="s">
        <v>3274</v>
      </c>
      <c r="B1450" s="30">
        <v>45587</v>
      </c>
      <c r="C1450" s="33" t="s">
        <v>414</v>
      </c>
      <c r="D1450" s="33" t="s">
        <v>1712</v>
      </c>
      <c r="E1450" s="33" t="s">
        <v>1782</v>
      </c>
      <c r="F1450" s="33">
        <v>4</v>
      </c>
      <c r="G1450" s="33">
        <v>892.28</v>
      </c>
      <c r="H1450" s="33">
        <v>0.23</v>
      </c>
      <c r="I1450" s="33" t="s">
        <v>1824</v>
      </c>
      <c r="J1450" s="33">
        <v>2748.2224000000001</v>
      </c>
      <c r="K1450" s="58" t="str">
        <f t="shared" si="22"/>
        <v>Large Sale</v>
      </c>
    </row>
    <row r="1451" spans="1:11">
      <c r="A1451" s="28" t="s">
        <v>3275</v>
      </c>
      <c r="B1451" s="31">
        <v>45494</v>
      </c>
      <c r="C1451" s="34" t="s">
        <v>716</v>
      </c>
      <c r="D1451" s="34" t="s">
        <v>1568</v>
      </c>
      <c r="E1451" s="34" t="s">
        <v>1779</v>
      </c>
      <c r="F1451" s="34">
        <v>2</v>
      </c>
      <c r="G1451" s="34">
        <v>164.23</v>
      </c>
      <c r="H1451" s="34">
        <v>0.17</v>
      </c>
      <c r="I1451" s="34" t="s">
        <v>1824</v>
      </c>
      <c r="J1451" s="34">
        <v>272.62180000000001</v>
      </c>
      <c r="K1451" s="58" t="str">
        <f t="shared" si="22"/>
        <v>Small Sale</v>
      </c>
    </row>
    <row r="1452" spans="1:11">
      <c r="A1452" s="27" t="s">
        <v>3276</v>
      </c>
      <c r="B1452" s="30">
        <v>45305</v>
      </c>
      <c r="C1452" s="33" t="s">
        <v>1397</v>
      </c>
      <c r="D1452" s="33" t="s">
        <v>1565</v>
      </c>
      <c r="E1452" s="33" t="s">
        <v>1779</v>
      </c>
      <c r="F1452" s="33">
        <v>1</v>
      </c>
      <c r="G1452" s="33">
        <v>484.23</v>
      </c>
      <c r="H1452" s="33">
        <v>0.12</v>
      </c>
      <c r="I1452" s="33" t="s">
        <v>1829</v>
      </c>
      <c r="J1452" s="33">
        <v>426.12240000000003</v>
      </c>
      <c r="K1452" s="58" t="str">
        <f t="shared" si="22"/>
        <v>Small Sale</v>
      </c>
    </row>
    <row r="1453" spans="1:11">
      <c r="A1453" s="28" t="s">
        <v>3277</v>
      </c>
      <c r="B1453" s="31">
        <v>45383</v>
      </c>
      <c r="C1453" s="34" t="s">
        <v>32</v>
      </c>
      <c r="D1453" s="34" t="s">
        <v>1618</v>
      </c>
      <c r="E1453" s="34" t="s">
        <v>1810</v>
      </c>
      <c r="F1453" s="34">
        <v>3</v>
      </c>
      <c r="G1453" s="34">
        <v>341.51</v>
      </c>
      <c r="H1453" s="34">
        <v>0.22</v>
      </c>
      <c r="I1453" s="34" t="s">
        <v>1829</v>
      </c>
      <c r="J1453" s="34">
        <v>799.13340000000005</v>
      </c>
      <c r="K1453" s="58" t="str">
        <f t="shared" si="22"/>
        <v>Small Sale</v>
      </c>
    </row>
    <row r="1454" spans="1:11">
      <c r="A1454" s="27" t="s">
        <v>3278</v>
      </c>
      <c r="B1454" s="30">
        <v>45788</v>
      </c>
      <c r="C1454" s="33" t="s">
        <v>384</v>
      </c>
      <c r="D1454" s="33" t="s">
        <v>1744</v>
      </c>
      <c r="E1454" s="33" t="s">
        <v>1797</v>
      </c>
      <c r="F1454" s="33">
        <v>3</v>
      </c>
      <c r="G1454" s="33">
        <v>758.87</v>
      </c>
      <c r="H1454" s="33">
        <v>0.11</v>
      </c>
      <c r="I1454" s="33" t="s">
        <v>1826</v>
      </c>
      <c r="J1454" s="33">
        <v>2026.1829</v>
      </c>
      <c r="K1454" s="58" t="str">
        <f t="shared" si="22"/>
        <v>Large Sale</v>
      </c>
    </row>
    <row r="1455" spans="1:11">
      <c r="A1455" s="28" t="s">
        <v>3279</v>
      </c>
      <c r="B1455" s="31">
        <v>45855</v>
      </c>
      <c r="C1455" s="34" t="s">
        <v>1449</v>
      </c>
      <c r="D1455" s="34" t="s">
        <v>1660</v>
      </c>
      <c r="E1455" s="34" t="s">
        <v>1794</v>
      </c>
      <c r="F1455" s="34">
        <v>3</v>
      </c>
      <c r="G1455" s="34">
        <v>560.52</v>
      </c>
      <c r="H1455" s="34">
        <v>0.17</v>
      </c>
      <c r="I1455" s="34" t="s">
        <v>1824</v>
      </c>
      <c r="J1455" s="34">
        <v>1395.6948</v>
      </c>
      <c r="K1455" s="58" t="str">
        <f t="shared" si="22"/>
        <v>Large Sale</v>
      </c>
    </row>
    <row r="1456" spans="1:11">
      <c r="A1456" s="27" t="s">
        <v>3280</v>
      </c>
      <c r="B1456" s="30">
        <v>45533</v>
      </c>
      <c r="C1456" s="33" t="s">
        <v>1101</v>
      </c>
      <c r="D1456" s="33" t="s">
        <v>1740</v>
      </c>
      <c r="E1456" s="33" t="s">
        <v>1807</v>
      </c>
      <c r="F1456" s="33">
        <v>2</v>
      </c>
      <c r="G1456" s="33">
        <v>977.18</v>
      </c>
      <c r="H1456" s="33">
        <v>0.19</v>
      </c>
      <c r="I1456" s="33" t="s">
        <v>1824</v>
      </c>
      <c r="J1456" s="33">
        <v>1583.0316</v>
      </c>
      <c r="K1456" s="58" t="str">
        <f t="shared" si="22"/>
        <v>Large Sale</v>
      </c>
    </row>
    <row r="1457" spans="1:11">
      <c r="A1457" s="28" t="s">
        <v>3281</v>
      </c>
      <c r="B1457" s="31">
        <v>45763</v>
      </c>
      <c r="C1457" s="34" t="s">
        <v>758</v>
      </c>
      <c r="D1457" s="34" t="s">
        <v>1580</v>
      </c>
      <c r="E1457" s="34" t="s">
        <v>1799</v>
      </c>
      <c r="F1457" s="34">
        <v>4</v>
      </c>
      <c r="G1457" s="34">
        <v>761.35</v>
      </c>
      <c r="H1457" s="34">
        <v>0.08</v>
      </c>
      <c r="I1457" s="34" t="s">
        <v>1824</v>
      </c>
      <c r="J1457" s="34">
        <v>2801.768</v>
      </c>
      <c r="K1457" s="58" t="str">
        <f t="shared" si="22"/>
        <v>Large Sale</v>
      </c>
    </row>
    <row r="1458" spans="1:11">
      <c r="A1458" s="27" t="s">
        <v>3282</v>
      </c>
      <c r="B1458" s="30">
        <v>45900</v>
      </c>
      <c r="C1458" s="33" t="s">
        <v>592</v>
      </c>
      <c r="D1458" s="33" t="s">
        <v>1682</v>
      </c>
      <c r="E1458" s="33" t="s">
        <v>1810</v>
      </c>
      <c r="F1458" s="33">
        <v>2</v>
      </c>
      <c r="G1458" s="33">
        <v>947.56</v>
      </c>
      <c r="H1458" s="33">
        <v>0.02</v>
      </c>
      <c r="I1458" s="33" t="s">
        <v>1829</v>
      </c>
      <c r="J1458" s="33">
        <v>1857.2175999999999</v>
      </c>
      <c r="K1458" s="58" t="str">
        <f t="shared" si="22"/>
        <v>Large Sale</v>
      </c>
    </row>
    <row r="1459" spans="1:11">
      <c r="A1459" s="28" t="s">
        <v>3283</v>
      </c>
      <c r="B1459" s="31">
        <v>45943</v>
      </c>
      <c r="C1459" s="34" t="s">
        <v>764</v>
      </c>
      <c r="D1459" s="34" t="s">
        <v>1634</v>
      </c>
      <c r="E1459" s="34" t="s">
        <v>1810</v>
      </c>
      <c r="F1459" s="34">
        <v>4</v>
      </c>
      <c r="G1459" s="34">
        <v>975.47</v>
      </c>
      <c r="H1459" s="34">
        <v>0.04</v>
      </c>
      <c r="I1459" s="34" t="s">
        <v>1824</v>
      </c>
      <c r="J1459" s="34">
        <v>3745.8047999999999</v>
      </c>
      <c r="K1459" s="58" t="str">
        <f t="shared" si="22"/>
        <v>Large Sale</v>
      </c>
    </row>
    <row r="1460" spans="1:11">
      <c r="A1460" s="27" t="s">
        <v>3284</v>
      </c>
      <c r="B1460" s="30">
        <v>45448</v>
      </c>
      <c r="C1460" s="33" t="s">
        <v>1469</v>
      </c>
      <c r="D1460" s="33" t="s">
        <v>1574</v>
      </c>
      <c r="E1460" s="33" t="s">
        <v>1786</v>
      </c>
      <c r="F1460" s="33">
        <v>3</v>
      </c>
      <c r="G1460" s="33">
        <v>769.06</v>
      </c>
      <c r="H1460" s="33">
        <v>0.23</v>
      </c>
      <c r="I1460" s="33" t="s">
        <v>1829</v>
      </c>
      <c r="J1460" s="33">
        <v>1776.5286000000001</v>
      </c>
      <c r="K1460" s="58" t="str">
        <f t="shared" si="22"/>
        <v>Large Sale</v>
      </c>
    </row>
    <row r="1461" spans="1:11">
      <c r="A1461" s="28" t="s">
        <v>3285</v>
      </c>
      <c r="B1461" s="31">
        <v>45929</v>
      </c>
      <c r="C1461" s="34" t="s">
        <v>1495</v>
      </c>
      <c r="D1461" s="34" t="s">
        <v>1626</v>
      </c>
      <c r="E1461" s="34" t="s">
        <v>1761</v>
      </c>
      <c r="F1461" s="34">
        <v>3</v>
      </c>
      <c r="G1461" s="34">
        <v>824.75</v>
      </c>
      <c r="H1461" s="34">
        <v>0.23</v>
      </c>
      <c r="I1461" s="34" t="s">
        <v>1824</v>
      </c>
      <c r="J1461" s="34">
        <v>1905.1724999999999</v>
      </c>
      <c r="K1461" s="58" t="str">
        <f t="shared" si="22"/>
        <v>Large Sale</v>
      </c>
    </row>
    <row r="1462" spans="1:11">
      <c r="A1462" s="27" t="s">
        <v>3286</v>
      </c>
      <c r="B1462" s="30">
        <v>45478</v>
      </c>
      <c r="C1462" s="33" t="s">
        <v>1249</v>
      </c>
      <c r="D1462" s="33" t="s">
        <v>1684</v>
      </c>
      <c r="E1462" s="33" t="s">
        <v>1769</v>
      </c>
      <c r="F1462" s="33">
        <v>2</v>
      </c>
      <c r="G1462" s="33">
        <v>821.35</v>
      </c>
      <c r="H1462" s="33">
        <v>0.11</v>
      </c>
      <c r="I1462" s="33" t="s">
        <v>1826</v>
      </c>
      <c r="J1462" s="33">
        <v>1462.0029999999999</v>
      </c>
      <c r="K1462" s="58" t="str">
        <f t="shared" si="22"/>
        <v>Large Sale</v>
      </c>
    </row>
    <row r="1463" spans="1:11">
      <c r="A1463" s="28" t="s">
        <v>3287</v>
      </c>
      <c r="B1463" s="31">
        <v>45723</v>
      </c>
      <c r="C1463" s="34" t="s">
        <v>1260</v>
      </c>
      <c r="D1463" s="34" t="s">
        <v>1574</v>
      </c>
      <c r="E1463" s="34" t="s">
        <v>1789</v>
      </c>
      <c r="F1463" s="34">
        <v>1</v>
      </c>
      <c r="G1463" s="34">
        <v>120.57</v>
      </c>
      <c r="H1463" s="34">
        <v>0.06</v>
      </c>
      <c r="I1463" s="34" t="s">
        <v>1826</v>
      </c>
      <c r="J1463" s="34">
        <v>113.33580000000001</v>
      </c>
      <c r="K1463" s="58" t="str">
        <f t="shared" si="22"/>
        <v>Small Sale</v>
      </c>
    </row>
    <row r="1464" spans="1:11">
      <c r="A1464" s="27" t="s">
        <v>3288</v>
      </c>
      <c r="B1464" s="30">
        <v>45240</v>
      </c>
      <c r="C1464" s="33" t="s">
        <v>1053</v>
      </c>
      <c r="D1464" s="33" t="s">
        <v>1726</v>
      </c>
      <c r="E1464" s="33" t="s">
        <v>1757</v>
      </c>
      <c r="F1464" s="33">
        <v>1</v>
      </c>
      <c r="G1464" s="33">
        <v>122.27</v>
      </c>
      <c r="H1464" s="33">
        <v>0.26</v>
      </c>
      <c r="I1464" s="33" t="s">
        <v>1826</v>
      </c>
      <c r="J1464" s="33">
        <v>90.479799999999997</v>
      </c>
      <c r="K1464" s="58" t="str">
        <f t="shared" si="22"/>
        <v>Small Sale</v>
      </c>
    </row>
    <row r="1465" spans="1:11">
      <c r="A1465" s="28" t="s">
        <v>3289</v>
      </c>
      <c r="B1465" s="31">
        <v>45890</v>
      </c>
      <c r="C1465" s="34" t="s">
        <v>565</v>
      </c>
      <c r="D1465" s="34" t="s">
        <v>1600</v>
      </c>
      <c r="E1465" s="34" t="s">
        <v>1761</v>
      </c>
      <c r="F1465" s="34">
        <v>2</v>
      </c>
      <c r="G1465" s="34">
        <v>182.89</v>
      </c>
      <c r="H1465" s="34">
        <v>0.11</v>
      </c>
      <c r="I1465" s="34" t="s">
        <v>1824</v>
      </c>
      <c r="J1465" s="34">
        <v>325.54419999999999</v>
      </c>
      <c r="K1465" s="58" t="str">
        <f t="shared" si="22"/>
        <v>Small Sale</v>
      </c>
    </row>
    <row r="1466" spans="1:11">
      <c r="A1466" s="27" t="s">
        <v>3290</v>
      </c>
      <c r="B1466" s="30">
        <v>45796</v>
      </c>
      <c r="C1466" s="33" t="s">
        <v>1160</v>
      </c>
      <c r="D1466" s="33" t="s">
        <v>1640</v>
      </c>
      <c r="E1466" s="33" t="s">
        <v>1769</v>
      </c>
      <c r="F1466" s="33">
        <v>1</v>
      </c>
      <c r="G1466" s="33">
        <v>695.26</v>
      </c>
      <c r="H1466" s="33">
        <v>0.23</v>
      </c>
      <c r="I1466" s="33" t="s">
        <v>1826</v>
      </c>
      <c r="J1466" s="33">
        <v>535.35019999999997</v>
      </c>
      <c r="K1466" s="58" t="str">
        <f t="shared" si="22"/>
        <v>Small Sale</v>
      </c>
    </row>
    <row r="1467" spans="1:11">
      <c r="A1467" s="28" t="s">
        <v>3291</v>
      </c>
      <c r="B1467" s="31">
        <v>45895</v>
      </c>
      <c r="C1467" s="34" t="s">
        <v>114</v>
      </c>
      <c r="D1467" s="34" t="s">
        <v>1606</v>
      </c>
      <c r="E1467" s="34" t="s">
        <v>1776</v>
      </c>
      <c r="F1467" s="34">
        <v>2</v>
      </c>
      <c r="G1467" s="34">
        <v>408.8</v>
      </c>
      <c r="H1467" s="34">
        <v>0.17</v>
      </c>
      <c r="I1467" s="34" t="s">
        <v>1829</v>
      </c>
      <c r="J1467" s="34">
        <v>678.60799999999995</v>
      </c>
      <c r="K1467" s="58" t="str">
        <f t="shared" si="22"/>
        <v>Small Sale</v>
      </c>
    </row>
    <row r="1468" spans="1:11">
      <c r="A1468" s="27" t="s">
        <v>3292</v>
      </c>
      <c r="B1468" s="30">
        <v>45676</v>
      </c>
      <c r="C1468" s="33" t="s">
        <v>730</v>
      </c>
      <c r="D1468" s="33" t="s">
        <v>1646</v>
      </c>
      <c r="E1468" s="33" t="s">
        <v>1782</v>
      </c>
      <c r="F1468" s="33">
        <v>3</v>
      </c>
      <c r="G1468" s="33">
        <v>512.15</v>
      </c>
      <c r="H1468" s="33">
        <v>0.12</v>
      </c>
      <c r="I1468" s="33" t="s">
        <v>1824</v>
      </c>
      <c r="J1468" s="33">
        <v>1352.076</v>
      </c>
      <c r="K1468" s="58" t="str">
        <f t="shared" si="22"/>
        <v>Large Sale</v>
      </c>
    </row>
    <row r="1469" spans="1:11">
      <c r="A1469" s="28" t="s">
        <v>3293</v>
      </c>
      <c r="B1469" s="31">
        <v>45568</v>
      </c>
      <c r="C1469" s="34" t="s">
        <v>1272</v>
      </c>
      <c r="D1469" s="34" t="s">
        <v>1565</v>
      </c>
      <c r="E1469" s="34" t="s">
        <v>1782</v>
      </c>
      <c r="F1469" s="34">
        <v>3</v>
      </c>
      <c r="G1469" s="34">
        <v>136.4</v>
      </c>
      <c r="H1469" s="34">
        <v>0.15</v>
      </c>
      <c r="I1469" s="34" t="s">
        <v>1826</v>
      </c>
      <c r="J1469" s="34">
        <v>347.82000000000011</v>
      </c>
      <c r="K1469" s="58" t="str">
        <f t="shared" si="22"/>
        <v>Small Sale</v>
      </c>
    </row>
    <row r="1470" spans="1:11">
      <c r="A1470" s="27" t="s">
        <v>3294</v>
      </c>
      <c r="B1470" s="30">
        <v>45272</v>
      </c>
      <c r="C1470" s="33" t="s">
        <v>579</v>
      </c>
      <c r="D1470" s="33" t="s">
        <v>1557</v>
      </c>
      <c r="E1470" s="33" t="s">
        <v>1766</v>
      </c>
      <c r="F1470" s="33">
        <v>2</v>
      </c>
      <c r="G1470" s="33">
        <v>42.51</v>
      </c>
      <c r="H1470" s="33">
        <v>0.04</v>
      </c>
      <c r="I1470" s="33" t="s">
        <v>1829</v>
      </c>
      <c r="J1470" s="33">
        <v>81.619199999999992</v>
      </c>
      <c r="K1470" s="58" t="str">
        <f t="shared" si="22"/>
        <v>Small Sale</v>
      </c>
    </row>
    <row r="1471" spans="1:11">
      <c r="A1471" s="28" t="s">
        <v>3295</v>
      </c>
      <c r="B1471" s="31">
        <v>45718</v>
      </c>
      <c r="C1471" s="34" t="s">
        <v>1124</v>
      </c>
      <c r="D1471" s="34" t="s">
        <v>1698</v>
      </c>
      <c r="E1471" s="34" t="s">
        <v>1779</v>
      </c>
      <c r="F1471" s="34">
        <v>3</v>
      </c>
      <c r="G1471" s="34">
        <v>582.1</v>
      </c>
      <c r="H1471" s="34">
        <v>0.12</v>
      </c>
      <c r="I1471" s="34" t="s">
        <v>1826</v>
      </c>
      <c r="J1471" s="34">
        <v>1536.7439999999999</v>
      </c>
      <c r="K1471" s="58" t="str">
        <f t="shared" si="22"/>
        <v>Large Sale</v>
      </c>
    </row>
    <row r="1472" spans="1:11">
      <c r="A1472" s="27" t="s">
        <v>3296</v>
      </c>
      <c r="B1472" s="30">
        <v>45356</v>
      </c>
      <c r="C1472" s="33" t="s">
        <v>711</v>
      </c>
      <c r="D1472" s="33" t="s">
        <v>1712</v>
      </c>
      <c r="E1472" s="33" t="s">
        <v>1807</v>
      </c>
      <c r="F1472" s="33">
        <v>4</v>
      </c>
      <c r="G1472" s="33">
        <v>461.52</v>
      </c>
      <c r="H1472" s="33">
        <v>0</v>
      </c>
      <c r="I1472" s="33" t="s">
        <v>1829</v>
      </c>
      <c r="J1472" s="33">
        <v>1846.08</v>
      </c>
      <c r="K1472" s="58" t="str">
        <f t="shared" si="22"/>
        <v>Large Sale</v>
      </c>
    </row>
    <row r="1473" spans="1:11">
      <c r="A1473" s="28" t="s">
        <v>3297</v>
      </c>
      <c r="B1473" s="31">
        <v>45552</v>
      </c>
      <c r="C1473" s="34" t="s">
        <v>1524</v>
      </c>
      <c r="D1473" s="34" t="s">
        <v>1580</v>
      </c>
      <c r="E1473" s="34" t="s">
        <v>1792</v>
      </c>
      <c r="F1473" s="34">
        <v>1</v>
      </c>
      <c r="G1473" s="34">
        <v>558.41999999999996</v>
      </c>
      <c r="H1473" s="34">
        <v>0.03</v>
      </c>
      <c r="I1473" s="34" t="s">
        <v>1824</v>
      </c>
      <c r="J1473" s="34">
        <v>541.66739999999993</v>
      </c>
      <c r="K1473" s="58" t="str">
        <f t="shared" si="22"/>
        <v>Small Sale</v>
      </c>
    </row>
    <row r="1474" spans="1:11">
      <c r="A1474" s="27" t="s">
        <v>3298</v>
      </c>
      <c r="B1474" s="30">
        <v>45288</v>
      </c>
      <c r="C1474" s="33" t="s">
        <v>839</v>
      </c>
      <c r="D1474" s="33" t="s">
        <v>1572</v>
      </c>
      <c r="E1474" s="33" t="s">
        <v>1810</v>
      </c>
      <c r="F1474" s="33">
        <v>4</v>
      </c>
      <c r="G1474" s="33">
        <v>700.98</v>
      </c>
      <c r="H1474" s="33">
        <v>0.12</v>
      </c>
      <c r="I1474" s="33" t="s">
        <v>1826</v>
      </c>
      <c r="J1474" s="33">
        <v>2467.4495999999999</v>
      </c>
      <c r="K1474" s="58" t="str">
        <f t="shared" si="22"/>
        <v>Large Sale</v>
      </c>
    </row>
    <row r="1475" spans="1:11">
      <c r="A1475" s="28" t="s">
        <v>3299</v>
      </c>
      <c r="B1475" s="31">
        <v>45605</v>
      </c>
      <c r="C1475" s="34" t="s">
        <v>1260</v>
      </c>
      <c r="D1475" s="34" t="s">
        <v>1718</v>
      </c>
      <c r="E1475" s="34" t="s">
        <v>1810</v>
      </c>
      <c r="F1475" s="34">
        <v>2</v>
      </c>
      <c r="G1475" s="34">
        <v>227.97</v>
      </c>
      <c r="H1475" s="34">
        <v>0.08</v>
      </c>
      <c r="I1475" s="34" t="s">
        <v>1829</v>
      </c>
      <c r="J1475" s="34">
        <v>419.46480000000003</v>
      </c>
      <c r="K1475" s="58" t="str">
        <f t="shared" ref="K1475:K1538" si="23">IF(J1475 &gt; 1000, "Large Sale", "Small Sale")</f>
        <v>Small Sale</v>
      </c>
    </row>
    <row r="1476" spans="1:11">
      <c r="A1476" s="27" t="s">
        <v>3300</v>
      </c>
      <c r="B1476" s="30">
        <v>45516</v>
      </c>
      <c r="C1476" s="33" t="s">
        <v>1461</v>
      </c>
      <c r="D1476" s="33" t="s">
        <v>1626</v>
      </c>
      <c r="E1476" s="33" t="s">
        <v>1792</v>
      </c>
      <c r="F1476" s="33">
        <v>4</v>
      </c>
      <c r="G1476" s="33">
        <v>278.70999999999998</v>
      </c>
      <c r="H1476" s="33">
        <v>0.2</v>
      </c>
      <c r="I1476" s="33" t="s">
        <v>1826</v>
      </c>
      <c r="J1476" s="33">
        <v>891.87199999999996</v>
      </c>
      <c r="K1476" s="58" t="str">
        <f t="shared" si="23"/>
        <v>Small Sale</v>
      </c>
    </row>
    <row r="1477" spans="1:11">
      <c r="A1477" s="28" t="s">
        <v>3301</v>
      </c>
      <c r="B1477" s="31">
        <v>45379</v>
      </c>
      <c r="C1477" s="34" t="s">
        <v>827</v>
      </c>
      <c r="D1477" s="34" t="s">
        <v>1746</v>
      </c>
      <c r="E1477" s="34" t="s">
        <v>1782</v>
      </c>
      <c r="F1477" s="34">
        <v>2</v>
      </c>
      <c r="G1477" s="34">
        <v>916.12</v>
      </c>
      <c r="H1477" s="34">
        <v>0.05</v>
      </c>
      <c r="I1477" s="34" t="s">
        <v>1826</v>
      </c>
      <c r="J1477" s="34">
        <v>1740.6279999999999</v>
      </c>
      <c r="K1477" s="58" t="str">
        <f t="shared" si="23"/>
        <v>Large Sale</v>
      </c>
    </row>
    <row r="1478" spans="1:11">
      <c r="A1478" s="27" t="s">
        <v>3302</v>
      </c>
      <c r="B1478" s="30">
        <v>45567</v>
      </c>
      <c r="C1478" s="33" t="s">
        <v>455</v>
      </c>
      <c r="D1478" s="33" t="s">
        <v>1568</v>
      </c>
      <c r="E1478" s="33" t="s">
        <v>1794</v>
      </c>
      <c r="F1478" s="33">
        <v>4</v>
      </c>
      <c r="G1478" s="33">
        <v>228.98</v>
      </c>
      <c r="H1478" s="33">
        <v>0.22</v>
      </c>
      <c r="I1478" s="33" t="s">
        <v>1826</v>
      </c>
      <c r="J1478" s="33">
        <v>714.41759999999999</v>
      </c>
      <c r="K1478" s="58" t="str">
        <f t="shared" si="23"/>
        <v>Small Sale</v>
      </c>
    </row>
    <row r="1479" spans="1:11">
      <c r="A1479" s="28" t="s">
        <v>3303</v>
      </c>
      <c r="B1479" s="31">
        <v>45510</v>
      </c>
      <c r="C1479" s="34" t="s">
        <v>752</v>
      </c>
      <c r="D1479" s="34" t="s">
        <v>1726</v>
      </c>
      <c r="E1479" s="34" t="s">
        <v>1801</v>
      </c>
      <c r="F1479" s="34">
        <v>4</v>
      </c>
      <c r="G1479" s="34">
        <v>904.82</v>
      </c>
      <c r="H1479" s="34">
        <v>0.09</v>
      </c>
      <c r="I1479" s="34" t="s">
        <v>1826</v>
      </c>
      <c r="J1479" s="34">
        <v>3293.5448000000001</v>
      </c>
      <c r="K1479" s="58" t="str">
        <f t="shared" si="23"/>
        <v>Large Sale</v>
      </c>
    </row>
    <row r="1480" spans="1:11">
      <c r="A1480" s="27" t="s">
        <v>3304</v>
      </c>
      <c r="B1480" s="30">
        <v>45806</v>
      </c>
      <c r="C1480" s="33" t="s">
        <v>295</v>
      </c>
      <c r="D1480" s="33" t="s">
        <v>1594</v>
      </c>
      <c r="E1480" s="33" t="s">
        <v>1792</v>
      </c>
      <c r="F1480" s="33">
        <v>1</v>
      </c>
      <c r="G1480" s="33">
        <v>588.61</v>
      </c>
      <c r="H1480" s="33">
        <v>0.1</v>
      </c>
      <c r="I1480" s="33" t="s">
        <v>1826</v>
      </c>
      <c r="J1480" s="33">
        <v>529.74900000000002</v>
      </c>
      <c r="K1480" s="58" t="str">
        <f t="shared" si="23"/>
        <v>Small Sale</v>
      </c>
    </row>
    <row r="1481" spans="1:11">
      <c r="A1481" s="28" t="s">
        <v>3305</v>
      </c>
      <c r="B1481" s="31">
        <v>45240</v>
      </c>
      <c r="C1481" s="34" t="s">
        <v>396</v>
      </c>
      <c r="D1481" s="34" t="s">
        <v>1614</v>
      </c>
      <c r="E1481" s="34" t="s">
        <v>1766</v>
      </c>
      <c r="F1481" s="34">
        <v>4</v>
      </c>
      <c r="G1481" s="34">
        <v>695.97</v>
      </c>
      <c r="H1481" s="34">
        <v>0.02</v>
      </c>
      <c r="I1481" s="34" t="s">
        <v>1824</v>
      </c>
      <c r="J1481" s="34">
        <v>2728.2024000000001</v>
      </c>
      <c r="K1481" s="58" t="str">
        <f t="shared" si="23"/>
        <v>Large Sale</v>
      </c>
    </row>
    <row r="1482" spans="1:11">
      <c r="A1482" s="27" t="s">
        <v>3306</v>
      </c>
      <c r="B1482" s="30">
        <v>45309</v>
      </c>
      <c r="C1482" s="33" t="s">
        <v>951</v>
      </c>
      <c r="D1482" s="33" t="s">
        <v>1742</v>
      </c>
      <c r="E1482" s="33" t="s">
        <v>1792</v>
      </c>
      <c r="F1482" s="33">
        <v>2</v>
      </c>
      <c r="G1482" s="33">
        <v>181.42</v>
      </c>
      <c r="H1482" s="33">
        <v>0.08</v>
      </c>
      <c r="I1482" s="33" t="s">
        <v>1826</v>
      </c>
      <c r="J1482" s="33">
        <v>333.81279999999998</v>
      </c>
      <c r="K1482" s="58" t="str">
        <f t="shared" si="23"/>
        <v>Small Sale</v>
      </c>
    </row>
    <row r="1483" spans="1:11">
      <c r="A1483" s="28" t="s">
        <v>3307</v>
      </c>
      <c r="B1483" s="31">
        <v>45375</v>
      </c>
      <c r="C1483" s="34" t="s">
        <v>100</v>
      </c>
      <c r="D1483" s="34" t="s">
        <v>1742</v>
      </c>
      <c r="E1483" s="34" t="s">
        <v>1797</v>
      </c>
      <c r="F1483" s="34">
        <v>1</v>
      </c>
      <c r="G1483" s="34">
        <v>439.55</v>
      </c>
      <c r="H1483" s="34">
        <v>0.28999999999999998</v>
      </c>
      <c r="I1483" s="34" t="s">
        <v>1829</v>
      </c>
      <c r="J1483" s="34">
        <v>312.08049999999997</v>
      </c>
      <c r="K1483" s="58" t="str">
        <f t="shared" si="23"/>
        <v>Small Sale</v>
      </c>
    </row>
    <row r="1484" spans="1:11">
      <c r="A1484" s="27" t="s">
        <v>3308</v>
      </c>
      <c r="B1484" s="30">
        <v>45733</v>
      </c>
      <c r="C1484" s="33" t="s">
        <v>399</v>
      </c>
      <c r="D1484" s="33" t="s">
        <v>1658</v>
      </c>
      <c r="E1484" s="33" t="s">
        <v>1810</v>
      </c>
      <c r="F1484" s="33">
        <v>3</v>
      </c>
      <c r="G1484" s="33">
        <v>471.27</v>
      </c>
      <c r="H1484" s="33">
        <v>0.27</v>
      </c>
      <c r="I1484" s="33" t="s">
        <v>1829</v>
      </c>
      <c r="J1484" s="33">
        <v>1032.0813000000001</v>
      </c>
      <c r="K1484" s="58" t="str">
        <f t="shared" si="23"/>
        <v>Large Sale</v>
      </c>
    </row>
    <row r="1485" spans="1:11">
      <c r="A1485" s="28" t="s">
        <v>3309</v>
      </c>
      <c r="B1485" s="31">
        <v>45435</v>
      </c>
      <c r="C1485" s="34" t="s">
        <v>172</v>
      </c>
      <c r="D1485" s="34" t="s">
        <v>1666</v>
      </c>
      <c r="E1485" s="34" t="s">
        <v>1794</v>
      </c>
      <c r="F1485" s="34">
        <v>1</v>
      </c>
      <c r="G1485" s="34">
        <v>758.89</v>
      </c>
      <c r="H1485" s="34">
        <v>0.1</v>
      </c>
      <c r="I1485" s="34" t="s">
        <v>1824</v>
      </c>
      <c r="J1485" s="34">
        <v>683.00099999999998</v>
      </c>
      <c r="K1485" s="58" t="str">
        <f t="shared" si="23"/>
        <v>Small Sale</v>
      </c>
    </row>
    <row r="1486" spans="1:11">
      <c r="A1486" s="27" t="s">
        <v>3310</v>
      </c>
      <c r="B1486" s="30">
        <v>45864</v>
      </c>
      <c r="C1486" s="33" t="s">
        <v>1492</v>
      </c>
      <c r="D1486" s="33" t="s">
        <v>1738</v>
      </c>
      <c r="E1486" s="33" t="s">
        <v>1801</v>
      </c>
      <c r="F1486" s="33">
        <v>4</v>
      </c>
      <c r="G1486" s="33">
        <v>918.1</v>
      </c>
      <c r="H1486" s="33">
        <v>0.19</v>
      </c>
      <c r="I1486" s="33" t="s">
        <v>1829</v>
      </c>
      <c r="J1486" s="33">
        <v>2974.6439999999998</v>
      </c>
      <c r="K1486" s="58" t="str">
        <f t="shared" si="23"/>
        <v>Large Sale</v>
      </c>
    </row>
    <row r="1487" spans="1:11">
      <c r="A1487" s="28" t="s">
        <v>3311</v>
      </c>
      <c r="B1487" s="31">
        <v>45569</v>
      </c>
      <c r="C1487" s="34" t="s">
        <v>827</v>
      </c>
      <c r="D1487" s="34" t="s">
        <v>1736</v>
      </c>
      <c r="E1487" s="34" t="s">
        <v>1792</v>
      </c>
      <c r="F1487" s="34">
        <v>1</v>
      </c>
      <c r="G1487" s="34">
        <v>861.5</v>
      </c>
      <c r="H1487" s="34">
        <v>0.05</v>
      </c>
      <c r="I1487" s="34" t="s">
        <v>1829</v>
      </c>
      <c r="J1487" s="34">
        <v>818.42499999999995</v>
      </c>
      <c r="K1487" s="58" t="str">
        <f t="shared" si="23"/>
        <v>Small Sale</v>
      </c>
    </row>
    <row r="1488" spans="1:11">
      <c r="A1488" s="27" t="s">
        <v>3312</v>
      </c>
      <c r="B1488" s="30">
        <v>45664</v>
      </c>
      <c r="C1488" s="33" t="s">
        <v>1425</v>
      </c>
      <c r="D1488" s="33" t="s">
        <v>1592</v>
      </c>
      <c r="E1488" s="33" t="s">
        <v>1799</v>
      </c>
      <c r="F1488" s="33">
        <v>1</v>
      </c>
      <c r="G1488" s="33">
        <v>588.29999999999995</v>
      </c>
      <c r="H1488" s="33">
        <v>0.26</v>
      </c>
      <c r="I1488" s="33" t="s">
        <v>1829</v>
      </c>
      <c r="J1488" s="33">
        <v>435.34199999999998</v>
      </c>
      <c r="K1488" s="58" t="str">
        <f t="shared" si="23"/>
        <v>Small Sale</v>
      </c>
    </row>
    <row r="1489" spans="1:11">
      <c r="A1489" s="28" t="s">
        <v>3313</v>
      </c>
      <c r="B1489" s="31">
        <v>45645</v>
      </c>
      <c r="C1489" s="34" t="s">
        <v>1425</v>
      </c>
      <c r="D1489" s="34" t="s">
        <v>1658</v>
      </c>
      <c r="E1489" s="34" t="s">
        <v>1779</v>
      </c>
      <c r="F1489" s="34">
        <v>1</v>
      </c>
      <c r="G1489" s="34">
        <v>917.26</v>
      </c>
      <c r="H1489" s="34">
        <v>0.05</v>
      </c>
      <c r="I1489" s="34" t="s">
        <v>1826</v>
      </c>
      <c r="J1489" s="34">
        <v>871.39699999999993</v>
      </c>
      <c r="K1489" s="58" t="str">
        <f t="shared" si="23"/>
        <v>Small Sale</v>
      </c>
    </row>
    <row r="1490" spans="1:11">
      <c r="A1490" s="27" t="s">
        <v>3314</v>
      </c>
      <c r="B1490" s="30">
        <v>45449</v>
      </c>
      <c r="C1490" s="33" t="s">
        <v>749</v>
      </c>
      <c r="D1490" s="33" t="s">
        <v>1557</v>
      </c>
      <c r="E1490" s="33" t="s">
        <v>1810</v>
      </c>
      <c r="F1490" s="33">
        <v>4</v>
      </c>
      <c r="G1490" s="33">
        <v>96.78</v>
      </c>
      <c r="H1490" s="33">
        <v>0.11</v>
      </c>
      <c r="I1490" s="33" t="s">
        <v>1826</v>
      </c>
      <c r="J1490" s="33">
        <v>344.53680000000003</v>
      </c>
      <c r="K1490" s="58" t="str">
        <f t="shared" si="23"/>
        <v>Small Sale</v>
      </c>
    </row>
    <row r="1491" spans="1:11">
      <c r="A1491" s="28" t="s">
        <v>3315</v>
      </c>
      <c r="B1491" s="31">
        <v>45629</v>
      </c>
      <c r="C1491" s="34" t="s">
        <v>1472</v>
      </c>
      <c r="D1491" s="34" t="s">
        <v>1604</v>
      </c>
      <c r="E1491" s="34" t="s">
        <v>1769</v>
      </c>
      <c r="F1491" s="34">
        <v>3</v>
      </c>
      <c r="G1491" s="34">
        <v>199.41</v>
      </c>
      <c r="H1491" s="34">
        <v>0.16</v>
      </c>
      <c r="I1491" s="34" t="s">
        <v>1829</v>
      </c>
      <c r="J1491" s="34">
        <v>502.51319999999998</v>
      </c>
      <c r="K1491" s="58" t="str">
        <f t="shared" si="23"/>
        <v>Small Sale</v>
      </c>
    </row>
    <row r="1492" spans="1:11">
      <c r="A1492" s="27" t="s">
        <v>3316</v>
      </c>
      <c r="B1492" s="30">
        <v>45739</v>
      </c>
      <c r="C1492" s="33" t="s">
        <v>85</v>
      </c>
      <c r="D1492" s="33" t="s">
        <v>1656</v>
      </c>
      <c r="E1492" s="33" t="s">
        <v>1786</v>
      </c>
      <c r="F1492" s="33">
        <v>1</v>
      </c>
      <c r="G1492" s="33">
        <v>687.91</v>
      </c>
      <c r="H1492" s="33">
        <v>0.25</v>
      </c>
      <c r="I1492" s="33" t="s">
        <v>1824</v>
      </c>
      <c r="J1492" s="33">
        <v>515.9325</v>
      </c>
      <c r="K1492" s="58" t="str">
        <f t="shared" si="23"/>
        <v>Small Sale</v>
      </c>
    </row>
    <row r="1493" spans="1:11">
      <c r="A1493" s="28" t="s">
        <v>3317</v>
      </c>
      <c r="B1493" s="31">
        <v>45849</v>
      </c>
      <c r="C1493" s="34" t="s">
        <v>153</v>
      </c>
      <c r="D1493" s="34" t="s">
        <v>1690</v>
      </c>
      <c r="E1493" s="34" t="s">
        <v>1761</v>
      </c>
      <c r="F1493" s="34">
        <v>3</v>
      </c>
      <c r="G1493" s="34">
        <v>769.62</v>
      </c>
      <c r="H1493" s="34">
        <v>0.09</v>
      </c>
      <c r="I1493" s="34" t="s">
        <v>1826</v>
      </c>
      <c r="J1493" s="34">
        <v>2101.0626000000002</v>
      </c>
      <c r="K1493" s="58" t="str">
        <f t="shared" si="23"/>
        <v>Large Sale</v>
      </c>
    </row>
    <row r="1494" spans="1:11">
      <c r="A1494" s="27" t="s">
        <v>3318</v>
      </c>
      <c r="B1494" s="30">
        <v>45230</v>
      </c>
      <c r="C1494" s="33" t="s">
        <v>713</v>
      </c>
      <c r="D1494" s="33" t="s">
        <v>1553</v>
      </c>
      <c r="E1494" s="33" t="s">
        <v>1766</v>
      </c>
      <c r="F1494" s="33">
        <v>1</v>
      </c>
      <c r="G1494" s="33">
        <v>492.05</v>
      </c>
      <c r="H1494" s="33">
        <v>0.27</v>
      </c>
      <c r="I1494" s="33" t="s">
        <v>1824</v>
      </c>
      <c r="J1494" s="33">
        <v>359.19650000000001</v>
      </c>
      <c r="K1494" s="58" t="str">
        <f t="shared" si="23"/>
        <v>Small Sale</v>
      </c>
    </row>
    <row r="1495" spans="1:11">
      <c r="A1495" s="28" t="s">
        <v>3319</v>
      </c>
      <c r="B1495" s="31">
        <v>45292</v>
      </c>
      <c r="C1495" s="34" t="s">
        <v>369</v>
      </c>
      <c r="D1495" s="34" t="s">
        <v>1582</v>
      </c>
      <c r="E1495" s="34" t="s">
        <v>1794</v>
      </c>
      <c r="F1495" s="34">
        <v>2</v>
      </c>
      <c r="G1495" s="34">
        <v>428.55</v>
      </c>
      <c r="H1495" s="34">
        <v>0</v>
      </c>
      <c r="I1495" s="34" t="s">
        <v>1826</v>
      </c>
      <c r="J1495" s="34">
        <v>857.1</v>
      </c>
      <c r="K1495" s="58" t="str">
        <f t="shared" si="23"/>
        <v>Small Sale</v>
      </c>
    </row>
    <row r="1496" spans="1:11">
      <c r="A1496" s="27" t="s">
        <v>3320</v>
      </c>
      <c r="B1496" s="30">
        <v>45251</v>
      </c>
      <c r="C1496" s="33" t="s">
        <v>737</v>
      </c>
      <c r="D1496" s="33" t="s">
        <v>1568</v>
      </c>
      <c r="E1496" s="33" t="s">
        <v>1801</v>
      </c>
      <c r="F1496" s="33">
        <v>4</v>
      </c>
      <c r="G1496" s="33">
        <v>316.18</v>
      </c>
      <c r="H1496" s="33">
        <v>0.12</v>
      </c>
      <c r="I1496" s="33" t="s">
        <v>1824</v>
      </c>
      <c r="J1496" s="33">
        <v>1112.9536000000001</v>
      </c>
      <c r="K1496" s="58" t="str">
        <f t="shared" si="23"/>
        <v>Large Sale</v>
      </c>
    </row>
    <row r="1497" spans="1:11">
      <c r="A1497" s="28" t="s">
        <v>3321</v>
      </c>
      <c r="B1497" s="31">
        <v>45555</v>
      </c>
      <c r="C1497" s="34" t="s">
        <v>40</v>
      </c>
      <c r="D1497" s="34" t="s">
        <v>1574</v>
      </c>
      <c r="E1497" s="34" t="s">
        <v>1766</v>
      </c>
      <c r="F1497" s="34">
        <v>3</v>
      </c>
      <c r="G1497" s="34">
        <v>162.16999999999999</v>
      </c>
      <c r="H1497" s="34">
        <v>0.15</v>
      </c>
      <c r="I1497" s="34" t="s">
        <v>1826</v>
      </c>
      <c r="J1497" s="34">
        <v>413.5335</v>
      </c>
      <c r="K1497" s="58" t="str">
        <f t="shared" si="23"/>
        <v>Small Sale</v>
      </c>
    </row>
    <row r="1498" spans="1:11">
      <c r="A1498" s="27" t="s">
        <v>3322</v>
      </c>
      <c r="B1498" s="30">
        <v>45385</v>
      </c>
      <c r="C1498" s="33" t="s">
        <v>1041</v>
      </c>
      <c r="D1498" s="33" t="s">
        <v>1553</v>
      </c>
      <c r="E1498" s="33" t="s">
        <v>1766</v>
      </c>
      <c r="F1498" s="33">
        <v>3</v>
      </c>
      <c r="G1498" s="33">
        <v>698.14</v>
      </c>
      <c r="H1498" s="33">
        <v>0.04</v>
      </c>
      <c r="I1498" s="33" t="s">
        <v>1826</v>
      </c>
      <c r="J1498" s="33">
        <v>2010.6432</v>
      </c>
      <c r="K1498" s="58" t="str">
        <f t="shared" si="23"/>
        <v>Large Sale</v>
      </c>
    </row>
    <row r="1499" spans="1:11">
      <c r="A1499" s="28" t="s">
        <v>3323</v>
      </c>
      <c r="B1499" s="31">
        <v>45787</v>
      </c>
      <c r="C1499" s="34" t="s">
        <v>978</v>
      </c>
      <c r="D1499" s="34" t="s">
        <v>1696</v>
      </c>
      <c r="E1499" s="34" t="s">
        <v>1810</v>
      </c>
      <c r="F1499" s="34">
        <v>1</v>
      </c>
      <c r="G1499" s="34">
        <v>478.08</v>
      </c>
      <c r="H1499" s="34">
        <v>7.0000000000000007E-2</v>
      </c>
      <c r="I1499" s="34" t="s">
        <v>1829</v>
      </c>
      <c r="J1499" s="34">
        <v>444.61439999999988</v>
      </c>
      <c r="K1499" s="58" t="str">
        <f t="shared" si="23"/>
        <v>Small Sale</v>
      </c>
    </row>
    <row r="1500" spans="1:11">
      <c r="A1500" s="27" t="s">
        <v>3324</v>
      </c>
      <c r="B1500" s="30">
        <v>45822</v>
      </c>
      <c r="C1500" s="33" t="s">
        <v>678</v>
      </c>
      <c r="D1500" s="33" t="s">
        <v>1666</v>
      </c>
      <c r="E1500" s="33" t="s">
        <v>1779</v>
      </c>
      <c r="F1500" s="33">
        <v>2</v>
      </c>
      <c r="G1500" s="33">
        <v>958.64</v>
      </c>
      <c r="H1500" s="33">
        <v>0.2</v>
      </c>
      <c r="I1500" s="33" t="s">
        <v>1826</v>
      </c>
      <c r="J1500" s="33">
        <v>1533.8240000000001</v>
      </c>
      <c r="K1500" s="58" t="str">
        <f t="shared" si="23"/>
        <v>Large Sale</v>
      </c>
    </row>
    <row r="1501" spans="1:11">
      <c r="A1501" s="28" t="s">
        <v>3325</v>
      </c>
      <c r="B1501" s="31">
        <v>45590</v>
      </c>
      <c r="C1501" s="34" t="s">
        <v>1431</v>
      </c>
      <c r="D1501" s="34" t="s">
        <v>1630</v>
      </c>
      <c r="E1501" s="34" t="s">
        <v>1794</v>
      </c>
      <c r="F1501" s="34">
        <v>2</v>
      </c>
      <c r="G1501" s="34">
        <v>581.19000000000005</v>
      </c>
      <c r="H1501" s="34">
        <v>7.0000000000000007E-2</v>
      </c>
      <c r="I1501" s="34" t="s">
        <v>1829</v>
      </c>
      <c r="J1501" s="34">
        <v>1081.0134</v>
      </c>
      <c r="K1501" s="58" t="str">
        <f t="shared" si="23"/>
        <v>Large Sale</v>
      </c>
    </row>
    <row r="1502" spans="1:11">
      <c r="A1502" s="27" t="s">
        <v>3326</v>
      </c>
      <c r="B1502" s="30">
        <v>45618</v>
      </c>
      <c r="C1502" s="33" t="s">
        <v>393</v>
      </c>
      <c r="D1502" s="33" t="s">
        <v>1746</v>
      </c>
      <c r="E1502" s="33" t="s">
        <v>1792</v>
      </c>
      <c r="F1502" s="33">
        <v>1</v>
      </c>
      <c r="G1502" s="33">
        <v>736.54</v>
      </c>
      <c r="H1502" s="33">
        <v>0.16</v>
      </c>
      <c r="I1502" s="33" t="s">
        <v>1826</v>
      </c>
      <c r="J1502" s="33">
        <v>618.69359999999995</v>
      </c>
      <c r="K1502" s="58" t="str">
        <f t="shared" si="23"/>
        <v>Small Sale</v>
      </c>
    </row>
    <row r="1503" spans="1:11">
      <c r="A1503" s="28" t="s">
        <v>3327</v>
      </c>
      <c r="B1503" s="31">
        <v>45586</v>
      </c>
      <c r="C1503" s="34" t="s">
        <v>1249</v>
      </c>
      <c r="D1503" s="34" t="s">
        <v>1678</v>
      </c>
      <c r="E1503" s="34" t="s">
        <v>1801</v>
      </c>
      <c r="F1503" s="34">
        <v>1</v>
      </c>
      <c r="G1503" s="34">
        <v>524</v>
      </c>
      <c r="H1503" s="34">
        <v>0.28000000000000003</v>
      </c>
      <c r="I1503" s="34" t="s">
        <v>1824</v>
      </c>
      <c r="J1503" s="34">
        <v>377.28</v>
      </c>
      <c r="K1503" s="58" t="str">
        <f t="shared" si="23"/>
        <v>Small Sale</v>
      </c>
    </row>
    <row r="1504" spans="1:11">
      <c r="A1504" s="27" t="s">
        <v>3328</v>
      </c>
      <c r="B1504" s="30">
        <v>45548</v>
      </c>
      <c r="C1504" s="33" t="s">
        <v>178</v>
      </c>
      <c r="D1504" s="33" t="s">
        <v>1604</v>
      </c>
      <c r="E1504" s="33" t="s">
        <v>1766</v>
      </c>
      <c r="F1504" s="33">
        <v>4</v>
      </c>
      <c r="G1504" s="33">
        <v>566.09</v>
      </c>
      <c r="H1504" s="33">
        <v>0.28000000000000003</v>
      </c>
      <c r="I1504" s="33" t="s">
        <v>1829</v>
      </c>
      <c r="J1504" s="33">
        <v>1630.3391999999999</v>
      </c>
      <c r="K1504" s="58" t="str">
        <f t="shared" si="23"/>
        <v>Large Sale</v>
      </c>
    </row>
    <row r="1505" spans="1:11">
      <c r="A1505" s="28" t="s">
        <v>3329</v>
      </c>
      <c r="B1505" s="31">
        <v>45772</v>
      </c>
      <c r="C1505" s="34" t="s">
        <v>827</v>
      </c>
      <c r="D1505" s="34" t="s">
        <v>1590</v>
      </c>
      <c r="E1505" s="34" t="s">
        <v>1789</v>
      </c>
      <c r="F1505" s="34">
        <v>1</v>
      </c>
      <c r="G1505" s="34">
        <v>251.99</v>
      </c>
      <c r="H1505" s="34">
        <v>0.09</v>
      </c>
      <c r="I1505" s="34" t="s">
        <v>1824</v>
      </c>
      <c r="J1505" s="34">
        <v>229.3109</v>
      </c>
      <c r="K1505" s="58" t="str">
        <f t="shared" si="23"/>
        <v>Small Sale</v>
      </c>
    </row>
    <row r="1506" spans="1:11">
      <c r="A1506" s="27" t="s">
        <v>3330</v>
      </c>
      <c r="B1506" s="30">
        <v>45361</v>
      </c>
      <c r="C1506" s="33" t="s">
        <v>716</v>
      </c>
      <c r="D1506" s="33" t="s">
        <v>1582</v>
      </c>
      <c r="E1506" s="33" t="s">
        <v>1813</v>
      </c>
      <c r="F1506" s="33">
        <v>1</v>
      </c>
      <c r="G1506" s="33">
        <v>259.2</v>
      </c>
      <c r="H1506" s="33">
        <v>0.27</v>
      </c>
      <c r="I1506" s="33" t="s">
        <v>1829</v>
      </c>
      <c r="J1506" s="33">
        <v>189.21600000000001</v>
      </c>
      <c r="K1506" s="58" t="str">
        <f t="shared" si="23"/>
        <v>Small Sale</v>
      </c>
    </row>
    <row r="1507" spans="1:11">
      <c r="A1507" s="28" t="s">
        <v>3331</v>
      </c>
      <c r="B1507" s="31">
        <v>45235</v>
      </c>
      <c r="C1507" s="34" t="s">
        <v>1380</v>
      </c>
      <c r="D1507" s="34" t="s">
        <v>1666</v>
      </c>
      <c r="E1507" s="34" t="s">
        <v>1801</v>
      </c>
      <c r="F1507" s="34">
        <v>1</v>
      </c>
      <c r="G1507" s="34">
        <v>935.66</v>
      </c>
      <c r="H1507" s="34">
        <v>0.26</v>
      </c>
      <c r="I1507" s="34" t="s">
        <v>1826</v>
      </c>
      <c r="J1507" s="34">
        <v>692.38839999999993</v>
      </c>
      <c r="K1507" s="58" t="str">
        <f t="shared" si="23"/>
        <v>Small Sale</v>
      </c>
    </row>
    <row r="1508" spans="1:11">
      <c r="A1508" s="27" t="s">
        <v>3332</v>
      </c>
      <c r="B1508" s="30">
        <v>45864</v>
      </c>
      <c r="C1508" s="33" t="s">
        <v>1446</v>
      </c>
      <c r="D1508" s="33" t="s">
        <v>1618</v>
      </c>
      <c r="E1508" s="33" t="s">
        <v>1782</v>
      </c>
      <c r="F1508" s="33">
        <v>4</v>
      </c>
      <c r="G1508" s="33">
        <v>480.75</v>
      </c>
      <c r="H1508" s="33">
        <v>0.02</v>
      </c>
      <c r="I1508" s="33" t="s">
        <v>1824</v>
      </c>
      <c r="J1508" s="33">
        <v>1884.54</v>
      </c>
      <c r="K1508" s="58" t="str">
        <f t="shared" si="23"/>
        <v>Large Sale</v>
      </c>
    </row>
    <row r="1509" spans="1:11">
      <c r="A1509" s="28" t="s">
        <v>3333</v>
      </c>
      <c r="B1509" s="31">
        <v>45681</v>
      </c>
      <c r="C1509" s="34" t="s">
        <v>1154</v>
      </c>
      <c r="D1509" s="34" t="s">
        <v>1710</v>
      </c>
      <c r="E1509" s="34" t="s">
        <v>1801</v>
      </c>
      <c r="F1509" s="34">
        <v>2</v>
      </c>
      <c r="G1509" s="34">
        <v>457.83</v>
      </c>
      <c r="H1509" s="34">
        <v>0.01</v>
      </c>
      <c r="I1509" s="34" t="s">
        <v>1829</v>
      </c>
      <c r="J1509" s="34">
        <v>906.50339999999994</v>
      </c>
      <c r="K1509" s="58" t="str">
        <f t="shared" si="23"/>
        <v>Small Sale</v>
      </c>
    </row>
    <row r="1510" spans="1:11">
      <c r="A1510" s="27" t="s">
        <v>3334</v>
      </c>
      <c r="B1510" s="30">
        <v>45905</v>
      </c>
      <c r="C1510" s="33" t="s">
        <v>547</v>
      </c>
      <c r="D1510" s="33" t="s">
        <v>1644</v>
      </c>
      <c r="E1510" s="33" t="s">
        <v>1799</v>
      </c>
      <c r="F1510" s="33">
        <v>1</v>
      </c>
      <c r="G1510" s="33">
        <v>994.63</v>
      </c>
      <c r="H1510" s="33">
        <v>0.28000000000000003</v>
      </c>
      <c r="I1510" s="33" t="s">
        <v>1824</v>
      </c>
      <c r="J1510" s="33">
        <v>716.1336</v>
      </c>
      <c r="K1510" s="58" t="str">
        <f t="shared" si="23"/>
        <v>Small Sale</v>
      </c>
    </row>
    <row r="1511" spans="1:11">
      <c r="A1511" s="28" t="s">
        <v>3335</v>
      </c>
      <c r="B1511" s="31">
        <v>45765</v>
      </c>
      <c r="C1511" s="34" t="s">
        <v>785</v>
      </c>
      <c r="D1511" s="34" t="s">
        <v>1728</v>
      </c>
      <c r="E1511" s="34" t="s">
        <v>1752</v>
      </c>
      <c r="F1511" s="34">
        <v>3</v>
      </c>
      <c r="G1511" s="34">
        <v>65.569999999999993</v>
      </c>
      <c r="H1511" s="34">
        <v>0.3</v>
      </c>
      <c r="I1511" s="34" t="s">
        <v>1829</v>
      </c>
      <c r="J1511" s="34">
        <v>137.697</v>
      </c>
      <c r="K1511" s="58" t="str">
        <f t="shared" si="23"/>
        <v>Small Sale</v>
      </c>
    </row>
    <row r="1512" spans="1:11">
      <c r="A1512" s="27" t="s">
        <v>3336</v>
      </c>
      <c r="B1512" s="30">
        <v>45821</v>
      </c>
      <c r="C1512" s="33" t="s">
        <v>535</v>
      </c>
      <c r="D1512" s="33" t="s">
        <v>1664</v>
      </c>
      <c r="E1512" s="33" t="s">
        <v>1807</v>
      </c>
      <c r="F1512" s="33">
        <v>3</v>
      </c>
      <c r="G1512" s="33">
        <v>622.98</v>
      </c>
      <c r="H1512" s="33">
        <v>0.28000000000000003</v>
      </c>
      <c r="I1512" s="33" t="s">
        <v>1826</v>
      </c>
      <c r="J1512" s="33">
        <v>1345.6368</v>
      </c>
      <c r="K1512" s="58" t="str">
        <f t="shared" si="23"/>
        <v>Large Sale</v>
      </c>
    </row>
    <row r="1513" spans="1:11">
      <c r="A1513" s="28" t="s">
        <v>3337</v>
      </c>
      <c r="B1513" s="31">
        <v>45691</v>
      </c>
      <c r="C1513" s="34" t="s">
        <v>800</v>
      </c>
      <c r="D1513" s="34" t="s">
        <v>1658</v>
      </c>
      <c r="E1513" s="34" t="s">
        <v>1797</v>
      </c>
      <c r="F1513" s="34">
        <v>1</v>
      </c>
      <c r="G1513" s="34">
        <v>170.68</v>
      </c>
      <c r="H1513" s="34">
        <v>0.13</v>
      </c>
      <c r="I1513" s="34" t="s">
        <v>1826</v>
      </c>
      <c r="J1513" s="34">
        <v>148.49160000000001</v>
      </c>
      <c r="K1513" s="58" t="str">
        <f t="shared" si="23"/>
        <v>Small Sale</v>
      </c>
    </row>
    <row r="1514" spans="1:11">
      <c r="A1514" s="27" t="s">
        <v>3338</v>
      </c>
      <c r="B1514" s="30">
        <v>45860</v>
      </c>
      <c r="C1514" s="33" t="s">
        <v>344</v>
      </c>
      <c r="D1514" s="33" t="s">
        <v>1560</v>
      </c>
      <c r="E1514" s="33" t="s">
        <v>1782</v>
      </c>
      <c r="F1514" s="33">
        <v>4</v>
      </c>
      <c r="G1514" s="33">
        <v>797.83</v>
      </c>
      <c r="H1514" s="33">
        <v>0.08</v>
      </c>
      <c r="I1514" s="33" t="s">
        <v>1824</v>
      </c>
      <c r="J1514" s="33">
        <v>2936.0144</v>
      </c>
      <c r="K1514" s="58" t="str">
        <f t="shared" si="23"/>
        <v>Large Sale</v>
      </c>
    </row>
    <row r="1515" spans="1:11">
      <c r="A1515" s="28" t="s">
        <v>3339</v>
      </c>
      <c r="B1515" s="31">
        <v>45922</v>
      </c>
      <c r="C1515" s="34" t="s">
        <v>350</v>
      </c>
      <c r="D1515" s="34" t="s">
        <v>1549</v>
      </c>
      <c r="E1515" s="34" t="s">
        <v>1804</v>
      </c>
      <c r="F1515" s="34">
        <v>1</v>
      </c>
      <c r="G1515" s="34">
        <v>372.75</v>
      </c>
      <c r="H1515" s="34">
        <v>0.12</v>
      </c>
      <c r="I1515" s="34" t="s">
        <v>1824</v>
      </c>
      <c r="J1515" s="34">
        <v>328.02</v>
      </c>
      <c r="K1515" s="58" t="str">
        <f t="shared" si="23"/>
        <v>Small Sale</v>
      </c>
    </row>
    <row r="1516" spans="1:11">
      <c r="A1516" s="27" t="s">
        <v>3340</v>
      </c>
      <c r="B1516" s="30">
        <v>45477</v>
      </c>
      <c r="C1516" s="33" t="s">
        <v>1235</v>
      </c>
      <c r="D1516" s="33" t="s">
        <v>1670</v>
      </c>
      <c r="E1516" s="33" t="s">
        <v>1769</v>
      </c>
      <c r="F1516" s="33">
        <v>1</v>
      </c>
      <c r="G1516" s="33">
        <v>994.18</v>
      </c>
      <c r="H1516" s="33">
        <v>0.05</v>
      </c>
      <c r="I1516" s="33" t="s">
        <v>1826</v>
      </c>
      <c r="J1516" s="33">
        <v>944.47099999999989</v>
      </c>
      <c r="K1516" s="58" t="str">
        <f t="shared" si="23"/>
        <v>Small Sale</v>
      </c>
    </row>
    <row r="1517" spans="1:11">
      <c r="A1517" s="28" t="s">
        <v>3341</v>
      </c>
      <c r="B1517" s="31">
        <v>45504</v>
      </c>
      <c r="C1517" s="34" t="s">
        <v>1310</v>
      </c>
      <c r="D1517" s="34" t="s">
        <v>1588</v>
      </c>
      <c r="E1517" s="34" t="s">
        <v>1797</v>
      </c>
      <c r="F1517" s="34">
        <v>1</v>
      </c>
      <c r="G1517" s="34">
        <v>136.12</v>
      </c>
      <c r="H1517" s="34">
        <v>7.0000000000000007E-2</v>
      </c>
      <c r="I1517" s="34" t="s">
        <v>1824</v>
      </c>
      <c r="J1517" s="34">
        <v>126.5916</v>
      </c>
      <c r="K1517" s="58" t="str">
        <f t="shared" si="23"/>
        <v>Small Sale</v>
      </c>
    </row>
    <row r="1518" spans="1:11">
      <c r="A1518" s="27" t="s">
        <v>3342</v>
      </c>
      <c r="B1518" s="30">
        <v>45862</v>
      </c>
      <c r="C1518" s="33" t="s">
        <v>124</v>
      </c>
      <c r="D1518" s="33" t="s">
        <v>1652</v>
      </c>
      <c r="E1518" s="33" t="s">
        <v>1810</v>
      </c>
      <c r="F1518" s="33">
        <v>3</v>
      </c>
      <c r="G1518" s="33">
        <v>634.45000000000005</v>
      </c>
      <c r="H1518" s="33">
        <v>0.17</v>
      </c>
      <c r="I1518" s="33" t="s">
        <v>1826</v>
      </c>
      <c r="J1518" s="33">
        <v>1579.7805000000001</v>
      </c>
      <c r="K1518" s="58" t="str">
        <f t="shared" si="23"/>
        <v>Large Sale</v>
      </c>
    </row>
    <row r="1519" spans="1:11">
      <c r="A1519" s="28" t="s">
        <v>3343</v>
      </c>
      <c r="B1519" s="31">
        <v>45579</v>
      </c>
      <c r="C1519" s="34" t="s">
        <v>1035</v>
      </c>
      <c r="D1519" s="34" t="s">
        <v>1676</v>
      </c>
      <c r="E1519" s="34" t="s">
        <v>1752</v>
      </c>
      <c r="F1519" s="34">
        <v>4</v>
      </c>
      <c r="G1519" s="34">
        <v>179.62</v>
      </c>
      <c r="H1519" s="34">
        <v>0.05</v>
      </c>
      <c r="I1519" s="34" t="s">
        <v>1824</v>
      </c>
      <c r="J1519" s="34">
        <v>682.55600000000004</v>
      </c>
      <c r="K1519" s="58" t="str">
        <f t="shared" si="23"/>
        <v>Small Sale</v>
      </c>
    </row>
    <row r="1520" spans="1:11">
      <c r="A1520" s="27" t="s">
        <v>3344</v>
      </c>
      <c r="B1520" s="30">
        <v>45658</v>
      </c>
      <c r="C1520" s="33" t="s">
        <v>932</v>
      </c>
      <c r="D1520" s="33" t="s">
        <v>1588</v>
      </c>
      <c r="E1520" s="33" t="s">
        <v>1810</v>
      </c>
      <c r="F1520" s="33">
        <v>4</v>
      </c>
      <c r="G1520" s="33">
        <v>558.83000000000004</v>
      </c>
      <c r="H1520" s="33">
        <v>0.16</v>
      </c>
      <c r="I1520" s="33" t="s">
        <v>1826</v>
      </c>
      <c r="J1520" s="33">
        <v>1877.6687999999999</v>
      </c>
      <c r="K1520" s="58" t="str">
        <f t="shared" si="23"/>
        <v>Large Sale</v>
      </c>
    </row>
    <row r="1521" spans="1:11">
      <c r="A1521" s="28" t="s">
        <v>3345</v>
      </c>
      <c r="B1521" s="31">
        <v>45664</v>
      </c>
      <c r="C1521" s="34" t="s">
        <v>568</v>
      </c>
      <c r="D1521" s="34" t="s">
        <v>1736</v>
      </c>
      <c r="E1521" s="34" t="s">
        <v>1776</v>
      </c>
      <c r="F1521" s="34">
        <v>2</v>
      </c>
      <c r="G1521" s="34">
        <v>859.74</v>
      </c>
      <c r="H1521" s="34">
        <v>0.25</v>
      </c>
      <c r="I1521" s="34" t="s">
        <v>1829</v>
      </c>
      <c r="J1521" s="34">
        <v>1289.6099999999999</v>
      </c>
      <c r="K1521" s="58" t="str">
        <f t="shared" si="23"/>
        <v>Large Sale</v>
      </c>
    </row>
    <row r="1522" spans="1:11">
      <c r="A1522" s="27" t="s">
        <v>3346</v>
      </c>
      <c r="B1522" s="30">
        <v>45936</v>
      </c>
      <c r="C1522" s="33" t="s">
        <v>375</v>
      </c>
      <c r="D1522" s="33" t="s">
        <v>1678</v>
      </c>
      <c r="E1522" s="33" t="s">
        <v>1804</v>
      </c>
      <c r="F1522" s="33">
        <v>3</v>
      </c>
      <c r="G1522" s="33">
        <v>578.47</v>
      </c>
      <c r="H1522" s="33">
        <v>0.06</v>
      </c>
      <c r="I1522" s="33" t="s">
        <v>1829</v>
      </c>
      <c r="J1522" s="33">
        <v>1631.2854</v>
      </c>
      <c r="K1522" s="58" t="str">
        <f t="shared" si="23"/>
        <v>Large Sale</v>
      </c>
    </row>
    <row r="1523" spans="1:11">
      <c r="A1523" s="28" t="s">
        <v>3347</v>
      </c>
      <c r="B1523" s="31">
        <v>45344</v>
      </c>
      <c r="C1523" s="34" t="s">
        <v>208</v>
      </c>
      <c r="D1523" s="34" t="s">
        <v>1590</v>
      </c>
      <c r="E1523" s="34" t="s">
        <v>1794</v>
      </c>
      <c r="F1523" s="34">
        <v>1</v>
      </c>
      <c r="G1523" s="34">
        <v>440.48</v>
      </c>
      <c r="H1523" s="34">
        <v>0.11</v>
      </c>
      <c r="I1523" s="34" t="s">
        <v>1829</v>
      </c>
      <c r="J1523" s="34">
        <v>392.02720000000011</v>
      </c>
      <c r="K1523" s="58" t="str">
        <f t="shared" si="23"/>
        <v>Small Sale</v>
      </c>
    </row>
    <row r="1524" spans="1:11">
      <c r="A1524" s="27" t="s">
        <v>3348</v>
      </c>
      <c r="B1524" s="30">
        <v>45329</v>
      </c>
      <c r="C1524" s="33" t="s">
        <v>75</v>
      </c>
      <c r="D1524" s="33" t="s">
        <v>1580</v>
      </c>
      <c r="E1524" s="33" t="s">
        <v>1813</v>
      </c>
      <c r="F1524" s="33">
        <v>2</v>
      </c>
      <c r="G1524" s="33">
        <v>303.67</v>
      </c>
      <c r="H1524" s="33">
        <v>0.05</v>
      </c>
      <c r="I1524" s="33" t="s">
        <v>1826</v>
      </c>
      <c r="J1524" s="33">
        <v>576.97299999999996</v>
      </c>
      <c r="K1524" s="58" t="str">
        <f t="shared" si="23"/>
        <v>Small Sale</v>
      </c>
    </row>
    <row r="1525" spans="1:11">
      <c r="A1525" s="28" t="s">
        <v>3349</v>
      </c>
      <c r="B1525" s="31">
        <v>45895</v>
      </c>
      <c r="C1525" s="34" t="s">
        <v>1056</v>
      </c>
      <c r="D1525" s="34" t="s">
        <v>1696</v>
      </c>
      <c r="E1525" s="34" t="s">
        <v>1799</v>
      </c>
      <c r="F1525" s="34">
        <v>2</v>
      </c>
      <c r="G1525" s="34">
        <v>611.21</v>
      </c>
      <c r="H1525" s="34">
        <v>0.22</v>
      </c>
      <c r="I1525" s="34" t="s">
        <v>1829</v>
      </c>
      <c r="J1525" s="34">
        <v>953.48760000000004</v>
      </c>
      <c r="K1525" s="58" t="str">
        <f t="shared" si="23"/>
        <v>Small Sale</v>
      </c>
    </row>
    <row r="1526" spans="1:11">
      <c r="A1526" s="27" t="s">
        <v>3350</v>
      </c>
      <c r="B1526" s="30">
        <v>45239</v>
      </c>
      <c r="C1526" s="33" t="s">
        <v>660</v>
      </c>
      <c r="D1526" s="33" t="s">
        <v>1626</v>
      </c>
      <c r="E1526" s="33" t="s">
        <v>1801</v>
      </c>
      <c r="F1526" s="33">
        <v>2</v>
      </c>
      <c r="G1526" s="33">
        <v>768.08</v>
      </c>
      <c r="H1526" s="33">
        <v>0.26</v>
      </c>
      <c r="I1526" s="33" t="s">
        <v>1826</v>
      </c>
      <c r="J1526" s="33">
        <v>1136.7583999999999</v>
      </c>
      <c r="K1526" s="58" t="str">
        <f t="shared" si="23"/>
        <v>Large Sale</v>
      </c>
    </row>
    <row r="1527" spans="1:11">
      <c r="A1527" s="28" t="s">
        <v>3351</v>
      </c>
      <c r="B1527" s="31">
        <v>45296</v>
      </c>
      <c r="C1527" s="34" t="s">
        <v>937</v>
      </c>
      <c r="D1527" s="34" t="s">
        <v>1594</v>
      </c>
      <c r="E1527" s="34" t="s">
        <v>1810</v>
      </c>
      <c r="F1527" s="34">
        <v>1</v>
      </c>
      <c r="G1527" s="34">
        <v>616.82000000000005</v>
      </c>
      <c r="H1527" s="34">
        <v>0.24</v>
      </c>
      <c r="I1527" s="34" t="s">
        <v>1824</v>
      </c>
      <c r="J1527" s="34">
        <v>468.78320000000002</v>
      </c>
      <c r="K1527" s="58" t="str">
        <f t="shared" si="23"/>
        <v>Small Sale</v>
      </c>
    </row>
    <row r="1528" spans="1:11">
      <c r="A1528" s="27" t="s">
        <v>3352</v>
      </c>
      <c r="B1528" s="30">
        <v>45672</v>
      </c>
      <c r="C1528" s="33" t="s">
        <v>604</v>
      </c>
      <c r="D1528" s="33" t="s">
        <v>1628</v>
      </c>
      <c r="E1528" s="33" t="s">
        <v>1810</v>
      </c>
      <c r="F1528" s="33">
        <v>1</v>
      </c>
      <c r="G1528" s="33">
        <v>470.34</v>
      </c>
      <c r="H1528" s="33">
        <v>0.18</v>
      </c>
      <c r="I1528" s="33" t="s">
        <v>1829</v>
      </c>
      <c r="J1528" s="33">
        <v>385.67880000000002</v>
      </c>
      <c r="K1528" s="58" t="str">
        <f t="shared" si="23"/>
        <v>Small Sale</v>
      </c>
    </row>
    <row r="1529" spans="1:11">
      <c r="A1529" s="28" t="s">
        <v>3353</v>
      </c>
      <c r="B1529" s="31">
        <v>45499</v>
      </c>
      <c r="C1529" s="34" t="s">
        <v>711</v>
      </c>
      <c r="D1529" s="34" t="s">
        <v>1654</v>
      </c>
      <c r="E1529" s="34" t="s">
        <v>1782</v>
      </c>
      <c r="F1529" s="34">
        <v>2</v>
      </c>
      <c r="G1529" s="34">
        <v>616.36</v>
      </c>
      <c r="H1529" s="34">
        <v>0.12</v>
      </c>
      <c r="I1529" s="34" t="s">
        <v>1826</v>
      </c>
      <c r="J1529" s="34">
        <v>1084.7936</v>
      </c>
      <c r="K1529" s="58" t="str">
        <f t="shared" si="23"/>
        <v>Large Sale</v>
      </c>
    </row>
    <row r="1530" spans="1:11">
      <c r="A1530" s="27" t="s">
        <v>3354</v>
      </c>
      <c r="B1530" s="30">
        <v>45434</v>
      </c>
      <c r="C1530" s="33" t="s">
        <v>298</v>
      </c>
      <c r="D1530" s="33" t="s">
        <v>1551</v>
      </c>
      <c r="E1530" s="33" t="s">
        <v>1786</v>
      </c>
      <c r="F1530" s="33">
        <v>3</v>
      </c>
      <c r="G1530" s="33">
        <v>657.24</v>
      </c>
      <c r="H1530" s="33">
        <v>0.18</v>
      </c>
      <c r="I1530" s="33" t="s">
        <v>1826</v>
      </c>
      <c r="J1530" s="33">
        <v>1616.8104000000001</v>
      </c>
      <c r="K1530" s="58" t="str">
        <f t="shared" si="23"/>
        <v>Large Sale</v>
      </c>
    </row>
    <row r="1531" spans="1:11">
      <c r="A1531" s="28" t="s">
        <v>3355</v>
      </c>
      <c r="B1531" s="31">
        <v>45893</v>
      </c>
      <c r="C1531" s="34" t="s">
        <v>137</v>
      </c>
      <c r="D1531" s="34" t="s">
        <v>1630</v>
      </c>
      <c r="E1531" s="34" t="s">
        <v>1813</v>
      </c>
      <c r="F1531" s="34">
        <v>2</v>
      </c>
      <c r="G1531" s="34">
        <v>392.45</v>
      </c>
      <c r="H1531" s="34">
        <v>0.04</v>
      </c>
      <c r="I1531" s="34" t="s">
        <v>1826</v>
      </c>
      <c r="J1531" s="34">
        <v>753.50399999999991</v>
      </c>
      <c r="K1531" s="58" t="str">
        <f t="shared" si="23"/>
        <v>Small Sale</v>
      </c>
    </row>
    <row r="1532" spans="1:11">
      <c r="A1532" s="27" t="s">
        <v>3356</v>
      </c>
      <c r="B1532" s="30">
        <v>45346</v>
      </c>
      <c r="C1532" s="33" t="s">
        <v>785</v>
      </c>
      <c r="D1532" s="33" t="s">
        <v>1628</v>
      </c>
      <c r="E1532" s="33" t="s">
        <v>1799</v>
      </c>
      <c r="F1532" s="33">
        <v>3</v>
      </c>
      <c r="G1532" s="33">
        <v>62.03</v>
      </c>
      <c r="H1532" s="33">
        <v>0.01</v>
      </c>
      <c r="I1532" s="33" t="s">
        <v>1829</v>
      </c>
      <c r="J1532" s="33">
        <v>184.22909999999999</v>
      </c>
      <c r="K1532" s="58" t="str">
        <f t="shared" si="23"/>
        <v>Small Sale</v>
      </c>
    </row>
    <row r="1533" spans="1:11">
      <c r="A1533" s="28" t="s">
        <v>3357</v>
      </c>
      <c r="B1533" s="31">
        <v>45613</v>
      </c>
      <c r="C1533" s="34" t="s">
        <v>332</v>
      </c>
      <c r="D1533" s="34" t="s">
        <v>1740</v>
      </c>
      <c r="E1533" s="34" t="s">
        <v>1766</v>
      </c>
      <c r="F1533" s="34">
        <v>4</v>
      </c>
      <c r="G1533" s="34">
        <v>933.73</v>
      </c>
      <c r="H1533" s="34">
        <v>0.25</v>
      </c>
      <c r="I1533" s="34" t="s">
        <v>1826</v>
      </c>
      <c r="J1533" s="34">
        <v>2801.19</v>
      </c>
      <c r="K1533" s="58" t="str">
        <f t="shared" si="23"/>
        <v>Large Sale</v>
      </c>
    </row>
    <row r="1534" spans="1:11">
      <c r="A1534" s="27" t="s">
        <v>3358</v>
      </c>
      <c r="B1534" s="30">
        <v>45928</v>
      </c>
      <c r="C1534" s="33" t="s">
        <v>520</v>
      </c>
      <c r="D1534" s="33" t="s">
        <v>1718</v>
      </c>
      <c r="E1534" s="33" t="s">
        <v>1804</v>
      </c>
      <c r="F1534" s="33">
        <v>3</v>
      </c>
      <c r="G1534" s="33">
        <v>615.30999999999995</v>
      </c>
      <c r="H1534" s="33">
        <v>0.14000000000000001</v>
      </c>
      <c r="I1534" s="33" t="s">
        <v>1826</v>
      </c>
      <c r="J1534" s="33">
        <v>1587.4998000000001</v>
      </c>
      <c r="K1534" s="58" t="str">
        <f t="shared" si="23"/>
        <v>Large Sale</v>
      </c>
    </row>
    <row r="1535" spans="1:11">
      <c r="A1535" s="28" t="s">
        <v>3359</v>
      </c>
      <c r="B1535" s="31">
        <v>45619</v>
      </c>
      <c r="C1535" s="34" t="s">
        <v>1166</v>
      </c>
      <c r="D1535" s="34" t="s">
        <v>1666</v>
      </c>
      <c r="E1535" s="34" t="s">
        <v>1810</v>
      </c>
      <c r="F1535" s="34">
        <v>4</v>
      </c>
      <c r="G1535" s="34">
        <v>790.38</v>
      </c>
      <c r="H1535" s="34">
        <v>0.22</v>
      </c>
      <c r="I1535" s="34" t="s">
        <v>1829</v>
      </c>
      <c r="J1535" s="34">
        <v>2465.9856</v>
      </c>
      <c r="K1535" s="58" t="str">
        <f t="shared" si="23"/>
        <v>Large Sale</v>
      </c>
    </row>
    <row r="1536" spans="1:11">
      <c r="A1536" s="27" t="s">
        <v>3360</v>
      </c>
      <c r="B1536" s="30">
        <v>45533</v>
      </c>
      <c r="C1536" s="33" t="s">
        <v>857</v>
      </c>
      <c r="D1536" s="33" t="s">
        <v>1666</v>
      </c>
      <c r="E1536" s="33" t="s">
        <v>1807</v>
      </c>
      <c r="F1536" s="33">
        <v>2</v>
      </c>
      <c r="G1536" s="33">
        <v>102.85</v>
      </c>
      <c r="H1536" s="33">
        <v>0.08</v>
      </c>
      <c r="I1536" s="33" t="s">
        <v>1826</v>
      </c>
      <c r="J1536" s="33">
        <v>189.244</v>
      </c>
      <c r="K1536" s="58" t="str">
        <f t="shared" si="23"/>
        <v>Small Sale</v>
      </c>
    </row>
    <row r="1537" spans="1:11">
      <c r="A1537" s="28" t="s">
        <v>3361</v>
      </c>
      <c r="B1537" s="31">
        <v>45781</v>
      </c>
      <c r="C1537" s="34" t="s">
        <v>153</v>
      </c>
      <c r="D1537" s="34" t="s">
        <v>1570</v>
      </c>
      <c r="E1537" s="34" t="s">
        <v>1804</v>
      </c>
      <c r="F1537" s="34">
        <v>3</v>
      </c>
      <c r="G1537" s="34">
        <v>866.78</v>
      </c>
      <c r="H1537" s="34">
        <v>0.27</v>
      </c>
      <c r="I1537" s="34" t="s">
        <v>1826</v>
      </c>
      <c r="J1537" s="34">
        <v>1898.2482</v>
      </c>
      <c r="K1537" s="58" t="str">
        <f t="shared" si="23"/>
        <v>Large Sale</v>
      </c>
    </row>
    <row r="1538" spans="1:11">
      <c r="A1538" s="27" t="s">
        <v>3362</v>
      </c>
      <c r="B1538" s="30">
        <v>45378</v>
      </c>
      <c r="C1538" s="33" t="s">
        <v>678</v>
      </c>
      <c r="D1538" s="33" t="s">
        <v>1704</v>
      </c>
      <c r="E1538" s="33" t="s">
        <v>1804</v>
      </c>
      <c r="F1538" s="33">
        <v>3</v>
      </c>
      <c r="G1538" s="33">
        <v>392.84</v>
      </c>
      <c r="H1538" s="33">
        <v>0.27</v>
      </c>
      <c r="I1538" s="33" t="s">
        <v>1826</v>
      </c>
      <c r="J1538" s="33">
        <v>860.31959999999992</v>
      </c>
      <c r="K1538" s="58" t="str">
        <f t="shared" si="23"/>
        <v>Small Sale</v>
      </c>
    </row>
    <row r="1539" spans="1:11">
      <c r="A1539" s="28" t="s">
        <v>3363</v>
      </c>
      <c r="B1539" s="31">
        <v>45688</v>
      </c>
      <c r="C1539" s="34" t="s">
        <v>1017</v>
      </c>
      <c r="D1539" s="34" t="s">
        <v>1565</v>
      </c>
      <c r="E1539" s="34" t="s">
        <v>1773</v>
      </c>
      <c r="F1539" s="34">
        <v>2</v>
      </c>
      <c r="G1539" s="34">
        <v>753.1</v>
      </c>
      <c r="H1539" s="34">
        <v>0.19</v>
      </c>
      <c r="I1539" s="34" t="s">
        <v>1826</v>
      </c>
      <c r="J1539" s="34">
        <v>1220.0219999999999</v>
      </c>
      <c r="K1539" s="58" t="str">
        <f t="shared" ref="K1539:K1602" si="24">IF(J1539 &gt; 1000, "Large Sale", "Small Sale")</f>
        <v>Large Sale</v>
      </c>
    </row>
    <row r="1540" spans="1:11">
      <c r="A1540" s="27" t="s">
        <v>3364</v>
      </c>
      <c r="B1540" s="30">
        <v>45927</v>
      </c>
      <c r="C1540" s="33" t="s">
        <v>40</v>
      </c>
      <c r="D1540" s="33" t="s">
        <v>1656</v>
      </c>
      <c r="E1540" s="33" t="s">
        <v>1807</v>
      </c>
      <c r="F1540" s="33">
        <v>2</v>
      </c>
      <c r="G1540" s="33">
        <v>700.91</v>
      </c>
      <c r="H1540" s="33">
        <v>0.1</v>
      </c>
      <c r="I1540" s="33" t="s">
        <v>1826</v>
      </c>
      <c r="J1540" s="33">
        <v>1261.6379999999999</v>
      </c>
      <c r="K1540" s="58" t="str">
        <f t="shared" si="24"/>
        <v>Large Sale</v>
      </c>
    </row>
    <row r="1541" spans="1:11">
      <c r="A1541" s="28" t="s">
        <v>3365</v>
      </c>
      <c r="B1541" s="31">
        <v>45775</v>
      </c>
      <c r="C1541" s="34" t="s">
        <v>264</v>
      </c>
      <c r="D1541" s="34" t="s">
        <v>1578</v>
      </c>
      <c r="E1541" s="34" t="s">
        <v>1794</v>
      </c>
      <c r="F1541" s="34">
        <v>4</v>
      </c>
      <c r="G1541" s="34">
        <v>935.98</v>
      </c>
      <c r="H1541" s="34">
        <v>0.11</v>
      </c>
      <c r="I1541" s="34" t="s">
        <v>1826</v>
      </c>
      <c r="J1541" s="34">
        <v>3332.0888</v>
      </c>
      <c r="K1541" s="58" t="str">
        <f t="shared" si="24"/>
        <v>Large Sale</v>
      </c>
    </row>
    <row r="1542" spans="1:11">
      <c r="A1542" s="27" t="s">
        <v>3366</v>
      </c>
      <c r="B1542" s="30">
        <v>45849</v>
      </c>
      <c r="C1542" s="33" t="s">
        <v>1492</v>
      </c>
      <c r="D1542" s="33" t="s">
        <v>1700</v>
      </c>
      <c r="E1542" s="33" t="s">
        <v>1804</v>
      </c>
      <c r="F1542" s="33">
        <v>1</v>
      </c>
      <c r="G1542" s="33">
        <v>539.9</v>
      </c>
      <c r="H1542" s="33">
        <v>7.0000000000000007E-2</v>
      </c>
      <c r="I1542" s="33" t="s">
        <v>1824</v>
      </c>
      <c r="J1542" s="33">
        <v>502.10700000000003</v>
      </c>
      <c r="K1542" s="58" t="str">
        <f t="shared" si="24"/>
        <v>Small Sale</v>
      </c>
    </row>
    <row r="1543" spans="1:11">
      <c r="A1543" s="28" t="s">
        <v>3367</v>
      </c>
      <c r="B1543" s="31">
        <v>45573</v>
      </c>
      <c r="C1543" s="34" t="s">
        <v>568</v>
      </c>
      <c r="D1543" s="34" t="s">
        <v>1628</v>
      </c>
      <c r="E1543" s="34" t="s">
        <v>1776</v>
      </c>
      <c r="F1543" s="34">
        <v>1</v>
      </c>
      <c r="G1543" s="34">
        <v>312.81</v>
      </c>
      <c r="H1543" s="34">
        <v>0.14000000000000001</v>
      </c>
      <c r="I1543" s="34" t="s">
        <v>1826</v>
      </c>
      <c r="J1543" s="34">
        <v>269.01659999999998</v>
      </c>
      <c r="K1543" s="58" t="str">
        <f t="shared" si="24"/>
        <v>Small Sale</v>
      </c>
    </row>
    <row r="1544" spans="1:11">
      <c r="A1544" s="27" t="s">
        <v>3368</v>
      </c>
      <c r="B1544" s="30">
        <v>45356</v>
      </c>
      <c r="C1544" s="33" t="s">
        <v>797</v>
      </c>
      <c r="D1544" s="33" t="s">
        <v>1644</v>
      </c>
      <c r="E1544" s="33" t="s">
        <v>1779</v>
      </c>
      <c r="F1544" s="33">
        <v>3</v>
      </c>
      <c r="G1544" s="33">
        <v>855.96</v>
      </c>
      <c r="H1544" s="33">
        <v>0.28999999999999998</v>
      </c>
      <c r="I1544" s="33" t="s">
        <v>1829</v>
      </c>
      <c r="J1544" s="33">
        <v>1823.1948</v>
      </c>
      <c r="K1544" s="58" t="str">
        <f t="shared" si="24"/>
        <v>Large Sale</v>
      </c>
    </row>
    <row r="1545" spans="1:11">
      <c r="A1545" s="28" t="s">
        <v>3369</v>
      </c>
      <c r="B1545" s="31">
        <v>45326</v>
      </c>
      <c r="C1545" s="34" t="s">
        <v>1112</v>
      </c>
      <c r="D1545" s="34" t="s">
        <v>1546</v>
      </c>
      <c r="E1545" s="34" t="s">
        <v>1792</v>
      </c>
      <c r="F1545" s="34">
        <v>3</v>
      </c>
      <c r="G1545" s="34">
        <v>305</v>
      </c>
      <c r="H1545" s="34">
        <v>0.01</v>
      </c>
      <c r="I1545" s="34" t="s">
        <v>1829</v>
      </c>
      <c r="J1545" s="34">
        <v>905.85</v>
      </c>
      <c r="K1545" s="58" t="str">
        <f t="shared" si="24"/>
        <v>Small Sale</v>
      </c>
    </row>
    <row r="1546" spans="1:11">
      <c r="A1546" s="27" t="s">
        <v>3370</v>
      </c>
      <c r="B1546" s="30">
        <v>45361</v>
      </c>
      <c r="C1546" s="33" t="s">
        <v>1443</v>
      </c>
      <c r="D1546" s="33" t="s">
        <v>1746</v>
      </c>
      <c r="E1546" s="33" t="s">
        <v>1794</v>
      </c>
      <c r="F1546" s="33">
        <v>3</v>
      </c>
      <c r="G1546" s="33">
        <v>831.15</v>
      </c>
      <c r="H1546" s="33">
        <v>0.19</v>
      </c>
      <c r="I1546" s="33" t="s">
        <v>1824</v>
      </c>
      <c r="J1546" s="33">
        <v>2019.6945000000001</v>
      </c>
      <c r="K1546" s="58" t="str">
        <f t="shared" si="24"/>
        <v>Large Sale</v>
      </c>
    </row>
    <row r="1547" spans="1:11">
      <c r="A1547" s="28" t="s">
        <v>3371</v>
      </c>
      <c r="B1547" s="31">
        <v>45926</v>
      </c>
      <c r="C1547" s="34" t="s">
        <v>675</v>
      </c>
      <c r="D1547" s="34" t="s">
        <v>1740</v>
      </c>
      <c r="E1547" s="34" t="s">
        <v>1766</v>
      </c>
      <c r="F1547" s="34">
        <v>2</v>
      </c>
      <c r="G1547" s="34">
        <v>644.97</v>
      </c>
      <c r="H1547" s="34">
        <v>0.24</v>
      </c>
      <c r="I1547" s="34" t="s">
        <v>1829</v>
      </c>
      <c r="J1547" s="34">
        <v>980.35440000000006</v>
      </c>
      <c r="K1547" s="58" t="str">
        <f t="shared" si="24"/>
        <v>Small Sale</v>
      </c>
    </row>
    <row r="1548" spans="1:11">
      <c r="A1548" s="27" t="s">
        <v>3372</v>
      </c>
      <c r="B1548" s="30">
        <v>45839</v>
      </c>
      <c r="C1548" s="33" t="s">
        <v>341</v>
      </c>
      <c r="D1548" s="33" t="s">
        <v>1724</v>
      </c>
      <c r="E1548" s="33" t="s">
        <v>1757</v>
      </c>
      <c r="F1548" s="33">
        <v>1</v>
      </c>
      <c r="G1548" s="33">
        <v>149.56</v>
      </c>
      <c r="H1548" s="33">
        <v>0.09</v>
      </c>
      <c r="I1548" s="33" t="s">
        <v>1824</v>
      </c>
      <c r="J1548" s="33">
        <v>136.09960000000001</v>
      </c>
      <c r="K1548" s="58" t="str">
        <f t="shared" si="24"/>
        <v>Small Sale</v>
      </c>
    </row>
    <row r="1549" spans="1:11">
      <c r="A1549" s="28" t="s">
        <v>3373</v>
      </c>
      <c r="B1549" s="31">
        <v>45434</v>
      </c>
      <c r="C1549" s="34" t="s">
        <v>705</v>
      </c>
      <c r="D1549" s="34" t="s">
        <v>1634</v>
      </c>
      <c r="E1549" s="34" t="s">
        <v>1813</v>
      </c>
      <c r="F1549" s="34">
        <v>1</v>
      </c>
      <c r="G1549" s="34">
        <v>661.77</v>
      </c>
      <c r="H1549" s="34">
        <v>0.03</v>
      </c>
      <c r="I1549" s="34" t="s">
        <v>1826</v>
      </c>
      <c r="J1549" s="34">
        <v>641.91689999999994</v>
      </c>
      <c r="K1549" s="58" t="str">
        <f t="shared" si="24"/>
        <v>Small Sale</v>
      </c>
    </row>
    <row r="1550" spans="1:11">
      <c r="A1550" s="27" t="s">
        <v>3374</v>
      </c>
      <c r="B1550" s="30">
        <v>45819</v>
      </c>
      <c r="C1550" s="33" t="s">
        <v>381</v>
      </c>
      <c r="D1550" s="33" t="s">
        <v>1736</v>
      </c>
      <c r="E1550" s="33" t="s">
        <v>1779</v>
      </c>
      <c r="F1550" s="33">
        <v>3</v>
      </c>
      <c r="G1550" s="33">
        <v>99.67</v>
      </c>
      <c r="H1550" s="33">
        <v>0.17</v>
      </c>
      <c r="I1550" s="33" t="s">
        <v>1824</v>
      </c>
      <c r="J1550" s="33">
        <v>248.17830000000001</v>
      </c>
      <c r="K1550" s="58" t="str">
        <f t="shared" si="24"/>
        <v>Small Sale</v>
      </c>
    </row>
    <row r="1551" spans="1:11">
      <c r="A1551" s="28" t="s">
        <v>3375</v>
      </c>
      <c r="B1551" s="31">
        <v>45553</v>
      </c>
      <c r="C1551" s="34" t="s">
        <v>716</v>
      </c>
      <c r="D1551" s="34" t="s">
        <v>1672</v>
      </c>
      <c r="E1551" s="34" t="s">
        <v>1757</v>
      </c>
      <c r="F1551" s="34">
        <v>3</v>
      </c>
      <c r="G1551" s="34">
        <v>103.66</v>
      </c>
      <c r="H1551" s="34">
        <v>0.26</v>
      </c>
      <c r="I1551" s="34" t="s">
        <v>1829</v>
      </c>
      <c r="J1551" s="34">
        <v>230.12520000000001</v>
      </c>
      <c r="K1551" s="58" t="str">
        <f t="shared" si="24"/>
        <v>Small Sale</v>
      </c>
    </row>
    <row r="1552" spans="1:11">
      <c r="A1552" s="27" t="s">
        <v>3376</v>
      </c>
      <c r="B1552" s="30">
        <v>45258</v>
      </c>
      <c r="C1552" s="33" t="s">
        <v>1352</v>
      </c>
      <c r="D1552" s="33" t="s">
        <v>1628</v>
      </c>
      <c r="E1552" s="33" t="s">
        <v>1761</v>
      </c>
      <c r="F1552" s="33">
        <v>4</v>
      </c>
      <c r="G1552" s="33">
        <v>54.4</v>
      </c>
      <c r="H1552" s="33">
        <v>0.22</v>
      </c>
      <c r="I1552" s="33" t="s">
        <v>1824</v>
      </c>
      <c r="J1552" s="33">
        <v>169.72800000000001</v>
      </c>
      <c r="K1552" s="58" t="str">
        <f t="shared" si="24"/>
        <v>Small Sale</v>
      </c>
    </row>
    <row r="1553" spans="1:11">
      <c r="A1553" s="28" t="s">
        <v>3377</v>
      </c>
      <c r="B1553" s="31">
        <v>45435</v>
      </c>
      <c r="C1553" s="34" t="s">
        <v>1507</v>
      </c>
      <c r="D1553" s="34" t="s">
        <v>1716</v>
      </c>
      <c r="E1553" s="34" t="s">
        <v>1799</v>
      </c>
      <c r="F1553" s="34">
        <v>1</v>
      </c>
      <c r="G1553" s="34">
        <v>46.66</v>
      </c>
      <c r="H1553" s="34">
        <v>0.2</v>
      </c>
      <c r="I1553" s="34" t="s">
        <v>1824</v>
      </c>
      <c r="J1553" s="34">
        <v>37.328000000000003</v>
      </c>
      <c r="K1553" s="58" t="str">
        <f t="shared" si="24"/>
        <v>Small Sale</v>
      </c>
    </row>
    <row r="1554" spans="1:11">
      <c r="A1554" s="27" t="s">
        <v>3378</v>
      </c>
      <c r="B1554" s="30">
        <v>45447</v>
      </c>
      <c r="C1554" s="33" t="s">
        <v>40</v>
      </c>
      <c r="D1554" s="33" t="s">
        <v>1694</v>
      </c>
      <c r="E1554" s="33" t="s">
        <v>1792</v>
      </c>
      <c r="F1554" s="33">
        <v>4</v>
      </c>
      <c r="G1554" s="33">
        <v>871.2</v>
      </c>
      <c r="H1554" s="33">
        <v>0.28999999999999998</v>
      </c>
      <c r="I1554" s="33" t="s">
        <v>1824</v>
      </c>
      <c r="J1554" s="33">
        <v>2474.2080000000001</v>
      </c>
      <c r="K1554" s="58" t="str">
        <f t="shared" si="24"/>
        <v>Large Sale</v>
      </c>
    </row>
    <row r="1555" spans="1:11">
      <c r="A1555" s="28" t="s">
        <v>3379</v>
      </c>
      <c r="B1555" s="31">
        <v>45724</v>
      </c>
      <c r="C1555" s="34" t="s">
        <v>1184</v>
      </c>
      <c r="D1555" s="34" t="s">
        <v>1584</v>
      </c>
      <c r="E1555" s="34" t="s">
        <v>1799</v>
      </c>
      <c r="F1555" s="34">
        <v>4</v>
      </c>
      <c r="G1555" s="34">
        <v>317.11</v>
      </c>
      <c r="H1555" s="34">
        <v>0.16</v>
      </c>
      <c r="I1555" s="34" t="s">
        <v>1826</v>
      </c>
      <c r="J1555" s="34">
        <v>1065.4896000000001</v>
      </c>
      <c r="K1555" s="58" t="str">
        <f t="shared" si="24"/>
        <v>Large Sale</v>
      </c>
    </row>
    <row r="1556" spans="1:11">
      <c r="A1556" s="27" t="s">
        <v>3380</v>
      </c>
      <c r="B1556" s="30">
        <v>45338</v>
      </c>
      <c r="C1556" s="33" t="s">
        <v>824</v>
      </c>
      <c r="D1556" s="33" t="s">
        <v>1598</v>
      </c>
      <c r="E1556" s="33" t="s">
        <v>1797</v>
      </c>
      <c r="F1556" s="33">
        <v>2</v>
      </c>
      <c r="G1556" s="33">
        <v>388.34</v>
      </c>
      <c r="H1556" s="33">
        <v>0.09</v>
      </c>
      <c r="I1556" s="33" t="s">
        <v>1826</v>
      </c>
      <c r="J1556" s="33">
        <v>706.77879999999993</v>
      </c>
      <c r="K1556" s="58" t="str">
        <f t="shared" si="24"/>
        <v>Small Sale</v>
      </c>
    </row>
    <row r="1557" spans="1:11">
      <c r="A1557" s="28" t="s">
        <v>3381</v>
      </c>
      <c r="B1557" s="31">
        <v>45252</v>
      </c>
      <c r="C1557" s="34" t="s">
        <v>1005</v>
      </c>
      <c r="D1557" s="34" t="s">
        <v>1608</v>
      </c>
      <c r="E1557" s="34" t="s">
        <v>1776</v>
      </c>
      <c r="F1557" s="34">
        <v>4</v>
      </c>
      <c r="G1557" s="34">
        <v>998.2</v>
      </c>
      <c r="H1557" s="34">
        <v>0.15</v>
      </c>
      <c r="I1557" s="34" t="s">
        <v>1824</v>
      </c>
      <c r="J1557" s="34">
        <v>3393.88</v>
      </c>
      <c r="K1557" s="58" t="str">
        <f t="shared" si="24"/>
        <v>Large Sale</v>
      </c>
    </row>
    <row r="1558" spans="1:11">
      <c r="A1558" s="27" t="s">
        <v>3382</v>
      </c>
      <c r="B1558" s="30">
        <v>45606</v>
      </c>
      <c r="C1558" s="33" t="s">
        <v>1516</v>
      </c>
      <c r="D1558" s="33" t="s">
        <v>1620</v>
      </c>
      <c r="E1558" s="33" t="s">
        <v>1752</v>
      </c>
      <c r="F1558" s="33">
        <v>1</v>
      </c>
      <c r="G1558" s="33">
        <v>887.38</v>
      </c>
      <c r="H1558" s="33">
        <v>0.01</v>
      </c>
      <c r="I1558" s="33" t="s">
        <v>1829</v>
      </c>
      <c r="J1558" s="33">
        <v>878.50620000000004</v>
      </c>
      <c r="K1558" s="58" t="str">
        <f t="shared" si="24"/>
        <v>Small Sale</v>
      </c>
    </row>
    <row r="1559" spans="1:11">
      <c r="A1559" s="28" t="s">
        <v>3383</v>
      </c>
      <c r="B1559" s="31">
        <v>45524</v>
      </c>
      <c r="C1559" s="34" t="s">
        <v>984</v>
      </c>
      <c r="D1559" s="34" t="s">
        <v>1622</v>
      </c>
      <c r="E1559" s="34" t="s">
        <v>1794</v>
      </c>
      <c r="F1559" s="34">
        <v>4</v>
      </c>
      <c r="G1559" s="34">
        <v>332.97</v>
      </c>
      <c r="H1559" s="34">
        <v>0.28000000000000003</v>
      </c>
      <c r="I1559" s="34" t="s">
        <v>1824</v>
      </c>
      <c r="J1559" s="34">
        <v>958.95360000000005</v>
      </c>
      <c r="K1559" s="58" t="str">
        <f t="shared" si="24"/>
        <v>Small Sale</v>
      </c>
    </row>
    <row r="1560" spans="1:11">
      <c r="A1560" s="27" t="s">
        <v>3384</v>
      </c>
      <c r="B1560" s="30">
        <v>45934</v>
      </c>
      <c r="C1560" s="33" t="s">
        <v>93</v>
      </c>
      <c r="D1560" s="33" t="s">
        <v>1640</v>
      </c>
      <c r="E1560" s="33" t="s">
        <v>1752</v>
      </c>
      <c r="F1560" s="33">
        <v>2</v>
      </c>
      <c r="G1560" s="33">
        <v>157.91</v>
      </c>
      <c r="H1560" s="33">
        <v>0.09</v>
      </c>
      <c r="I1560" s="33" t="s">
        <v>1829</v>
      </c>
      <c r="J1560" s="33">
        <v>287.39620000000002</v>
      </c>
      <c r="K1560" s="58" t="str">
        <f t="shared" si="24"/>
        <v>Small Sale</v>
      </c>
    </row>
    <row r="1561" spans="1:11">
      <c r="A1561" s="28" t="s">
        <v>3385</v>
      </c>
      <c r="B1561" s="31">
        <v>45539</v>
      </c>
      <c r="C1561" s="34" t="s">
        <v>1115</v>
      </c>
      <c r="D1561" s="34" t="s">
        <v>1572</v>
      </c>
      <c r="E1561" s="34" t="s">
        <v>1810</v>
      </c>
      <c r="F1561" s="34">
        <v>1</v>
      </c>
      <c r="G1561" s="34">
        <v>548.15</v>
      </c>
      <c r="H1561" s="34">
        <v>0.11</v>
      </c>
      <c r="I1561" s="34" t="s">
        <v>1824</v>
      </c>
      <c r="J1561" s="34">
        <v>487.8535</v>
      </c>
      <c r="K1561" s="58" t="str">
        <f t="shared" si="24"/>
        <v>Small Sale</v>
      </c>
    </row>
    <row r="1562" spans="1:11">
      <c r="A1562" s="27" t="s">
        <v>3386</v>
      </c>
      <c r="B1562" s="30">
        <v>45555</v>
      </c>
      <c r="C1562" s="33" t="s">
        <v>681</v>
      </c>
      <c r="D1562" s="33" t="s">
        <v>1644</v>
      </c>
      <c r="E1562" s="33" t="s">
        <v>1801</v>
      </c>
      <c r="F1562" s="33">
        <v>1</v>
      </c>
      <c r="G1562" s="33">
        <v>135.13</v>
      </c>
      <c r="H1562" s="33">
        <v>0.04</v>
      </c>
      <c r="I1562" s="33" t="s">
        <v>1824</v>
      </c>
      <c r="J1562" s="33">
        <v>129.72479999999999</v>
      </c>
      <c r="K1562" s="58" t="str">
        <f t="shared" si="24"/>
        <v>Small Sale</v>
      </c>
    </row>
    <row r="1563" spans="1:11">
      <c r="A1563" s="28" t="s">
        <v>3387</v>
      </c>
      <c r="B1563" s="31">
        <v>45281</v>
      </c>
      <c r="C1563" s="34" t="s">
        <v>711</v>
      </c>
      <c r="D1563" s="34" t="s">
        <v>1660</v>
      </c>
      <c r="E1563" s="34" t="s">
        <v>1766</v>
      </c>
      <c r="F1563" s="34">
        <v>3</v>
      </c>
      <c r="G1563" s="34">
        <v>579.26</v>
      </c>
      <c r="H1563" s="34">
        <v>0.19</v>
      </c>
      <c r="I1563" s="34" t="s">
        <v>1824</v>
      </c>
      <c r="J1563" s="34">
        <v>1407.6017999999999</v>
      </c>
      <c r="K1563" s="58" t="str">
        <f t="shared" si="24"/>
        <v>Large Sale</v>
      </c>
    </row>
    <row r="1564" spans="1:11">
      <c r="A1564" s="27" t="s">
        <v>3388</v>
      </c>
      <c r="B1564" s="30">
        <v>45582</v>
      </c>
      <c r="C1564" s="33" t="s">
        <v>1214</v>
      </c>
      <c r="D1564" s="33" t="s">
        <v>1582</v>
      </c>
      <c r="E1564" s="33" t="s">
        <v>1752</v>
      </c>
      <c r="F1564" s="33">
        <v>1</v>
      </c>
      <c r="G1564" s="33">
        <v>465.63</v>
      </c>
      <c r="H1564" s="33">
        <v>0.25</v>
      </c>
      <c r="I1564" s="33" t="s">
        <v>1824</v>
      </c>
      <c r="J1564" s="33">
        <v>349.22250000000003</v>
      </c>
      <c r="K1564" s="58" t="str">
        <f t="shared" si="24"/>
        <v>Small Sale</v>
      </c>
    </row>
    <row r="1565" spans="1:11">
      <c r="A1565" s="28" t="s">
        <v>3389</v>
      </c>
      <c r="B1565" s="31">
        <v>45372</v>
      </c>
      <c r="C1565" s="34" t="s">
        <v>181</v>
      </c>
      <c r="D1565" s="34" t="s">
        <v>1700</v>
      </c>
      <c r="E1565" s="34" t="s">
        <v>1804</v>
      </c>
      <c r="F1565" s="34">
        <v>2</v>
      </c>
      <c r="G1565" s="34">
        <v>675.61</v>
      </c>
      <c r="H1565" s="34">
        <v>0.08</v>
      </c>
      <c r="I1565" s="34" t="s">
        <v>1829</v>
      </c>
      <c r="J1565" s="34">
        <v>1243.1224</v>
      </c>
      <c r="K1565" s="58" t="str">
        <f t="shared" si="24"/>
        <v>Large Sale</v>
      </c>
    </row>
    <row r="1566" spans="1:11">
      <c r="A1566" s="27" t="s">
        <v>3390</v>
      </c>
      <c r="B1566" s="30">
        <v>45458</v>
      </c>
      <c r="C1566" s="33" t="s">
        <v>1292</v>
      </c>
      <c r="D1566" s="33" t="s">
        <v>1614</v>
      </c>
      <c r="E1566" s="33" t="s">
        <v>1776</v>
      </c>
      <c r="F1566" s="33">
        <v>1</v>
      </c>
      <c r="G1566" s="33">
        <v>718.99</v>
      </c>
      <c r="H1566" s="33">
        <v>0.08</v>
      </c>
      <c r="I1566" s="33" t="s">
        <v>1826</v>
      </c>
      <c r="J1566" s="33">
        <v>661.47080000000005</v>
      </c>
      <c r="K1566" s="58" t="str">
        <f t="shared" si="24"/>
        <v>Small Sale</v>
      </c>
    </row>
    <row r="1567" spans="1:11">
      <c r="A1567" s="28" t="s">
        <v>3391</v>
      </c>
      <c r="B1567" s="31">
        <v>45943</v>
      </c>
      <c r="C1567" s="34" t="s">
        <v>1175</v>
      </c>
      <c r="D1567" s="34" t="s">
        <v>1576</v>
      </c>
      <c r="E1567" s="34" t="s">
        <v>1789</v>
      </c>
      <c r="F1567" s="34">
        <v>2</v>
      </c>
      <c r="G1567" s="34">
        <v>675.65</v>
      </c>
      <c r="H1567" s="34">
        <v>0.2</v>
      </c>
      <c r="I1567" s="34" t="s">
        <v>1829</v>
      </c>
      <c r="J1567" s="34">
        <v>1081.04</v>
      </c>
      <c r="K1567" s="58" t="str">
        <f t="shared" si="24"/>
        <v>Large Sale</v>
      </c>
    </row>
    <row r="1568" spans="1:11">
      <c r="A1568" s="27" t="s">
        <v>3392</v>
      </c>
      <c r="B1568" s="30">
        <v>45374</v>
      </c>
      <c r="C1568" s="33" t="s">
        <v>1056</v>
      </c>
      <c r="D1568" s="33" t="s">
        <v>1738</v>
      </c>
      <c r="E1568" s="33" t="s">
        <v>1801</v>
      </c>
      <c r="F1568" s="33">
        <v>4</v>
      </c>
      <c r="G1568" s="33">
        <v>284.24</v>
      </c>
      <c r="H1568" s="33">
        <v>0.1</v>
      </c>
      <c r="I1568" s="33" t="s">
        <v>1824</v>
      </c>
      <c r="J1568" s="33">
        <v>1023.264</v>
      </c>
      <c r="K1568" s="58" t="str">
        <f t="shared" si="24"/>
        <v>Large Sale</v>
      </c>
    </row>
    <row r="1569" spans="1:11">
      <c r="A1569" s="28" t="s">
        <v>3393</v>
      </c>
      <c r="B1569" s="31">
        <v>45374</v>
      </c>
      <c r="C1569" s="34" t="s">
        <v>693</v>
      </c>
      <c r="D1569" s="34" t="s">
        <v>1546</v>
      </c>
      <c r="E1569" s="34" t="s">
        <v>1766</v>
      </c>
      <c r="F1569" s="34">
        <v>1</v>
      </c>
      <c r="G1569" s="34">
        <v>94.26</v>
      </c>
      <c r="H1569" s="34">
        <v>0.18</v>
      </c>
      <c r="I1569" s="34" t="s">
        <v>1826</v>
      </c>
      <c r="J1569" s="34">
        <v>77.293200000000013</v>
      </c>
      <c r="K1569" s="58" t="str">
        <f t="shared" si="24"/>
        <v>Small Sale</v>
      </c>
    </row>
    <row r="1570" spans="1:11">
      <c r="A1570" s="27" t="s">
        <v>3394</v>
      </c>
      <c r="B1570" s="30">
        <v>45789</v>
      </c>
      <c r="C1570" s="33" t="s">
        <v>1292</v>
      </c>
      <c r="D1570" s="33" t="s">
        <v>1557</v>
      </c>
      <c r="E1570" s="33" t="s">
        <v>1789</v>
      </c>
      <c r="F1570" s="33">
        <v>4</v>
      </c>
      <c r="G1570" s="33">
        <v>458.58</v>
      </c>
      <c r="H1570" s="33">
        <v>0.28999999999999998</v>
      </c>
      <c r="I1570" s="33" t="s">
        <v>1829</v>
      </c>
      <c r="J1570" s="33">
        <v>1302.3671999999999</v>
      </c>
      <c r="K1570" s="58" t="str">
        <f t="shared" si="24"/>
        <v>Large Sale</v>
      </c>
    </row>
    <row r="1571" spans="1:11">
      <c r="A1571" s="28" t="s">
        <v>3395</v>
      </c>
      <c r="B1571" s="31">
        <v>45452</v>
      </c>
      <c r="C1571" s="34" t="s">
        <v>396</v>
      </c>
      <c r="D1571" s="34" t="s">
        <v>1678</v>
      </c>
      <c r="E1571" s="34" t="s">
        <v>1789</v>
      </c>
      <c r="F1571" s="34">
        <v>4</v>
      </c>
      <c r="G1571" s="34">
        <v>704.49</v>
      </c>
      <c r="H1571" s="34">
        <v>0.05</v>
      </c>
      <c r="I1571" s="34" t="s">
        <v>1829</v>
      </c>
      <c r="J1571" s="34">
        <v>2677.0619999999999</v>
      </c>
      <c r="K1571" s="58" t="str">
        <f t="shared" si="24"/>
        <v>Large Sale</v>
      </c>
    </row>
    <row r="1572" spans="1:11">
      <c r="A1572" s="27" t="s">
        <v>3396</v>
      </c>
      <c r="B1572" s="30">
        <v>45284</v>
      </c>
      <c r="C1572" s="33" t="s">
        <v>130</v>
      </c>
      <c r="D1572" s="33" t="s">
        <v>1602</v>
      </c>
      <c r="E1572" s="33" t="s">
        <v>1813</v>
      </c>
      <c r="F1572" s="33">
        <v>4</v>
      </c>
      <c r="G1572" s="33">
        <v>822.32</v>
      </c>
      <c r="H1572" s="33">
        <v>0.26</v>
      </c>
      <c r="I1572" s="33" t="s">
        <v>1826</v>
      </c>
      <c r="J1572" s="33">
        <v>2434.0672</v>
      </c>
      <c r="K1572" s="58" t="str">
        <f t="shared" si="24"/>
        <v>Large Sale</v>
      </c>
    </row>
    <row r="1573" spans="1:11">
      <c r="A1573" s="28" t="s">
        <v>3397</v>
      </c>
      <c r="B1573" s="31">
        <v>45325</v>
      </c>
      <c r="C1573" s="34" t="s">
        <v>785</v>
      </c>
      <c r="D1573" s="34" t="s">
        <v>1551</v>
      </c>
      <c r="E1573" s="34" t="s">
        <v>1797</v>
      </c>
      <c r="F1573" s="34">
        <v>4</v>
      </c>
      <c r="G1573" s="34">
        <v>785.41</v>
      </c>
      <c r="H1573" s="34">
        <v>0.13</v>
      </c>
      <c r="I1573" s="34" t="s">
        <v>1829</v>
      </c>
      <c r="J1573" s="34">
        <v>2733.2267999999999</v>
      </c>
      <c r="K1573" s="58" t="str">
        <f t="shared" si="24"/>
        <v>Large Sale</v>
      </c>
    </row>
    <row r="1574" spans="1:11">
      <c r="A1574" s="27" t="s">
        <v>3398</v>
      </c>
      <c r="B1574" s="30">
        <v>45465</v>
      </c>
      <c r="C1574" s="33" t="s">
        <v>127</v>
      </c>
      <c r="D1574" s="33" t="s">
        <v>1626</v>
      </c>
      <c r="E1574" s="33" t="s">
        <v>1799</v>
      </c>
      <c r="F1574" s="33">
        <v>1</v>
      </c>
      <c r="G1574" s="33">
        <v>405.8</v>
      </c>
      <c r="H1574" s="33">
        <v>0.11</v>
      </c>
      <c r="I1574" s="33" t="s">
        <v>1826</v>
      </c>
      <c r="J1574" s="33">
        <v>361.16199999999998</v>
      </c>
      <c r="K1574" s="58" t="str">
        <f t="shared" si="24"/>
        <v>Small Sale</v>
      </c>
    </row>
    <row r="1575" spans="1:11">
      <c r="A1575" s="28" t="s">
        <v>3399</v>
      </c>
      <c r="B1575" s="31">
        <v>45612</v>
      </c>
      <c r="C1575" s="34" t="s">
        <v>1343</v>
      </c>
      <c r="D1575" s="34" t="s">
        <v>1730</v>
      </c>
      <c r="E1575" s="34" t="s">
        <v>1786</v>
      </c>
      <c r="F1575" s="34">
        <v>2</v>
      </c>
      <c r="G1575" s="34">
        <v>976.83</v>
      </c>
      <c r="H1575" s="34">
        <v>0.1</v>
      </c>
      <c r="I1575" s="34" t="s">
        <v>1826</v>
      </c>
      <c r="J1575" s="34">
        <v>1758.2940000000001</v>
      </c>
      <c r="K1575" s="58" t="str">
        <f t="shared" si="24"/>
        <v>Large Sale</v>
      </c>
    </row>
    <row r="1576" spans="1:11">
      <c r="A1576" s="27" t="s">
        <v>3400</v>
      </c>
      <c r="B1576" s="30">
        <v>45472</v>
      </c>
      <c r="C1576" s="33" t="s">
        <v>869</v>
      </c>
      <c r="D1576" s="33" t="s">
        <v>1676</v>
      </c>
      <c r="E1576" s="33" t="s">
        <v>1761</v>
      </c>
      <c r="F1576" s="33">
        <v>1</v>
      </c>
      <c r="G1576" s="33">
        <v>644.15</v>
      </c>
      <c r="H1576" s="33">
        <v>0.06</v>
      </c>
      <c r="I1576" s="33" t="s">
        <v>1824</v>
      </c>
      <c r="J1576" s="33">
        <v>605.50099999999998</v>
      </c>
      <c r="K1576" s="58" t="str">
        <f t="shared" si="24"/>
        <v>Small Sale</v>
      </c>
    </row>
    <row r="1577" spans="1:11">
      <c r="A1577" s="28" t="s">
        <v>3401</v>
      </c>
      <c r="B1577" s="31">
        <v>45897</v>
      </c>
      <c r="C1577" s="34" t="s">
        <v>1059</v>
      </c>
      <c r="D1577" s="34" t="s">
        <v>1682</v>
      </c>
      <c r="E1577" s="34" t="s">
        <v>1797</v>
      </c>
      <c r="F1577" s="34">
        <v>1</v>
      </c>
      <c r="G1577" s="34">
        <v>470.55</v>
      </c>
      <c r="H1577" s="34">
        <v>0.23</v>
      </c>
      <c r="I1577" s="34" t="s">
        <v>1826</v>
      </c>
      <c r="J1577" s="34">
        <v>362.32350000000002</v>
      </c>
      <c r="K1577" s="58" t="str">
        <f t="shared" si="24"/>
        <v>Small Sale</v>
      </c>
    </row>
    <row r="1578" spans="1:11">
      <c r="A1578" s="27" t="s">
        <v>3402</v>
      </c>
      <c r="B1578" s="30">
        <v>45241</v>
      </c>
      <c r="C1578" s="33" t="s">
        <v>1472</v>
      </c>
      <c r="D1578" s="33" t="s">
        <v>1560</v>
      </c>
      <c r="E1578" s="33" t="s">
        <v>1776</v>
      </c>
      <c r="F1578" s="33">
        <v>3</v>
      </c>
      <c r="G1578" s="33">
        <v>598.82000000000005</v>
      </c>
      <c r="H1578" s="33">
        <v>0.19</v>
      </c>
      <c r="I1578" s="33" t="s">
        <v>1829</v>
      </c>
      <c r="J1578" s="33">
        <v>1455.1325999999999</v>
      </c>
      <c r="K1578" s="58" t="str">
        <f t="shared" si="24"/>
        <v>Large Sale</v>
      </c>
    </row>
    <row r="1579" spans="1:11">
      <c r="A1579" s="28" t="s">
        <v>3403</v>
      </c>
      <c r="B1579" s="31">
        <v>45851</v>
      </c>
      <c r="C1579" s="34" t="s">
        <v>360</v>
      </c>
      <c r="D1579" s="34" t="s">
        <v>1588</v>
      </c>
      <c r="E1579" s="34" t="s">
        <v>1794</v>
      </c>
      <c r="F1579" s="34">
        <v>4</v>
      </c>
      <c r="G1579" s="34">
        <v>659.17</v>
      </c>
      <c r="H1579" s="34">
        <v>0.12</v>
      </c>
      <c r="I1579" s="34" t="s">
        <v>1824</v>
      </c>
      <c r="J1579" s="34">
        <v>2320.2784000000001</v>
      </c>
      <c r="K1579" s="58" t="str">
        <f t="shared" si="24"/>
        <v>Large Sale</v>
      </c>
    </row>
    <row r="1580" spans="1:11">
      <c r="A1580" s="27" t="s">
        <v>3404</v>
      </c>
      <c r="B1580" s="30">
        <v>45572</v>
      </c>
      <c r="C1580" s="33" t="s">
        <v>369</v>
      </c>
      <c r="D1580" s="33" t="s">
        <v>1640</v>
      </c>
      <c r="E1580" s="33" t="s">
        <v>1757</v>
      </c>
      <c r="F1580" s="33">
        <v>2</v>
      </c>
      <c r="G1580" s="33">
        <v>216.02</v>
      </c>
      <c r="H1580" s="33">
        <v>0.25</v>
      </c>
      <c r="I1580" s="33" t="s">
        <v>1824</v>
      </c>
      <c r="J1580" s="33">
        <v>324.02999999999997</v>
      </c>
      <c r="K1580" s="58" t="str">
        <f t="shared" si="24"/>
        <v>Small Sale</v>
      </c>
    </row>
    <row r="1581" spans="1:11">
      <c r="A1581" s="28" t="s">
        <v>3405</v>
      </c>
      <c r="B1581" s="31">
        <v>45774</v>
      </c>
      <c r="C1581" s="34" t="s">
        <v>124</v>
      </c>
      <c r="D1581" s="34" t="s">
        <v>1610</v>
      </c>
      <c r="E1581" s="34" t="s">
        <v>1789</v>
      </c>
      <c r="F1581" s="34">
        <v>2</v>
      </c>
      <c r="G1581" s="34">
        <v>613.47</v>
      </c>
      <c r="H1581" s="34">
        <v>0.02</v>
      </c>
      <c r="I1581" s="34" t="s">
        <v>1826</v>
      </c>
      <c r="J1581" s="34">
        <v>1202.4012</v>
      </c>
      <c r="K1581" s="58" t="str">
        <f t="shared" si="24"/>
        <v>Large Sale</v>
      </c>
    </row>
    <row r="1582" spans="1:11">
      <c r="A1582" s="27" t="s">
        <v>3406</v>
      </c>
      <c r="B1582" s="30">
        <v>45921</v>
      </c>
      <c r="C1582" s="33" t="s">
        <v>350</v>
      </c>
      <c r="D1582" s="33" t="s">
        <v>1664</v>
      </c>
      <c r="E1582" s="33" t="s">
        <v>1794</v>
      </c>
      <c r="F1582" s="33">
        <v>2</v>
      </c>
      <c r="G1582" s="33">
        <v>485.17</v>
      </c>
      <c r="H1582" s="33">
        <v>0.11</v>
      </c>
      <c r="I1582" s="33" t="s">
        <v>1826</v>
      </c>
      <c r="J1582" s="33">
        <v>863.60260000000005</v>
      </c>
      <c r="K1582" s="58" t="str">
        <f t="shared" si="24"/>
        <v>Small Sale</v>
      </c>
    </row>
    <row r="1583" spans="1:11">
      <c r="A1583" s="28" t="s">
        <v>3407</v>
      </c>
      <c r="B1583" s="31">
        <v>45268</v>
      </c>
      <c r="C1583" s="34" t="s">
        <v>969</v>
      </c>
      <c r="D1583" s="34" t="s">
        <v>1640</v>
      </c>
      <c r="E1583" s="34" t="s">
        <v>1789</v>
      </c>
      <c r="F1583" s="34">
        <v>1</v>
      </c>
      <c r="G1583" s="34">
        <v>209.7</v>
      </c>
      <c r="H1583" s="34">
        <v>0.2</v>
      </c>
      <c r="I1583" s="34" t="s">
        <v>1826</v>
      </c>
      <c r="J1583" s="34">
        <v>167.76</v>
      </c>
      <c r="K1583" s="58" t="str">
        <f t="shared" si="24"/>
        <v>Small Sale</v>
      </c>
    </row>
    <row r="1584" spans="1:11">
      <c r="A1584" s="27" t="s">
        <v>3408</v>
      </c>
      <c r="B1584" s="30">
        <v>45402</v>
      </c>
      <c r="C1584" s="33" t="s">
        <v>1026</v>
      </c>
      <c r="D1584" s="33" t="s">
        <v>1732</v>
      </c>
      <c r="E1584" s="33" t="s">
        <v>1752</v>
      </c>
      <c r="F1584" s="33">
        <v>1</v>
      </c>
      <c r="G1584" s="33">
        <v>681.47</v>
      </c>
      <c r="H1584" s="33">
        <v>0.15</v>
      </c>
      <c r="I1584" s="33" t="s">
        <v>1824</v>
      </c>
      <c r="J1584" s="33">
        <v>579.24950000000001</v>
      </c>
      <c r="K1584" s="58" t="str">
        <f t="shared" si="24"/>
        <v>Small Sale</v>
      </c>
    </row>
    <row r="1585" spans="1:11">
      <c r="A1585" s="28" t="s">
        <v>3409</v>
      </c>
      <c r="B1585" s="31">
        <v>45667</v>
      </c>
      <c r="C1585" s="34" t="s">
        <v>1362</v>
      </c>
      <c r="D1585" s="34" t="s">
        <v>1700</v>
      </c>
      <c r="E1585" s="34" t="s">
        <v>1807</v>
      </c>
      <c r="F1585" s="34">
        <v>2</v>
      </c>
      <c r="G1585" s="34">
        <v>877.21</v>
      </c>
      <c r="H1585" s="34">
        <v>0.1</v>
      </c>
      <c r="I1585" s="34" t="s">
        <v>1824</v>
      </c>
      <c r="J1585" s="34">
        <v>1578.9780000000001</v>
      </c>
      <c r="K1585" s="58" t="str">
        <f t="shared" si="24"/>
        <v>Large Sale</v>
      </c>
    </row>
    <row r="1586" spans="1:11">
      <c r="A1586" s="27" t="s">
        <v>3410</v>
      </c>
      <c r="B1586" s="30">
        <v>45902</v>
      </c>
      <c r="C1586" s="33" t="s">
        <v>1002</v>
      </c>
      <c r="D1586" s="33" t="s">
        <v>1704</v>
      </c>
      <c r="E1586" s="33" t="s">
        <v>1773</v>
      </c>
      <c r="F1586" s="33">
        <v>2</v>
      </c>
      <c r="G1586" s="33">
        <v>479.77</v>
      </c>
      <c r="H1586" s="33">
        <v>0.21</v>
      </c>
      <c r="I1586" s="33" t="s">
        <v>1826</v>
      </c>
      <c r="J1586" s="33">
        <v>758.03660000000002</v>
      </c>
      <c r="K1586" s="58" t="str">
        <f t="shared" si="24"/>
        <v>Small Sale</v>
      </c>
    </row>
    <row r="1587" spans="1:11">
      <c r="A1587" s="28" t="s">
        <v>3411</v>
      </c>
      <c r="B1587" s="31">
        <v>45589</v>
      </c>
      <c r="C1587" s="34" t="s">
        <v>1014</v>
      </c>
      <c r="D1587" s="34" t="s">
        <v>1714</v>
      </c>
      <c r="E1587" s="34" t="s">
        <v>1801</v>
      </c>
      <c r="F1587" s="34">
        <v>1</v>
      </c>
      <c r="G1587" s="34">
        <v>140.72</v>
      </c>
      <c r="H1587" s="34">
        <v>0</v>
      </c>
      <c r="I1587" s="34" t="s">
        <v>1829</v>
      </c>
      <c r="J1587" s="34">
        <v>140.72</v>
      </c>
      <c r="K1587" s="58" t="str">
        <f t="shared" si="24"/>
        <v>Small Sale</v>
      </c>
    </row>
    <row r="1588" spans="1:11">
      <c r="A1588" s="27" t="s">
        <v>3412</v>
      </c>
      <c r="B1588" s="30">
        <v>45668</v>
      </c>
      <c r="C1588" s="33" t="s">
        <v>114</v>
      </c>
      <c r="D1588" s="33" t="s">
        <v>1586</v>
      </c>
      <c r="E1588" s="33" t="s">
        <v>1776</v>
      </c>
      <c r="F1588" s="33">
        <v>2</v>
      </c>
      <c r="G1588" s="33">
        <v>764.25</v>
      </c>
      <c r="H1588" s="33">
        <v>0.23</v>
      </c>
      <c r="I1588" s="33" t="s">
        <v>1826</v>
      </c>
      <c r="J1588" s="33">
        <v>1176.9449999999999</v>
      </c>
      <c r="K1588" s="58" t="str">
        <f t="shared" si="24"/>
        <v>Large Sale</v>
      </c>
    </row>
    <row r="1589" spans="1:11">
      <c r="A1589" s="28" t="s">
        <v>3413</v>
      </c>
      <c r="B1589" s="31">
        <v>45300</v>
      </c>
      <c r="C1589" s="34" t="s">
        <v>719</v>
      </c>
      <c r="D1589" s="34" t="s">
        <v>1714</v>
      </c>
      <c r="E1589" s="34" t="s">
        <v>1773</v>
      </c>
      <c r="F1589" s="34">
        <v>3</v>
      </c>
      <c r="G1589" s="34">
        <v>107.8</v>
      </c>
      <c r="H1589" s="34">
        <v>0.28999999999999998</v>
      </c>
      <c r="I1589" s="34" t="s">
        <v>1826</v>
      </c>
      <c r="J1589" s="34">
        <v>229.614</v>
      </c>
      <c r="K1589" s="58" t="str">
        <f t="shared" si="24"/>
        <v>Small Sale</v>
      </c>
    </row>
    <row r="1590" spans="1:11">
      <c r="A1590" s="27" t="s">
        <v>3414</v>
      </c>
      <c r="B1590" s="30">
        <v>45757</v>
      </c>
      <c r="C1590" s="33" t="s">
        <v>496</v>
      </c>
      <c r="D1590" s="33" t="s">
        <v>1592</v>
      </c>
      <c r="E1590" s="33" t="s">
        <v>1782</v>
      </c>
      <c r="F1590" s="33">
        <v>4</v>
      </c>
      <c r="G1590" s="33">
        <v>565.37</v>
      </c>
      <c r="H1590" s="33">
        <v>7.0000000000000007E-2</v>
      </c>
      <c r="I1590" s="33" t="s">
        <v>1826</v>
      </c>
      <c r="J1590" s="33">
        <v>2103.1763999999998</v>
      </c>
      <c r="K1590" s="58" t="str">
        <f t="shared" si="24"/>
        <v>Large Sale</v>
      </c>
    </row>
    <row r="1591" spans="1:11">
      <c r="A1591" s="28" t="s">
        <v>3415</v>
      </c>
      <c r="B1591" s="31">
        <v>45235</v>
      </c>
      <c r="C1591" s="34" t="s">
        <v>137</v>
      </c>
      <c r="D1591" s="34" t="s">
        <v>1620</v>
      </c>
      <c r="E1591" s="34" t="s">
        <v>1769</v>
      </c>
      <c r="F1591" s="34">
        <v>3</v>
      </c>
      <c r="G1591" s="34">
        <v>811.45</v>
      </c>
      <c r="H1591" s="34">
        <v>0.26</v>
      </c>
      <c r="I1591" s="34" t="s">
        <v>1824</v>
      </c>
      <c r="J1591" s="34">
        <v>1801.4190000000001</v>
      </c>
      <c r="K1591" s="58" t="str">
        <f t="shared" si="24"/>
        <v>Large Sale</v>
      </c>
    </row>
    <row r="1592" spans="1:11">
      <c r="A1592" s="27" t="s">
        <v>3416</v>
      </c>
      <c r="B1592" s="30">
        <v>45749</v>
      </c>
      <c r="C1592" s="33" t="s">
        <v>1275</v>
      </c>
      <c r="D1592" s="33" t="s">
        <v>1614</v>
      </c>
      <c r="E1592" s="33" t="s">
        <v>1813</v>
      </c>
      <c r="F1592" s="33">
        <v>4</v>
      </c>
      <c r="G1592" s="33">
        <v>62.25</v>
      </c>
      <c r="H1592" s="33">
        <v>0.11</v>
      </c>
      <c r="I1592" s="33" t="s">
        <v>1826</v>
      </c>
      <c r="J1592" s="33">
        <v>221.61</v>
      </c>
      <c r="K1592" s="58" t="str">
        <f t="shared" si="24"/>
        <v>Small Sale</v>
      </c>
    </row>
    <row r="1593" spans="1:11">
      <c r="A1593" s="28" t="s">
        <v>3417</v>
      </c>
      <c r="B1593" s="31">
        <v>45807</v>
      </c>
      <c r="C1593" s="34" t="s">
        <v>107</v>
      </c>
      <c r="D1593" s="34" t="s">
        <v>1738</v>
      </c>
      <c r="E1593" s="34" t="s">
        <v>1789</v>
      </c>
      <c r="F1593" s="34">
        <v>1</v>
      </c>
      <c r="G1593" s="34">
        <v>749.78</v>
      </c>
      <c r="H1593" s="34">
        <v>0.03</v>
      </c>
      <c r="I1593" s="34" t="s">
        <v>1824</v>
      </c>
      <c r="J1593" s="34">
        <v>727.28659999999991</v>
      </c>
      <c r="K1593" s="58" t="str">
        <f t="shared" si="24"/>
        <v>Small Sale</v>
      </c>
    </row>
    <row r="1594" spans="1:11">
      <c r="A1594" s="27" t="s">
        <v>3418</v>
      </c>
      <c r="B1594" s="30">
        <v>45496</v>
      </c>
      <c r="C1594" s="33" t="s">
        <v>1098</v>
      </c>
      <c r="D1594" s="33" t="s">
        <v>1666</v>
      </c>
      <c r="E1594" s="33" t="s">
        <v>1773</v>
      </c>
      <c r="F1594" s="33">
        <v>3</v>
      </c>
      <c r="G1594" s="33">
        <v>630.28</v>
      </c>
      <c r="H1594" s="33">
        <v>7.0000000000000007E-2</v>
      </c>
      <c r="I1594" s="33" t="s">
        <v>1829</v>
      </c>
      <c r="J1594" s="33">
        <v>1758.4811999999999</v>
      </c>
      <c r="K1594" s="58" t="str">
        <f t="shared" si="24"/>
        <v>Large Sale</v>
      </c>
    </row>
    <row r="1595" spans="1:11">
      <c r="A1595" s="28" t="s">
        <v>3419</v>
      </c>
      <c r="B1595" s="31">
        <v>45355</v>
      </c>
      <c r="C1595" s="34" t="s">
        <v>484</v>
      </c>
      <c r="D1595" s="34" t="s">
        <v>1608</v>
      </c>
      <c r="E1595" s="34" t="s">
        <v>1804</v>
      </c>
      <c r="F1595" s="34">
        <v>1</v>
      </c>
      <c r="G1595" s="34">
        <v>101.84</v>
      </c>
      <c r="H1595" s="34">
        <v>0.17</v>
      </c>
      <c r="I1595" s="34" t="s">
        <v>1824</v>
      </c>
      <c r="J1595" s="34">
        <v>84.527199999999993</v>
      </c>
      <c r="K1595" s="58" t="str">
        <f t="shared" si="24"/>
        <v>Small Sale</v>
      </c>
    </row>
    <row r="1596" spans="1:11">
      <c r="A1596" s="27" t="s">
        <v>3420</v>
      </c>
      <c r="B1596" s="30">
        <v>45256</v>
      </c>
      <c r="C1596" s="33" t="s">
        <v>208</v>
      </c>
      <c r="D1596" s="33" t="s">
        <v>1596</v>
      </c>
      <c r="E1596" s="33" t="s">
        <v>1810</v>
      </c>
      <c r="F1596" s="33">
        <v>4</v>
      </c>
      <c r="G1596" s="33">
        <v>641.45000000000005</v>
      </c>
      <c r="H1596" s="33">
        <v>0.16</v>
      </c>
      <c r="I1596" s="33" t="s">
        <v>1829</v>
      </c>
      <c r="J1596" s="33">
        <v>2155.2719999999999</v>
      </c>
      <c r="K1596" s="58" t="str">
        <f t="shared" si="24"/>
        <v>Large Sale</v>
      </c>
    </row>
    <row r="1597" spans="1:11">
      <c r="A1597" s="28" t="s">
        <v>3421</v>
      </c>
      <c r="B1597" s="31">
        <v>45849</v>
      </c>
      <c r="C1597" s="34" t="s">
        <v>1452</v>
      </c>
      <c r="D1597" s="34" t="s">
        <v>1634</v>
      </c>
      <c r="E1597" s="34" t="s">
        <v>1757</v>
      </c>
      <c r="F1597" s="34">
        <v>1</v>
      </c>
      <c r="G1597" s="34">
        <v>135.87</v>
      </c>
      <c r="H1597" s="34">
        <v>0.23</v>
      </c>
      <c r="I1597" s="34" t="s">
        <v>1826</v>
      </c>
      <c r="J1597" s="34">
        <v>104.6199</v>
      </c>
      <c r="K1597" s="58" t="str">
        <f t="shared" si="24"/>
        <v>Small Sale</v>
      </c>
    </row>
    <row r="1598" spans="1:11">
      <c r="A1598" s="27" t="s">
        <v>3422</v>
      </c>
      <c r="B1598" s="30">
        <v>45344</v>
      </c>
      <c r="C1598" s="33" t="s">
        <v>341</v>
      </c>
      <c r="D1598" s="33" t="s">
        <v>1590</v>
      </c>
      <c r="E1598" s="33" t="s">
        <v>1776</v>
      </c>
      <c r="F1598" s="33">
        <v>1</v>
      </c>
      <c r="G1598" s="33">
        <v>388.35</v>
      </c>
      <c r="H1598" s="33">
        <v>0.01</v>
      </c>
      <c r="I1598" s="33" t="s">
        <v>1826</v>
      </c>
      <c r="J1598" s="33">
        <v>384.4665</v>
      </c>
      <c r="K1598" s="58" t="str">
        <f t="shared" si="24"/>
        <v>Small Sale</v>
      </c>
    </row>
    <row r="1599" spans="1:11">
      <c r="A1599" s="28" t="s">
        <v>3423</v>
      </c>
      <c r="B1599" s="31">
        <v>45367</v>
      </c>
      <c r="C1599" s="34" t="s">
        <v>1495</v>
      </c>
      <c r="D1599" s="34" t="s">
        <v>1624</v>
      </c>
      <c r="E1599" s="34" t="s">
        <v>1786</v>
      </c>
      <c r="F1599" s="34">
        <v>2</v>
      </c>
      <c r="G1599" s="34">
        <v>999.08</v>
      </c>
      <c r="H1599" s="34">
        <v>0.3</v>
      </c>
      <c r="I1599" s="34" t="s">
        <v>1826</v>
      </c>
      <c r="J1599" s="34">
        <v>1398.712</v>
      </c>
      <c r="K1599" s="58" t="str">
        <f t="shared" si="24"/>
        <v>Large Sale</v>
      </c>
    </row>
    <row r="1600" spans="1:11">
      <c r="A1600" s="27" t="s">
        <v>3424</v>
      </c>
      <c r="B1600" s="30">
        <v>45887</v>
      </c>
      <c r="C1600" s="33" t="s">
        <v>565</v>
      </c>
      <c r="D1600" s="33" t="s">
        <v>1624</v>
      </c>
      <c r="E1600" s="33" t="s">
        <v>1807</v>
      </c>
      <c r="F1600" s="33">
        <v>3</v>
      </c>
      <c r="G1600" s="33">
        <v>453.19</v>
      </c>
      <c r="H1600" s="33">
        <v>0.08</v>
      </c>
      <c r="I1600" s="33" t="s">
        <v>1829</v>
      </c>
      <c r="J1600" s="33">
        <v>1250.8044</v>
      </c>
      <c r="K1600" s="58" t="str">
        <f t="shared" si="24"/>
        <v>Large Sale</v>
      </c>
    </row>
    <row r="1601" spans="1:11">
      <c r="A1601" s="28" t="s">
        <v>3425</v>
      </c>
      <c r="B1601" s="31">
        <v>45567</v>
      </c>
      <c r="C1601" s="34" t="s">
        <v>755</v>
      </c>
      <c r="D1601" s="34" t="s">
        <v>1708</v>
      </c>
      <c r="E1601" s="34" t="s">
        <v>1789</v>
      </c>
      <c r="F1601" s="34">
        <v>2</v>
      </c>
      <c r="G1601" s="34">
        <v>61.31</v>
      </c>
      <c r="H1601" s="34">
        <v>0.15</v>
      </c>
      <c r="I1601" s="34" t="s">
        <v>1829</v>
      </c>
      <c r="J1601" s="34">
        <v>104.227</v>
      </c>
      <c r="K1601" s="58" t="str">
        <f t="shared" si="24"/>
        <v>Small Sale</v>
      </c>
    </row>
    <row r="1602" spans="1:11">
      <c r="A1602" s="27" t="s">
        <v>3426</v>
      </c>
      <c r="B1602" s="30">
        <v>45223</v>
      </c>
      <c r="C1602" s="33" t="s">
        <v>1074</v>
      </c>
      <c r="D1602" s="33" t="s">
        <v>1710</v>
      </c>
      <c r="E1602" s="33" t="s">
        <v>1789</v>
      </c>
      <c r="F1602" s="33">
        <v>2</v>
      </c>
      <c r="G1602" s="33">
        <v>870.13</v>
      </c>
      <c r="H1602" s="33">
        <v>0.23</v>
      </c>
      <c r="I1602" s="33" t="s">
        <v>1824</v>
      </c>
      <c r="J1602" s="33">
        <v>1340.0001999999999</v>
      </c>
      <c r="K1602" s="58" t="str">
        <f t="shared" si="24"/>
        <v>Large Sale</v>
      </c>
    </row>
    <row r="1603" spans="1:11">
      <c r="A1603" s="28" t="s">
        <v>3427</v>
      </c>
      <c r="B1603" s="31">
        <v>45664</v>
      </c>
      <c r="C1603" s="34" t="s">
        <v>247</v>
      </c>
      <c r="D1603" s="34" t="s">
        <v>1578</v>
      </c>
      <c r="E1603" s="34" t="s">
        <v>1813</v>
      </c>
      <c r="F1603" s="34">
        <v>1</v>
      </c>
      <c r="G1603" s="34">
        <v>336.51</v>
      </c>
      <c r="H1603" s="34">
        <v>0.11</v>
      </c>
      <c r="I1603" s="34" t="s">
        <v>1826</v>
      </c>
      <c r="J1603" s="34">
        <v>299.4939</v>
      </c>
      <c r="K1603" s="58" t="str">
        <f t="shared" ref="K1603:K1666" si="25">IF(J1603 &gt; 1000, "Large Sale", "Small Sale")</f>
        <v>Small Sale</v>
      </c>
    </row>
    <row r="1604" spans="1:11">
      <c r="A1604" s="27" t="s">
        <v>3428</v>
      </c>
      <c r="B1604" s="30">
        <v>45313</v>
      </c>
      <c r="C1604" s="33" t="s">
        <v>598</v>
      </c>
      <c r="D1604" s="33" t="s">
        <v>1682</v>
      </c>
      <c r="E1604" s="33" t="s">
        <v>1752</v>
      </c>
      <c r="F1604" s="33">
        <v>1</v>
      </c>
      <c r="G1604" s="33">
        <v>305.70999999999998</v>
      </c>
      <c r="H1604" s="33">
        <v>0.26</v>
      </c>
      <c r="I1604" s="33" t="s">
        <v>1829</v>
      </c>
      <c r="J1604" s="33">
        <v>226.22540000000001</v>
      </c>
      <c r="K1604" s="58" t="str">
        <f t="shared" si="25"/>
        <v>Small Sale</v>
      </c>
    </row>
    <row r="1605" spans="1:11">
      <c r="A1605" s="28" t="s">
        <v>3429</v>
      </c>
      <c r="B1605" s="31">
        <v>45224</v>
      </c>
      <c r="C1605" s="34" t="s">
        <v>419</v>
      </c>
      <c r="D1605" s="34" t="s">
        <v>1568</v>
      </c>
      <c r="E1605" s="34" t="s">
        <v>1810</v>
      </c>
      <c r="F1605" s="34">
        <v>2</v>
      </c>
      <c r="G1605" s="34">
        <v>635.39</v>
      </c>
      <c r="H1605" s="34">
        <v>0.28999999999999998</v>
      </c>
      <c r="I1605" s="34" t="s">
        <v>1829</v>
      </c>
      <c r="J1605" s="34">
        <v>902.25379999999996</v>
      </c>
      <c r="K1605" s="58" t="str">
        <f t="shared" si="25"/>
        <v>Small Sale</v>
      </c>
    </row>
    <row r="1606" spans="1:11">
      <c r="A1606" s="27" t="s">
        <v>3430</v>
      </c>
      <c r="B1606" s="30">
        <v>45491</v>
      </c>
      <c r="C1606" s="33" t="s">
        <v>405</v>
      </c>
      <c r="D1606" s="33" t="s">
        <v>1732</v>
      </c>
      <c r="E1606" s="33" t="s">
        <v>1813</v>
      </c>
      <c r="F1606" s="33">
        <v>2</v>
      </c>
      <c r="G1606" s="33">
        <v>253.87</v>
      </c>
      <c r="H1606" s="33">
        <v>0.23</v>
      </c>
      <c r="I1606" s="33" t="s">
        <v>1829</v>
      </c>
      <c r="J1606" s="33">
        <v>390.95979999999997</v>
      </c>
      <c r="K1606" s="58" t="str">
        <f t="shared" si="25"/>
        <v>Small Sale</v>
      </c>
    </row>
    <row r="1607" spans="1:11">
      <c r="A1607" s="28" t="s">
        <v>3431</v>
      </c>
      <c r="B1607" s="31">
        <v>45472</v>
      </c>
      <c r="C1607" s="34" t="s">
        <v>1489</v>
      </c>
      <c r="D1607" s="34" t="s">
        <v>1700</v>
      </c>
      <c r="E1607" s="34" t="s">
        <v>1807</v>
      </c>
      <c r="F1607" s="34">
        <v>3</v>
      </c>
      <c r="G1607" s="34">
        <v>915.81</v>
      </c>
      <c r="H1607" s="34">
        <v>0.17</v>
      </c>
      <c r="I1607" s="34" t="s">
        <v>1829</v>
      </c>
      <c r="J1607" s="34">
        <v>2280.3669</v>
      </c>
      <c r="K1607" s="58" t="str">
        <f t="shared" si="25"/>
        <v>Large Sale</v>
      </c>
    </row>
    <row r="1608" spans="1:11">
      <c r="A1608" s="27" t="s">
        <v>3432</v>
      </c>
      <c r="B1608" s="30">
        <v>45795</v>
      </c>
      <c r="C1608" s="33" t="s">
        <v>681</v>
      </c>
      <c r="D1608" s="33" t="s">
        <v>1632</v>
      </c>
      <c r="E1608" s="33" t="s">
        <v>1782</v>
      </c>
      <c r="F1608" s="33">
        <v>3</v>
      </c>
      <c r="G1608" s="33">
        <v>779.5</v>
      </c>
      <c r="H1608" s="33">
        <v>0.02</v>
      </c>
      <c r="I1608" s="33" t="s">
        <v>1824</v>
      </c>
      <c r="J1608" s="33">
        <v>2291.73</v>
      </c>
      <c r="K1608" s="58" t="str">
        <f t="shared" si="25"/>
        <v>Large Sale</v>
      </c>
    </row>
    <row r="1609" spans="1:11">
      <c r="A1609" s="28" t="s">
        <v>3433</v>
      </c>
      <c r="B1609" s="31">
        <v>45470</v>
      </c>
      <c r="C1609" s="34" t="s">
        <v>1446</v>
      </c>
      <c r="D1609" s="34" t="s">
        <v>1670</v>
      </c>
      <c r="E1609" s="34" t="s">
        <v>1804</v>
      </c>
      <c r="F1609" s="34">
        <v>2</v>
      </c>
      <c r="G1609" s="34">
        <v>780.57</v>
      </c>
      <c r="H1609" s="34">
        <v>0.26</v>
      </c>
      <c r="I1609" s="34" t="s">
        <v>1824</v>
      </c>
      <c r="J1609" s="34">
        <v>1155.2436</v>
      </c>
      <c r="K1609" s="58" t="str">
        <f t="shared" si="25"/>
        <v>Large Sale</v>
      </c>
    </row>
    <row r="1610" spans="1:11">
      <c r="A1610" s="27" t="s">
        <v>3434</v>
      </c>
      <c r="B1610" s="30">
        <v>45390</v>
      </c>
      <c r="C1610" s="33" t="s">
        <v>1196</v>
      </c>
      <c r="D1610" s="33" t="s">
        <v>1738</v>
      </c>
      <c r="E1610" s="33" t="s">
        <v>1813</v>
      </c>
      <c r="F1610" s="33">
        <v>1</v>
      </c>
      <c r="G1610" s="33">
        <v>511.35</v>
      </c>
      <c r="H1610" s="33">
        <v>0</v>
      </c>
      <c r="I1610" s="33" t="s">
        <v>1824</v>
      </c>
      <c r="J1610" s="33">
        <v>511.35</v>
      </c>
      <c r="K1610" s="58" t="str">
        <f t="shared" si="25"/>
        <v>Small Sale</v>
      </c>
    </row>
    <row r="1611" spans="1:11">
      <c r="A1611" s="28" t="s">
        <v>3435</v>
      </c>
      <c r="B1611" s="31">
        <v>45803</v>
      </c>
      <c r="C1611" s="34" t="s">
        <v>75</v>
      </c>
      <c r="D1611" s="34" t="s">
        <v>1742</v>
      </c>
      <c r="E1611" s="34" t="s">
        <v>1766</v>
      </c>
      <c r="F1611" s="34">
        <v>4</v>
      </c>
      <c r="G1611" s="34">
        <v>44.07</v>
      </c>
      <c r="H1611" s="34">
        <v>0.28999999999999998</v>
      </c>
      <c r="I1611" s="34" t="s">
        <v>1829</v>
      </c>
      <c r="J1611" s="34">
        <v>125.1588</v>
      </c>
      <c r="K1611" s="58" t="str">
        <f t="shared" si="25"/>
        <v>Small Sale</v>
      </c>
    </row>
    <row r="1612" spans="1:11">
      <c r="A1612" s="27" t="s">
        <v>3436</v>
      </c>
      <c r="B1612" s="30">
        <v>45320</v>
      </c>
      <c r="C1612" s="33" t="s">
        <v>646</v>
      </c>
      <c r="D1612" s="33" t="s">
        <v>1686</v>
      </c>
      <c r="E1612" s="33" t="s">
        <v>1792</v>
      </c>
      <c r="F1612" s="33">
        <v>2</v>
      </c>
      <c r="G1612" s="33">
        <v>895.92</v>
      </c>
      <c r="H1612" s="33">
        <v>0.15</v>
      </c>
      <c r="I1612" s="33" t="s">
        <v>1824</v>
      </c>
      <c r="J1612" s="33">
        <v>1523.0640000000001</v>
      </c>
      <c r="K1612" s="58" t="str">
        <f t="shared" si="25"/>
        <v>Large Sale</v>
      </c>
    </row>
    <row r="1613" spans="1:11">
      <c r="A1613" s="28" t="s">
        <v>3437</v>
      </c>
      <c r="B1613" s="31">
        <v>45619</v>
      </c>
      <c r="C1613" s="34" t="s">
        <v>963</v>
      </c>
      <c r="D1613" s="34" t="s">
        <v>1654</v>
      </c>
      <c r="E1613" s="34" t="s">
        <v>1761</v>
      </c>
      <c r="F1613" s="34">
        <v>4</v>
      </c>
      <c r="G1613" s="34">
        <v>456.32</v>
      </c>
      <c r="H1613" s="34">
        <v>0.22</v>
      </c>
      <c r="I1613" s="34" t="s">
        <v>1829</v>
      </c>
      <c r="J1613" s="34">
        <v>1423.7184</v>
      </c>
      <c r="K1613" s="58" t="str">
        <f t="shared" si="25"/>
        <v>Large Sale</v>
      </c>
    </row>
    <row r="1614" spans="1:11">
      <c r="A1614" s="27" t="s">
        <v>3438</v>
      </c>
      <c r="B1614" s="30">
        <v>45777</v>
      </c>
      <c r="C1614" s="33" t="s">
        <v>1304</v>
      </c>
      <c r="D1614" s="33" t="s">
        <v>1616</v>
      </c>
      <c r="E1614" s="33" t="s">
        <v>1752</v>
      </c>
      <c r="F1614" s="33">
        <v>1</v>
      </c>
      <c r="G1614" s="33">
        <v>905.5</v>
      </c>
      <c r="H1614" s="33">
        <v>0.28999999999999998</v>
      </c>
      <c r="I1614" s="33" t="s">
        <v>1829</v>
      </c>
      <c r="J1614" s="33">
        <v>642.90499999999997</v>
      </c>
      <c r="K1614" s="58" t="str">
        <f t="shared" si="25"/>
        <v>Small Sale</v>
      </c>
    </row>
    <row r="1615" spans="1:11">
      <c r="A1615" s="28" t="s">
        <v>3439</v>
      </c>
      <c r="B1615" s="31">
        <v>45523</v>
      </c>
      <c r="C1615" s="34" t="s">
        <v>666</v>
      </c>
      <c r="D1615" s="34" t="s">
        <v>1580</v>
      </c>
      <c r="E1615" s="34" t="s">
        <v>1797</v>
      </c>
      <c r="F1615" s="34">
        <v>3</v>
      </c>
      <c r="G1615" s="34">
        <v>63.19</v>
      </c>
      <c r="H1615" s="34">
        <v>0.08</v>
      </c>
      <c r="I1615" s="34" t="s">
        <v>1824</v>
      </c>
      <c r="J1615" s="34">
        <v>174.40440000000001</v>
      </c>
      <c r="K1615" s="58" t="str">
        <f t="shared" si="25"/>
        <v>Small Sale</v>
      </c>
    </row>
    <row r="1616" spans="1:11">
      <c r="A1616" s="27" t="s">
        <v>3440</v>
      </c>
      <c r="B1616" s="30">
        <v>45628</v>
      </c>
      <c r="C1616" s="33" t="s">
        <v>191</v>
      </c>
      <c r="D1616" s="33" t="s">
        <v>1688</v>
      </c>
      <c r="E1616" s="33" t="s">
        <v>1779</v>
      </c>
      <c r="F1616" s="33">
        <v>3</v>
      </c>
      <c r="G1616" s="33">
        <v>687.66</v>
      </c>
      <c r="H1616" s="33">
        <v>0.06</v>
      </c>
      <c r="I1616" s="33" t="s">
        <v>1826</v>
      </c>
      <c r="J1616" s="33">
        <v>1939.2012</v>
      </c>
      <c r="K1616" s="58" t="str">
        <f t="shared" si="25"/>
        <v>Large Sale</v>
      </c>
    </row>
    <row r="1617" spans="1:11">
      <c r="A1617" s="28" t="s">
        <v>3441</v>
      </c>
      <c r="B1617" s="31">
        <v>45742</v>
      </c>
      <c r="C1617" s="34" t="s">
        <v>711</v>
      </c>
      <c r="D1617" s="34" t="s">
        <v>1634</v>
      </c>
      <c r="E1617" s="34" t="s">
        <v>1786</v>
      </c>
      <c r="F1617" s="34">
        <v>4</v>
      </c>
      <c r="G1617" s="34">
        <v>639.05999999999995</v>
      </c>
      <c r="H1617" s="34">
        <v>0.12</v>
      </c>
      <c r="I1617" s="34" t="s">
        <v>1826</v>
      </c>
      <c r="J1617" s="34">
        <v>2249.4911999999999</v>
      </c>
      <c r="K1617" s="58" t="str">
        <f t="shared" si="25"/>
        <v>Large Sale</v>
      </c>
    </row>
    <row r="1618" spans="1:11">
      <c r="A1618" s="27" t="s">
        <v>3442</v>
      </c>
      <c r="B1618" s="30">
        <v>45456</v>
      </c>
      <c r="C1618" s="33" t="s">
        <v>247</v>
      </c>
      <c r="D1618" s="33" t="s">
        <v>1690</v>
      </c>
      <c r="E1618" s="33" t="s">
        <v>1779</v>
      </c>
      <c r="F1618" s="33">
        <v>1</v>
      </c>
      <c r="G1618" s="33">
        <v>475.15</v>
      </c>
      <c r="H1618" s="33">
        <v>0.04</v>
      </c>
      <c r="I1618" s="33" t="s">
        <v>1829</v>
      </c>
      <c r="J1618" s="33">
        <v>456.14399999999989</v>
      </c>
      <c r="K1618" s="58" t="str">
        <f t="shared" si="25"/>
        <v>Small Sale</v>
      </c>
    </row>
    <row r="1619" spans="1:11">
      <c r="A1619" s="28" t="s">
        <v>3443</v>
      </c>
      <c r="B1619" s="31">
        <v>45534</v>
      </c>
      <c r="C1619" s="34" t="s">
        <v>625</v>
      </c>
      <c r="D1619" s="34" t="s">
        <v>1636</v>
      </c>
      <c r="E1619" s="34" t="s">
        <v>1776</v>
      </c>
      <c r="F1619" s="34">
        <v>1</v>
      </c>
      <c r="G1619" s="34">
        <v>62.38</v>
      </c>
      <c r="H1619" s="34">
        <v>0.08</v>
      </c>
      <c r="I1619" s="34" t="s">
        <v>1829</v>
      </c>
      <c r="J1619" s="34">
        <v>57.389600000000002</v>
      </c>
      <c r="K1619" s="58" t="str">
        <f t="shared" si="25"/>
        <v>Small Sale</v>
      </c>
    </row>
    <row r="1620" spans="1:11">
      <c r="A1620" s="27" t="s">
        <v>3444</v>
      </c>
      <c r="B1620" s="30">
        <v>45375</v>
      </c>
      <c r="C1620" s="33" t="s">
        <v>1109</v>
      </c>
      <c r="D1620" s="33" t="s">
        <v>1578</v>
      </c>
      <c r="E1620" s="33" t="s">
        <v>1779</v>
      </c>
      <c r="F1620" s="33">
        <v>1</v>
      </c>
      <c r="G1620" s="33">
        <v>977.02</v>
      </c>
      <c r="H1620" s="33">
        <v>0.2</v>
      </c>
      <c r="I1620" s="33" t="s">
        <v>1829</v>
      </c>
      <c r="J1620" s="33">
        <v>781.61599999999999</v>
      </c>
      <c r="K1620" s="58" t="str">
        <f t="shared" si="25"/>
        <v>Small Sale</v>
      </c>
    </row>
    <row r="1621" spans="1:11">
      <c r="A1621" s="28" t="s">
        <v>3445</v>
      </c>
      <c r="B1621" s="31">
        <v>45546</v>
      </c>
      <c r="C1621" s="34" t="s">
        <v>271</v>
      </c>
      <c r="D1621" s="34" t="s">
        <v>1714</v>
      </c>
      <c r="E1621" s="34" t="s">
        <v>1769</v>
      </c>
      <c r="F1621" s="34">
        <v>2</v>
      </c>
      <c r="G1621" s="34">
        <v>898.81</v>
      </c>
      <c r="H1621" s="34">
        <v>0.25</v>
      </c>
      <c r="I1621" s="34" t="s">
        <v>1824</v>
      </c>
      <c r="J1621" s="34">
        <v>1348.2149999999999</v>
      </c>
      <c r="K1621" s="58" t="str">
        <f t="shared" si="25"/>
        <v>Large Sale</v>
      </c>
    </row>
    <row r="1622" spans="1:11">
      <c r="A1622" s="27" t="s">
        <v>3446</v>
      </c>
      <c r="B1622" s="30">
        <v>45769</v>
      </c>
      <c r="C1622" s="33" t="s">
        <v>1101</v>
      </c>
      <c r="D1622" s="33" t="s">
        <v>1662</v>
      </c>
      <c r="E1622" s="33" t="s">
        <v>1766</v>
      </c>
      <c r="F1622" s="33">
        <v>2</v>
      </c>
      <c r="G1622" s="33">
        <v>422.13</v>
      </c>
      <c r="H1622" s="33">
        <v>0.28000000000000003</v>
      </c>
      <c r="I1622" s="33" t="s">
        <v>1824</v>
      </c>
      <c r="J1622" s="33">
        <v>607.86720000000003</v>
      </c>
      <c r="K1622" s="58" t="str">
        <f t="shared" si="25"/>
        <v>Small Sale</v>
      </c>
    </row>
    <row r="1623" spans="1:11">
      <c r="A1623" s="28" t="s">
        <v>3447</v>
      </c>
      <c r="B1623" s="31">
        <v>45524</v>
      </c>
      <c r="C1623" s="34" t="s">
        <v>191</v>
      </c>
      <c r="D1623" s="34" t="s">
        <v>1616</v>
      </c>
      <c r="E1623" s="34" t="s">
        <v>1792</v>
      </c>
      <c r="F1623" s="34">
        <v>1</v>
      </c>
      <c r="G1623" s="34">
        <v>324.56</v>
      </c>
      <c r="H1623" s="34">
        <v>0.03</v>
      </c>
      <c r="I1623" s="34" t="s">
        <v>1829</v>
      </c>
      <c r="J1623" s="34">
        <v>314.82319999999999</v>
      </c>
      <c r="K1623" s="58" t="str">
        <f t="shared" si="25"/>
        <v>Small Sale</v>
      </c>
    </row>
    <row r="1624" spans="1:11">
      <c r="A1624" s="27" t="s">
        <v>3448</v>
      </c>
      <c r="B1624" s="30">
        <v>45531</v>
      </c>
      <c r="C1624" s="33" t="s">
        <v>1443</v>
      </c>
      <c r="D1624" s="33" t="s">
        <v>1658</v>
      </c>
      <c r="E1624" s="33" t="s">
        <v>1804</v>
      </c>
      <c r="F1624" s="33">
        <v>4</v>
      </c>
      <c r="G1624" s="33">
        <v>570.38</v>
      </c>
      <c r="H1624" s="33">
        <v>0.26</v>
      </c>
      <c r="I1624" s="33" t="s">
        <v>1826</v>
      </c>
      <c r="J1624" s="33">
        <v>1688.3248000000001</v>
      </c>
      <c r="K1624" s="58" t="str">
        <f t="shared" si="25"/>
        <v>Large Sale</v>
      </c>
    </row>
    <row r="1625" spans="1:11">
      <c r="A1625" s="28" t="s">
        <v>3449</v>
      </c>
      <c r="B1625" s="31">
        <v>45479</v>
      </c>
      <c r="C1625" s="34" t="s">
        <v>1229</v>
      </c>
      <c r="D1625" s="34" t="s">
        <v>1616</v>
      </c>
      <c r="E1625" s="34" t="s">
        <v>1801</v>
      </c>
      <c r="F1625" s="34">
        <v>2</v>
      </c>
      <c r="G1625" s="34">
        <v>223.73</v>
      </c>
      <c r="H1625" s="34">
        <v>0.11</v>
      </c>
      <c r="I1625" s="34" t="s">
        <v>1826</v>
      </c>
      <c r="J1625" s="34">
        <v>398.23939999999999</v>
      </c>
      <c r="K1625" s="58" t="str">
        <f t="shared" si="25"/>
        <v>Small Sale</v>
      </c>
    </row>
    <row r="1626" spans="1:11">
      <c r="A1626" s="27" t="s">
        <v>3450</v>
      </c>
      <c r="B1626" s="30">
        <v>45868</v>
      </c>
      <c r="C1626" s="33" t="s">
        <v>1101</v>
      </c>
      <c r="D1626" s="33" t="s">
        <v>1720</v>
      </c>
      <c r="E1626" s="33" t="s">
        <v>1804</v>
      </c>
      <c r="F1626" s="33">
        <v>4</v>
      </c>
      <c r="G1626" s="33">
        <v>164.93</v>
      </c>
      <c r="H1626" s="33">
        <v>0.11</v>
      </c>
      <c r="I1626" s="33" t="s">
        <v>1824</v>
      </c>
      <c r="J1626" s="33">
        <v>587.1508</v>
      </c>
      <c r="K1626" s="58" t="str">
        <f t="shared" si="25"/>
        <v>Small Sale</v>
      </c>
    </row>
    <row r="1627" spans="1:11">
      <c r="A1627" s="28" t="s">
        <v>3451</v>
      </c>
      <c r="B1627" s="31">
        <v>45569</v>
      </c>
      <c r="C1627" s="34" t="s">
        <v>797</v>
      </c>
      <c r="D1627" s="34" t="s">
        <v>1578</v>
      </c>
      <c r="E1627" s="34" t="s">
        <v>1779</v>
      </c>
      <c r="F1627" s="34">
        <v>3</v>
      </c>
      <c r="G1627" s="34">
        <v>326.66000000000003</v>
      </c>
      <c r="H1627" s="34">
        <v>0.28000000000000003</v>
      </c>
      <c r="I1627" s="34" t="s">
        <v>1829</v>
      </c>
      <c r="J1627" s="34">
        <v>705.5856</v>
      </c>
      <c r="K1627" s="58" t="str">
        <f t="shared" si="25"/>
        <v>Small Sale</v>
      </c>
    </row>
    <row r="1628" spans="1:11">
      <c r="A1628" s="27" t="s">
        <v>3452</v>
      </c>
      <c r="B1628" s="30">
        <v>45382</v>
      </c>
      <c r="C1628" s="33" t="s">
        <v>601</v>
      </c>
      <c r="D1628" s="33" t="s">
        <v>1546</v>
      </c>
      <c r="E1628" s="33" t="s">
        <v>1801</v>
      </c>
      <c r="F1628" s="33">
        <v>2</v>
      </c>
      <c r="G1628" s="33">
        <v>462.93</v>
      </c>
      <c r="H1628" s="33">
        <v>0.17</v>
      </c>
      <c r="I1628" s="33" t="s">
        <v>1826</v>
      </c>
      <c r="J1628" s="33">
        <v>768.46379999999999</v>
      </c>
      <c r="K1628" s="58" t="str">
        <f t="shared" si="25"/>
        <v>Small Sale</v>
      </c>
    </row>
    <row r="1629" spans="1:11">
      <c r="A1629" s="28" t="s">
        <v>3453</v>
      </c>
      <c r="B1629" s="31">
        <v>45885</v>
      </c>
      <c r="C1629" s="34" t="s">
        <v>496</v>
      </c>
      <c r="D1629" s="34" t="s">
        <v>1543</v>
      </c>
      <c r="E1629" s="34" t="s">
        <v>1804</v>
      </c>
      <c r="F1629" s="34">
        <v>3</v>
      </c>
      <c r="G1629" s="34">
        <v>60.26</v>
      </c>
      <c r="H1629" s="34">
        <v>0.04</v>
      </c>
      <c r="I1629" s="34" t="s">
        <v>1824</v>
      </c>
      <c r="J1629" s="34">
        <v>173.5488</v>
      </c>
      <c r="K1629" s="58" t="str">
        <f t="shared" si="25"/>
        <v>Small Sale</v>
      </c>
    </row>
    <row r="1630" spans="1:11">
      <c r="A1630" s="27" t="s">
        <v>3454</v>
      </c>
      <c r="B1630" s="30">
        <v>45829</v>
      </c>
      <c r="C1630" s="33" t="s">
        <v>261</v>
      </c>
      <c r="D1630" s="33" t="s">
        <v>1616</v>
      </c>
      <c r="E1630" s="33" t="s">
        <v>1786</v>
      </c>
      <c r="F1630" s="33">
        <v>3</v>
      </c>
      <c r="G1630" s="33">
        <v>109.5</v>
      </c>
      <c r="H1630" s="33">
        <v>0.06</v>
      </c>
      <c r="I1630" s="33" t="s">
        <v>1829</v>
      </c>
      <c r="J1630" s="33">
        <v>308.79000000000002</v>
      </c>
      <c r="K1630" s="58" t="str">
        <f t="shared" si="25"/>
        <v>Small Sale</v>
      </c>
    </row>
    <row r="1631" spans="1:11">
      <c r="A1631" s="28" t="s">
        <v>3455</v>
      </c>
      <c r="B1631" s="31">
        <v>45721</v>
      </c>
      <c r="C1631" s="34" t="s">
        <v>1193</v>
      </c>
      <c r="D1631" s="34" t="s">
        <v>1688</v>
      </c>
      <c r="E1631" s="34" t="s">
        <v>1804</v>
      </c>
      <c r="F1631" s="34">
        <v>1</v>
      </c>
      <c r="G1631" s="34">
        <v>505.83</v>
      </c>
      <c r="H1631" s="34">
        <v>0.14000000000000001</v>
      </c>
      <c r="I1631" s="34" t="s">
        <v>1829</v>
      </c>
      <c r="J1631" s="34">
        <v>435.0138</v>
      </c>
      <c r="K1631" s="58" t="str">
        <f t="shared" si="25"/>
        <v>Small Sale</v>
      </c>
    </row>
    <row r="1632" spans="1:11">
      <c r="A1632" s="27" t="s">
        <v>3456</v>
      </c>
      <c r="B1632" s="30">
        <v>45511</v>
      </c>
      <c r="C1632" s="33" t="s">
        <v>544</v>
      </c>
      <c r="D1632" s="33" t="s">
        <v>1744</v>
      </c>
      <c r="E1632" s="33" t="s">
        <v>1789</v>
      </c>
      <c r="F1632" s="33">
        <v>2</v>
      </c>
      <c r="G1632" s="33">
        <v>443.15</v>
      </c>
      <c r="H1632" s="33">
        <v>0.27</v>
      </c>
      <c r="I1632" s="33" t="s">
        <v>1826</v>
      </c>
      <c r="J1632" s="33">
        <v>646.99899999999991</v>
      </c>
      <c r="K1632" s="58" t="str">
        <f t="shared" si="25"/>
        <v>Small Sale</v>
      </c>
    </row>
    <row r="1633" spans="1:11">
      <c r="A1633" s="28" t="s">
        <v>3457</v>
      </c>
      <c r="B1633" s="31">
        <v>45739</v>
      </c>
      <c r="C1633" s="34" t="s">
        <v>1527</v>
      </c>
      <c r="D1633" s="34" t="s">
        <v>1560</v>
      </c>
      <c r="E1633" s="34" t="s">
        <v>1779</v>
      </c>
      <c r="F1633" s="34">
        <v>2</v>
      </c>
      <c r="G1633" s="34">
        <v>784.26</v>
      </c>
      <c r="H1633" s="34">
        <v>0.23</v>
      </c>
      <c r="I1633" s="34" t="s">
        <v>1826</v>
      </c>
      <c r="J1633" s="34">
        <v>1207.7603999999999</v>
      </c>
      <c r="K1633" s="58" t="str">
        <f t="shared" si="25"/>
        <v>Large Sale</v>
      </c>
    </row>
    <row r="1634" spans="1:11">
      <c r="A1634" s="27" t="s">
        <v>3458</v>
      </c>
      <c r="B1634" s="30">
        <v>45533</v>
      </c>
      <c r="C1634" s="33" t="s">
        <v>1405</v>
      </c>
      <c r="D1634" s="33" t="s">
        <v>1626</v>
      </c>
      <c r="E1634" s="33" t="s">
        <v>1792</v>
      </c>
      <c r="F1634" s="33">
        <v>3</v>
      </c>
      <c r="G1634" s="33">
        <v>590.30999999999995</v>
      </c>
      <c r="H1634" s="33">
        <v>0.17</v>
      </c>
      <c r="I1634" s="33" t="s">
        <v>1826</v>
      </c>
      <c r="J1634" s="33">
        <v>1469.8719000000001</v>
      </c>
      <c r="K1634" s="58" t="str">
        <f t="shared" si="25"/>
        <v>Large Sale</v>
      </c>
    </row>
    <row r="1635" spans="1:11">
      <c r="A1635" s="28" t="s">
        <v>3459</v>
      </c>
      <c r="B1635" s="31">
        <v>45553</v>
      </c>
      <c r="C1635" s="34" t="s">
        <v>417</v>
      </c>
      <c r="D1635" s="34" t="s">
        <v>1686</v>
      </c>
      <c r="E1635" s="34" t="s">
        <v>1804</v>
      </c>
      <c r="F1635" s="34">
        <v>1</v>
      </c>
      <c r="G1635" s="34">
        <v>696.13</v>
      </c>
      <c r="H1635" s="34">
        <v>0.06</v>
      </c>
      <c r="I1635" s="34" t="s">
        <v>1829</v>
      </c>
      <c r="J1635" s="34">
        <v>654.36219999999992</v>
      </c>
      <c r="K1635" s="58" t="str">
        <f t="shared" si="25"/>
        <v>Small Sale</v>
      </c>
    </row>
    <row r="1636" spans="1:11">
      <c r="A1636" s="27" t="s">
        <v>3460</v>
      </c>
      <c r="B1636" s="30">
        <v>45341</v>
      </c>
      <c r="C1636" s="33" t="s">
        <v>369</v>
      </c>
      <c r="D1636" s="33" t="s">
        <v>1650</v>
      </c>
      <c r="E1636" s="33" t="s">
        <v>1776</v>
      </c>
      <c r="F1636" s="33">
        <v>4</v>
      </c>
      <c r="G1636" s="33">
        <v>194.39</v>
      </c>
      <c r="H1636" s="33">
        <v>0.25</v>
      </c>
      <c r="I1636" s="33" t="s">
        <v>1824</v>
      </c>
      <c r="J1636" s="33">
        <v>583.16999999999996</v>
      </c>
      <c r="K1636" s="58" t="str">
        <f t="shared" si="25"/>
        <v>Small Sale</v>
      </c>
    </row>
    <row r="1637" spans="1:11">
      <c r="A1637" s="28" t="s">
        <v>3461</v>
      </c>
      <c r="B1637" s="31">
        <v>45430</v>
      </c>
      <c r="C1637" s="34" t="s">
        <v>1038</v>
      </c>
      <c r="D1637" s="34" t="s">
        <v>1614</v>
      </c>
      <c r="E1637" s="34" t="s">
        <v>1757</v>
      </c>
      <c r="F1637" s="34">
        <v>1</v>
      </c>
      <c r="G1637" s="34">
        <v>339.7</v>
      </c>
      <c r="H1637" s="34">
        <v>0.1</v>
      </c>
      <c r="I1637" s="34" t="s">
        <v>1824</v>
      </c>
      <c r="J1637" s="34">
        <v>305.73</v>
      </c>
      <c r="K1637" s="58" t="str">
        <f t="shared" si="25"/>
        <v>Small Sale</v>
      </c>
    </row>
    <row r="1638" spans="1:11">
      <c r="A1638" s="27" t="s">
        <v>3462</v>
      </c>
      <c r="B1638" s="30">
        <v>45912</v>
      </c>
      <c r="C1638" s="33" t="s">
        <v>185</v>
      </c>
      <c r="D1638" s="33" t="s">
        <v>1684</v>
      </c>
      <c r="E1638" s="33" t="s">
        <v>1797</v>
      </c>
      <c r="F1638" s="33">
        <v>4</v>
      </c>
      <c r="G1638" s="33">
        <v>463.16</v>
      </c>
      <c r="H1638" s="33">
        <v>0.27</v>
      </c>
      <c r="I1638" s="33" t="s">
        <v>1826</v>
      </c>
      <c r="J1638" s="33">
        <v>1352.4272000000001</v>
      </c>
      <c r="K1638" s="58" t="str">
        <f t="shared" si="25"/>
        <v>Large Sale</v>
      </c>
    </row>
    <row r="1639" spans="1:11">
      <c r="A1639" s="28" t="s">
        <v>3463</v>
      </c>
      <c r="B1639" s="31">
        <v>45709</v>
      </c>
      <c r="C1639" s="34" t="s">
        <v>378</v>
      </c>
      <c r="D1639" s="34" t="s">
        <v>1555</v>
      </c>
      <c r="E1639" s="34" t="s">
        <v>1789</v>
      </c>
      <c r="F1639" s="34">
        <v>2</v>
      </c>
      <c r="G1639" s="34">
        <v>824.91</v>
      </c>
      <c r="H1639" s="34">
        <v>0.09</v>
      </c>
      <c r="I1639" s="34" t="s">
        <v>1824</v>
      </c>
      <c r="J1639" s="34">
        <v>1501.3362</v>
      </c>
      <c r="K1639" s="58" t="str">
        <f t="shared" si="25"/>
        <v>Large Sale</v>
      </c>
    </row>
    <row r="1640" spans="1:11">
      <c r="A1640" s="27" t="s">
        <v>3464</v>
      </c>
      <c r="B1640" s="30">
        <v>45520</v>
      </c>
      <c r="C1640" s="33" t="s">
        <v>258</v>
      </c>
      <c r="D1640" s="33" t="s">
        <v>1555</v>
      </c>
      <c r="E1640" s="33" t="s">
        <v>1761</v>
      </c>
      <c r="F1640" s="33">
        <v>4</v>
      </c>
      <c r="G1640" s="33">
        <v>796.89</v>
      </c>
      <c r="H1640" s="33">
        <v>0.17</v>
      </c>
      <c r="I1640" s="33" t="s">
        <v>1824</v>
      </c>
      <c r="J1640" s="33">
        <v>2645.6747999999998</v>
      </c>
      <c r="K1640" s="58" t="str">
        <f t="shared" si="25"/>
        <v>Large Sale</v>
      </c>
    </row>
    <row r="1641" spans="1:11">
      <c r="A1641" s="28" t="s">
        <v>3465</v>
      </c>
      <c r="B1641" s="31">
        <v>45478</v>
      </c>
      <c r="C1641" s="34" t="s">
        <v>770</v>
      </c>
      <c r="D1641" s="34" t="s">
        <v>1600</v>
      </c>
      <c r="E1641" s="34" t="s">
        <v>1807</v>
      </c>
      <c r="F1641" s="34">
        <v>3</v>
      </c>
      <c r="G1641" s="34">
        <v>543.92999999999995</v>
      </c>
      <c r="H1641" s="34">
        <v>0.3</v>
      </c>
      <c r="I1641" s="34" t="s">
        <v>1829</v>
      </c>
      <c r="J1641" s="34">
        <v>1142.2529999999999</v>
      </c>
      <c r="K1641" s="58" t="str">
        <f t="shared" si="25"/>
        <v>Large Sale</v>
      </c>
    </row>
    <row r="1642" spans="1:11">
      <c r="A1642" s="27" t="s">
        <v>3466</v>
      </c>
      <c r="B1642" s="30">
        <v>45496</v>
      </c>
      <c r="C1642" s="33" t="s">
        <v>574</v>
      </c>
      <c r="D1642" s="33" t="s">
        <v>1576</v>
      </c>
      <c r="E1642" s="33" t="s">
        <v>1779</v>
      </c>
      <c r="F1642" s="33">
        <v>2</v>
      </c>
      <c r="G1642" s="33">
        <v>44.65</v>
      </c>
      <c r="H1642" s="33">
        <v>0.03</v>
      </c>
      <c r="I1642" s="33" t="s">
        <v>1826</v>
      </c>
      <c r="J1642" s="33">
        <v>86.620999999999995</v>
      </c>
      <c r="K1642" s="58" t="str">
        <f t="shared" si="25"/>
        <v>Small Sale</v>
      </c>
    </row>
    <row r="1643" spans="1:11">
      <c r="A1643" s="28" t="s">
        <v>3467</v>
      </c>
      <c r="B1643" s="31">
        <v>45742</v>
      </c>
      <c r="C1643" s="34" t="s">
        <v>800</v>
      </c>
      <c r="D1643" s="34" t="s">
        <v>1660</v>
      </c>
      <c r="E1643" s="34" t="s">
        <v>1752</v>
      </c>
      <c r="F1643" s="34">
        <v>4</v>
      </c>
      <c r="G1643" s="34">
        <v>827.39</v>
      </c>
      <c r="H1643" s="34">
        <v>0.06</v>
      </c>
      <c r="I1643" s="34" t="s">
        <v>1829</v>
      </c>
      <c r="J1643" s="34">
        <v>3110.9863999999998</v>
      </c>
      <c r="K1643" s="58" t="str">
        <f t="shared" si="25"/>
        <v>Large Sale</v>
      </c>
    </row>
    <row r="1644" spans="1:11">
      <c r="A1644" s="27" t="s">
        <v>3468</v>
      </c>
      <c r="B1644" s="30">
        <v>45301</v>
      </c>
      <c r="C1644" s="33" t="s">
        <v>972</v>
      </c>
      <c r="D1644" s="33" t="s">
        <v>1576</v>
      </c>
      <c r="E1644" s="33" t="s">
        <v>1794</v>
      </c>
      <c r="F1644" s="33">
        <v>2</v>
      </c>
      <c r="G1644" s="33">
        <v>403.2</v>
      </c>
      <c r="H1644" s="33">
        <v>0.21</v>
      </c>
      <c r="I1644" s="33" t="s">
        <v>1826</v>
      </c>
      <c r="J1644" s="33">
        <v>637.05600000000004</v>
      </c>
      <c r="K1644" s="58" t="str">
        <f t="shared" si="25"/>
        <v>Small Sale</v>
      </c>
    </row>
    <row r="1645" spans="1:11">
      <c r="A1645" s="28" t="s">
        <v>3469</v>
      </c>
      <c r="B1645" s="31">
        <v>45547</v>
      </c>
      <c r="C1645" s="34" t="s">
        <v>78</v>
      </c>
      <c r="D1645" s="34" t="s">
        <v>1720</v>
      </c>
      <c r="E1645" s="34" t="s">
        <v>1797</v>
      </c>
      <c r="F1645" s="34">
        <v>4</v>
      </c>
      <c r="G1645" s="34">
        <v>292.31</v>
      </c>
      <c r="H1645" s="34">
        <v>0.27</v>
      </c>
      <c r="I1645" s="34" t="s">
        <v>1826</v>
      </c>
      <c r="J1645" s="34">
        <v>853.54520000000002</v>
      </c>
      <c r="K1645" s="58" t="str">
        <f t="shared" si="25"/>
        <v>Small Sale</v>
      </c>
    </row>
    <row r="1646" spans="1:11">
      <c r="A1646" s="27" t="s">
        <v>3470</v>
      </c>
      <c r="B1646" s="30">
        <v>45806</v>
      </c>
      <c r="C1646" s="33" t="s">
        <v>1513</v>
      </c>
      <c r="D1646" s="33" t="s">
        <v>1549</v>
      </c>
      <c r="E1646" s="33" t="s">
        <v>1789</v>
      </c>
      <c r="F1646" s="33">
        <v>1</v>
      </c>
      <c r="G1646" s="33">
        <v>948.33</v>
      </c>
      <c r="H1646" s="33">
        <v>0.11</v>
      </c>
      <c r="I1646" s="33" t="s">
        <v>1824</v>
      </c>
      <c r="J1646" s="33">
        <v>844.01370000000009</v>
      </c>
      <c r="K1646" s="58" t="str">
        <f t="shared" si="25"/>
        <v>Small Sale</v>
      </c>
    </row>
    <row r="1647" spans="1:11">
      <c r="A1647" s="28" t="s">
        <v>3471</v>
      </c>
      <c r="B1647" s="31">
        <v>45294</v>
      </c>
      <c r="C1647" s="34" t="s">
        <v>1077</v>
      </c>
      <c r="D1647" s="34" t="s">
        <v>1626</v>
      </c>
      <c r="E1647" s="34" t="s">
        <v>1773</v>
      </c>
      <c r="F1647" s="34">
        <v>1</v>
      </c>
      <c r="G1647" s="34">
        <v>702.27</v>
      </c>
      <c r="H1647" s="34">
        <v>0.17</v>
      </c>
      <c r="I1647" s="34" t="s">
        <v>1829</v>
      </c>
      <c r="J1647" s="34">
        <v>582.88409999999999</v>
      </c>
      <c r="K1647" s="58" t="str">
        <f t="shared" si="25"/>
        <v>Small Sale</v>
      </c>
    </row>
    <row r="1648" spans="1:11">
      <c r="A1648" s="27" t="s">
        <v>3472</v>
      </c>
      <c r="B1648" s="30">
        <v>45875</v>
      </c>
      <c r="C1648" s="33" t="s">
        <v>160</v>
      </c>
      <c r="D1648" s="33" t="s">
        <v>1608</v>
      </c>
      <c r="E1648" s="33" t="s">
        <v>1766</v>
      </c>
      <c r="F1648" s="33">
        <v>2</v>
      </c>
      <c r="G1648" s="33">
        <v>379.28</v>
      </c>
      <c r="H1648" s="33">
        <v>0.26</v>
      </c>
      <c r="I1648" s="33" t="s">
        <v>1824</v>
      </c>
      <c r="J1648" s="33">
        <v>561.33439999999996</v>
      </c>
      <c r="K1648" s="58" t="str">
        <f t="shared" si="25"/>
        <v>Small Sale</v>
      </c>
    </row>
    <row r="1649" spans="1:11">
      <c r="A1649" s="28" t="s">
        <v>3473</v>
      </c>
      <c r="B1649" s="31">
        <v>45669</v>
      </c>
      <c r="C1649" s="34" t="s">
        <v>452</v>
      </c>
      <c r="D1649" s="34" t="s">
        <v>1642</v>
      </c>
      <c r="E1649" s="34" t="s">
        <v>1752</v>
      </c>
      <c r="F1649" s="34">
        <v>4</v>
      </c>
      <c r="G1649" s="34">
        <v>92.35</v>
      </c>
      <c r="H1649" s="34">
        <v>0.15</v>
      </c>
      <c r="I1649" s="34" t="s">
        <v>1824</v>
      </c>
      <c r="J1649" s="34">
        <v>313.99</v>
      </c>
      <c r="K1649" s="58" t="str">
        <f t="shared" si="25"/>
        <v>Small Sale</v>
      </c>
    </row>
    <row r="1650" spans="1:11">
      <c r="A1650" s="27" t="s">
        <v>3474</v>
      </c>
      <c r="B1650" s="30">
        <v>45606</v>
      </c>
      <c r="C1650" s="33" t="s">
        <v>711</v>
      </c>
      <c r="D1650" s="33" t="s">
        <v>1626</v>
      </c>
      <c r="E1650" s="33" t="s">
        <v>1794</v>
      </c>
      <c r="F1650" s="33">
        <v>4</v>
      </c>
      <c r="G1650" s="33">
        <v>721.54</v>
      </c>
      <c r="H1650" s="33">
        <v>0.21</v>
      </c>
      <c r="I1650" s="33" t="s">
        <v>1824</v>
      </c>
      <c r="J1650" s="33">
        <v>2280.0664000000002</v>
      </c>
      <c r="K1650" s="58" t="str">
        <f t="shared" si="25"/>
        <v>Large Sale</v>
      </c>
    </row>
    <row r="1651" spans="1:11">
      <c r="A1651" s="28" t="s">
        <v>3475</v>
      </c>
      <c r="B1651" s="31">
        <v>45787</v>
      </c>
      <c r="C1651" s="34" t="s">
        <v>202</v>
      </c>
      <c r="D1651" s="34" t="s">
        <v>1624</v>
      </c>
      <c r="E1651" s="34" t="s">
        <v>1786</v>
      </c>
      <c r="F1651" s="34">
        <v>1</v>
      </c>
      <c r="G1651" s="34">
        <v>228.69</v>
      </c>
      <c r="H1651" s="34">
        <v>0.14000000000000001</v>
      </c>
      <c r="I1651" s="34" t="s">
        <v>1824</v>
      </c>
      <c r="J1651" s="34">
        <v>196.67339999999999</v>
      </c>
      <c r="K1651" s="58" t="str">
        <f t="shared" si="25"/>
        <v>Small Sale</v>
      </c>
    </row>
    <row r="1652" spans="1:11">
      <c r="A1652" s="27" t="s">
        <v>3476</v>
      </c>
      <c r="B1652" s="30">
        <v>45929</v>
      </c>
      <c r="C1652" s="33" t="s">
        <v>1112</v>
      </c>
      <c r="D1652" s="33" t="s">
        <v>1654</v>
      </c>
      <c r="E1652" s="33" t="s">
        <v>1789</v>
      </c>
      <c r="F1652" s="33">
        <v>1</v>
      </c>
      <c r="G1652" s="33">
        <v>899.09</v>
      </c>
      <c r="H1652" s="33">
        <v>0.2</v>
      </c>
      <c r="I1652" s="33" t="s">
        <v>1826</v>
      </c>
      <c r="J1652" s="33">
        <v>719.27200000000005</v>
      </c>
      <c r="K1652" s="58" t="str">
        <f t="shared" si="25"/>
        <v>Small Sale</v>
      </c>
    </row>
    <row r="1653" spans="1:11">
      <c r="A1653" s="28" t="s">
        <v>3477</v>
      </c>
      <c r="B1653" s="31">
        <v>45379</v>
      </c>
      <c r="C1653" s="34" t="s">
        <v>1199</v>
      </c>
      <c r="D1653" s="34" t="s">
        <v>1562</v>
      </c>
      <c r="E1653" s="34" t="s">
        <v>1782</v>
      </c>
      <c r="F1653" s="34">
        <v>4</v>
      </c>
      <c r="G1653" s="34">
        <v>195.75</v>
      </c>
      <c r="H1653" s="34">
        <v>0.17</v>
      </c>
      <c r="I1653" s="34" t="s">
        <v>1824</v>
      </c>
      <c r="J1653" s="34">
        <v>649.89</v>
      </c>
      <c r="K1653" s="58" t="str">
        <f t="shared" si="25"/>
        <v>Small Sale</v>
      </c>
    </row>
    <row r="1654" spans="1:11">
      <c r="A1654" s="27" t="s">
        <v>3478</v>
      </c>
      <c r="B1654" s="30">
        <v>45532</v>
      </c>
      <c r="C1654" s="33" t="s">
        <v>1322</v>
      </c>
      <c r="D1654" s="33" t="s">
        <v>1734</v>
      </c>
      <c r="E1654" s="33" t="s">
        <v>1801</v>
      </c>
      <c r="F1654" s="33">
        <v>3</v>
      </c>
      <c r="G1654" s="33">
        <v>199.13</v>
      </c>
      <c r="H1654" s="33">
        <v>0.24</v>
      </c>
      <c r="I1654" s="33" t="s">
        <v>1824</v>
      </c>
      <c r="J1654" s="33">
        <v>454.01639999999998</v>
      </c>
      <c r="K1654" s="58" t="str">
        <f t="shared" si="25"/>
        <v>Small Sale</v>
      </c>
    </row>
    <row r="1655" spans="1:11">
      <c r="A1655" s="28" t="s">
        <v>3479</v>
      </c>
      <c r="B1655" s="31">
        <v>45466</v>
      </c>
      <c r="C1655" s="34" t="s">
        <v>535</v>
      </c>
      <c r="D1655" s="34" t="s">
        <v>1592</v>
      </c>
      <c r="E1655" s="34" t="s">
        <v>1799</v>
      </c>
      <c r="F1655" s="34">
        <v>2</v>
      </c>
      <c r="G1655" s="34">
        <v>833.62</v>
      </c>
      <c r="H1655" s="34">
        <v>0.18</v>
      </c>
      <c r="I1655" s="34" t="s">
        <v>1824</v>
      </c>
      <c r="J1655" s="34">
        <v>1367.1368</v>
      </c>
      <c r="K1655" s="58" t="str">
        <f t="shared" si="25"/>
        <v>Large Sale</v>
      </c>
    </row>
    <row r="1656" spans="1:11">
      <c r="A1656" s="27" t="s">
        <v>3480</v>
      </c>
      <c r="B1656" s="30">
        <v>45395</v>
      </c>
      <c r="C1656" s="33" t="s">
        <v>1489</v>
      </c>
      <c r="D1656" s="33" t="s">
        <v>1698</v>
      </c>
      <c r="E1656" s="33" t="s">
        <v>1752</v>
      </c>
      <c r="F1656" s="33">
        <v>1</v>
      </c>
      <c r="G1656" s="33">
        <v>676.26</v>
      </c>
      <c r="H1656" s="33">
        <v>0.14000000000000001</v>
      </c>
      <c r="I1656" s="33" t="s">
        <v>1824</v>
      </c>
      <c r="J1656" s="33">
        <v>581.58359999999993</v>
      </c>
      <c r="K1656" s="58" t="str">
        <f t="shared" si="25"/>
        <v>Small Sale</v>
      </c>
    </row>
    <row r="1657" spans="1:11">
      <c r="A1657" s="28" t="s">
        <v>3481</v>
      </c>
      <c r="B1657" s="31">
        <v>45708</v>
      </c>
      <c r="C1657" s="34" t="s">
        <v>130</v>
      </c>
      <c r="D1657" s="34" t="s">
        <v>1668</v>
      </c>
      <c r="E1657" s="34" t="s">
        <v>1786</v>
      </c>
      <c r="F1657" s="34">
        <v>2</v>
      </c>
      <c r="G1657" s="34">
        <v>666.49</v>
      </c>
      <c r="H1657" s="34">
        <v>0.06</v>
      </c>
      <c r="I1657" s="34" t="s">
        <v>1824</v>
      </c>
      <c r="J1657" s="34">
        <v>1253.0011999999999</v>
      </c>
      <c r="K1657" s="58" t="str">
        <f t="shared" si="25"/>
        <v>Large Sale</v>
      </c>
    </row>
    <row r="1658" spans="1:11">
      <c r="A1658" s="27" t="s">
        <v>3482</v>
      </c>
      <c r="B1658" s="30">
        <v>45735</v>
      </c>
      <c r="C1658" s="33" t="s">
        <v>1419</v>
      </c>
      <c r="D1658" s="33" t="s">
        <v>1578</v>
      </c>
      <c r="E1658" s="33" t="s">
        <v>1769</v>
      </c>
      <c r="F1658" s="33">
        <v>3</v>
      </c>
      <c r="G1658" s="33">
        <v>471.19</v>
      </c>
      <c r="H1658" s="33">
        <v>0.28000000000000003</v>
      </c>
      <c r="I1658" s="33" t="s">
        <v>1829</v>
      </c>
      <c r="J1658" s="33">
        <v>1017.7704</v>
      </c>
      <c r="K1658" s="58" t="str">
        <f t="shared" si="25"/>
        <v>Large Sale</v>
      </c>
    </row>
    <row r="1659" spans="1:11">
      <c r="A1659" s="28" t="s">
        <v>3483</v>
      </c>
      <c r="B1659" s="31">
        <v>45237</v>
      </c>
      <c r="C1659" s="34" t="s">
        <v>414</v>
      </c>
      <c r="D1659" s="34" t="s">
        <v>1562</v>
      </c>
      <c r="E1659" s="34" t="s">
        <v>1766</v>
      </c>
      <c r="F1659" s="34">
        <v>4</v>
      </c>
      <c r="G1659" s="34">
        <v>555.65</v>
      </c>
      <c r="H1659" s="34">
        <v>0.25</v>
      </c>
      <c r="I1659" s="34" t="s">
        <v>1829</v>
      </c>
      <c r="J1659" s="34">
        <v>1666.95</v>
      </c>
      <c r="K1659" s="58" t="str">
        <f t="shared" si="25"/>
        <v>Large Sale</v>
      </c>
    </row>
    <row r="1660" spans="1:11">
      <c r="A1660" s="27" t="s">
        <v>3484</v>
      </c>
      <c r="B1660" s="30">
        <v>45282</v>
      </c>
      <c r="C1660" s="33" t="s">
        <v>141</v>
      </c>
      <c r="D1660" s="33" t="s">
        <v>1738</v>
      </c>
      <c r="E1660" s="33" t="s">
        <v>1799</v>
      </c>
      <c r="F1660" s="33">
        <v>2</v>
      </c>
      <c r="G1660" s="33">
        <v>100.42</v>
      </c>
      <c r="H1660" s="33">
        <v>0.06</v>
      </c>
      <c r="I1660" s="33" t="s">
        <v>1824</v>
      </c>
      <c r="J1660" s="33">
        <v>188.78960000000001</v>
      </c>
      <c r="K1660" s="58" t="str">
        <f t="shared" si="25"/>
        <v>Small Sale</v>
      </c>
    </row>
    <row r="1661" spans="1:11">
      <c r="A1661" s="28" t="s">
        <v>3485</v>
      </c>
      <c r="B1661" s="31">
        <v>45337</v>
      </c>
      <c r="C1661" s="34" t="s">
        <v>191</v>
      </c>
      <c r="D1661" s="34" t="s">
        <v>1744</v>
      </c>
      <c r="E1661" s="34" t="s">
        <v>1810</v>
      </c>
      <c r="F1661" s="34">
        <v>3</v>
      </c>
      <c r="G1661" s="34">
        <v>981.69</v>
      </c>
      <c r="H1661" s="34">
        <v>0.05</v>
      </c>
      <c r="I1661" s="34" t="s">
        <v>1829</v>
      </c>
      <c r="J1661" s="34">
        <v>2797.8164999999999</v>
      </c>
      <c r="K1661" s="58" t="str">
        <f t="shared" si="25"/>
        <v>Large Sale</v>
      </c>
    </row>
    <row r="1662" spans="1:11">
      <c r="A1662" s="27" t="s">
        <v>3486</v>
      </c>
      <c r="B1662" s="30">
        <v>45310</v>
      </c>
      <c r="C1662" s="33" t="s">
        <v>1029</v>
      </c>
      <c r="D1662" s="33" t="s">
        <v>1568</v>
      </c>
      <c r="E1662" s="33" t="s">
        <v>1804</v>
      </c>
      <c r="F1662" s="33">
        <v>2</v>
      </c>
      <c r="G1662" s="33">
        <v>848.87</v>
      </c>
      <c r="H1662" s="33">
        <v>0.09</v>
      </c>
      <c r="I1662" s="33" t="s">
        <v>1829</v>
      </c>
      <c r="J1662" s="33">
        <v>1544.9434000000001</v>
      </c>
      <c r="K1662" s="58" t="str">
        <f t="shared" si="25"/>
        <v>Large Sale</v>
      </c>
    </row>
    <row r="1663" spans="1:11">
      <c r="A1663" s="28" t="s">
        <v>3487</v>
      </c>
      <c r="B1663" s="31">
        <v>45230</v>
      </c>
      <c r="C1663" s="34" t="s">
        <v>1172</v>
      </c>
      <c r="D1663" s="34" t="s">
        <v>1740</v>
      </c>
      <c r="E1663" s="34" t="s">
        <v>1789</v>
      </c>
      <c r="F1663" s="34">
        <v>3</v>
      </c>
      <c r="G1663" s="34">
        <v>582.32000000000005</v>
      </c>
      <c r="H1663" s="34">
        <v>0</v>
      </c>
      <c r="I1663" s="34" t="s">
        <v>1826</v>
      </c>
      <c r="J1663" s="34">
        <v>1746.96</v>
      </c>
      <c r="K1663" s="58" t="str">
        <f t="shared" si="25"/>
        <v>Large Sale</v>
      </c>
    </row>
    <row r="1664" spans="1:11">
      <c r="A1664" s="27" t="s">
        <v>3488</v>
      </c>
      <c r="B1664" s="30">
        <v>45341</v>
      </c>
      <c r="C1664" s="33" t="s">
        <v>568</v>
      </c>
      <c r="D1664" s="33" t="s">
        <v>1646</v>
      </c>
      <c r="E1664" s="33" t="s">
        <v>1807</v>
      </c>
      <c r="F1664" s="33">
        <v>2</v>
      </c>
      <c r="G1664" s="33">
        <v>869.43</v>
      </c>
      <c r="H1664" s="33">
        <v>0.24</v>
      </c>
      <c r="I1664" s="33" t="s">
        <v>1829</v>
      </c>
      <c r="J1664" s="33">
        <v>1321.5336</v>
      </c>
      <c r="K1664" s="58" t="str">
        <f t="shared" si="25"/>
        <v>Large Sale</v>
      </c>
    </row>
    <row r="1665" spans="1:11">
      <c r="A1665" s="28" t="s">
        <v>3489</v>
      </c>
      <c r="B1665" s="31">
        <v>45440</v>
      </c>
      <c r="C1665" s="34" t="s">
        <v>93</v>
      </c>
      <c r="D1665" s="34" t="s">
        <v>1656</v>
      </c>
      <c r="E1665" s="34" t="s">
        <v>1769</v>
      </c>
      <c r="F1665" s="34">
        <v>1</v>
      </c>
      <c r="G1665" s="34">
        <v>62.26</v>
      </c>
      <c r="H1665" s="34">
        <v>0.03</v>
      </c>
      <c r="I1665" s="34" t="s">
        <v>1829</v>
      </c>
      <c r="J1665" s="34">
        <v>60.392200000000003</v>
      </c>
      <c r="K1665" s="58" t="str">
        <f t="shared" si="25"/>
        <v>Small Sale</v>
      </c>
    </row>
    <row r="1666" spans="1:11">
      <c r="A1666" s="27" t="s">
        <v>3490</v>
      </c>
      <c r="B1666" s="30">
        <v>45798</v>
      </c>
      <c r="C1666" s="33" t="s">
        <v>511</v>
      </c>
      <c r="D1666" s="33" t="s">
        <v>1626</v>
      </c>
      <c r="E1666" s="33" t="s">
        <v>1799</v>
      </c>
      <c r="F1666" s="33">
        <v>3</v>
      </c>
      <c r="G1666" s="33">
        <v>343.97</v>
      </c>
      <c r="H1666" s="33">
        <v>0.04</v>
      </c>
      <c r="I1666" s="33" t="s">
        <v>1829</v>
      </c>
      <c r="J1666" s="33">
        <v>990.6336</v>
      </c>
      <c r="K1666" s="58" t="str">
        <f t="shared" si="25"/>
        <v>Small Sale</v>
      </c>
    </row>
    <row r="1667" spans="1:11">
      <c r="A1667" s="28" t="s">
        <v>3491</v>
      </c>
      <c r="B1667" s="31">
        <v>45293</v>
      </c>
      <c r="C1667" s="34" t="s">
        <v>957</v>
      </c>
      <c r="D1667" s="34" t="s">
        <v>1596</v>
      </c>
      <c r="E1667" s="34" t="s">
        <v>1794</v>
      </c>
      <c r="F1667" s="34">
        <v>3</v>
      </c>
      <c r="G1667" s="34">
        <v>304.67</v>
      </c>
      <c r="H1667" s="34">
        <v>0.11</v>
      </c>
      <c r="I1667" s="34" t="s">
        <v>1824</v>
      </c>
      <c r="J1667" s="34">
        <v>813.46889999999996</v>
      </c>
      <c r="K1667" s="58" t="str">
        <f t="shared" ref="K1667:K1730" si="26">IF(J1667 &gt; 1000, "Large Sale", "Small Sale")</f>
        <v>Small Sale</v>
      </c>
    </row>
    <row r="1668" spans="1:11">
      <c r="A1668" s="27" t="s">
        <v>3492</v>
      </c>
      <c r="B1668" s="30">
        <v>45296</v>
      </c>
      <c r="C1668" s="33" t="s">
        <v>1142</v>
      </c>
      <c r="D1668" s="33" t="s">
        <v>1602</v>
      </c>
      <c r="E1668" s="33" t="s">
        <v>1786</v>
      </c>
      <c r="F1668" s="33">
        <v>4</v>
      </c>
      <c r="G1668" s="33">
        <v>208.34</v>
      </c>
      <c r="H1668" s="33">
        <v>0.01</v>
      </c>
      <c r="I1668" s="33" t="s">
        <v>1826</v>
      </c>
      <c r="J1668" s="33">
        <v>825.02639999999997</v>
      </c>
      <c r="K1668" s="58" t="str">
        <f t="shared" si="26"/>
        <v>Small Sale</v>
      </c>
    </row>
    <row r="1669" spans="1:11">
      <c r="A1669" s="28" t="s">
        <v>3493</v>
      </c>
      <c r="B1669" s="31">
        <v>45860</v>
      </c>
      <c r="C1669" s="34" t="s">
        <v>984</v>
      </c>
      <c r="D1669" s="34" t="s">
        <v>1720</v>
      </c>
      <c r="E1669" s="34" t="s">
        <v>1757</v>
      </c>
      <c r="F1669" s="34">
        <v>1</v>
      </c>
      <c r="G1669" s="34">
        <v>119.04</v>
      </c>
      <c r="H1669" s="34">
        <v>0.13</v>
      </c>
      <c r="I1669" s="34" t="s">
        <v>1829</v>
      </c>
      <c r="J1669" s="34">
        <v>103.56480000000001</v>
      </c>
      <c r="K1669" s="58" t="str">
        <f t="shared" si="26"/>
        <v>Small Sale</v>
      </c>
    </row>
    <row r="1670" spans="1:11">
      <c r="A1670" s="27" t="s">
        <v>3494</v>
      </c>
      <c r="B1670" s="30">
        <v>45843</v>
      </c>
      <c r="C1670" s="33" t="s">
        <v>1011</v>
      </c>
      <c r="D1670" s="33" t="s">
        <v>1636</v>
      </c>
      <c r="E1670" s="33" t="s">
        <v>1786</v>
      </c>
      <c r="F1670" s="33">
        <v>4</v>
      </c>
      <c r="G1670" s="33">
        <v>791.65</v>
      </c>
      <c r="H1670" s="33">
        <v>0.06</v>
      </c>
      <c r="I1670" s="33" t="s">
        <v>1829</v>
      </c>
      <c r="J1670" s="33">
        <v>2976.6039999999998</v>
      </c>
      <c r="K1670" s="58" t="str">
        <f t="shared" si="26"/>
        <v>Large Sale</v>
      </c>
    </row>
    <row r="1671" spans="1:11">
      <c r="A1671" s="28" t="s">
        <v>3495</v>
      </c>
      <c r="B1671" s="31">
        <v>45862</v>
      </c>
      <c r="C1671" s="34" t="s">
        <v>198</v>
      </c>
      <c r="D1671" s="34" t="s">
        <v>1576</v>
      </c>
      <c r="E1671" s="34" t="s">
        <v>1761</v>
      </c>
      <c r="F1671" s="34">
        <v>2</v>
      </c>
      <c r="G1671" s="34">
        <v>414.86</v>
      </c>
      <c r="H1671" s="34">
        <v>0.23</v>
      </c>
      <c r="I1671" s="34" t="s">
        <v>1824</v>
      </c>
      <c r="J1671" s="34">
        <v>638.88440000000003</v>
      </c>
      <c r="K1671" s="58" t="str">
        <f t="shared" si="26"/>
        <v>Small Sale</v>
      </c>
    </row>
    <row r="1672" spans="1:11">
      <c r="A1672" s="27" t="s">
        <v>3496</v>
      </c>
      <c r="B1672" s="30">
        <v>45385</v>
      </c>
      <c r="C1672" s="33" t="s">
        <v>1472</v>
      </c>
      <c r="D1672" s="33" t="s">
        <v>1624</v>
      </c>
      <c r="E1672" s="33" t="s">
        <v>1794</v>
      </c>
      <c r="F1672" s="33">
        <v>2</v>
      </c>
      <c r="G1672" s="33">
        <v>960.81</v>
      </c>
      <c r="H1672" s="33">
        <v>0.28000000000000003</v>
      </c>
      <c r="I1672" s="33" t="s">
        <v>1826</v>
      </c>
      <c r="J1672" s="33">
        <v>1383.5663999999999</v>
      </c>
      <c r="K1672" s="58" t="str">
        <f t="shared" si="26"/>
        <v>Large Sale</v>
      </c>
    </row>
    <row r="1673" spans="1:11">
      <c r="A1673" s="28" t="s">
        <v>3497</v>
      </c>
      <c r="B1673" s="31">
        <v>45668</v>
      </c>
      <c r="C1673" s="34" t="s">
        <v>690</v>
      </c>
      <c r="D1673" s="34" t="s">
        <v>1648</v>
      </c>
      <c r="E1673" s="34" t="s">
        <v>1769</v>
      </c>
      <c r="F1673" s="34">
        <v>4</v>
      </c>
      <c r="G1673" s="34">
        <v>943.36</v>
      </c>
      <c r="H1673" s="34">
        <v>0.18</v>
      </c>
      <c r="I1673" s="34" t="s">
        <v>1826</v>
      </c>
      <c r="J1673" s="34">
        <v>3094.2208000000001</v>
      </c>
      <c r="K1673" s="58" t="str">
        <f t="shared" si="26"/>
        <v>Large Sale</v>
      </c>
    </row>
    <row r="1674" spans="1:11">
      <c r="A1674" s="27" t="s">
        <v>3498</v>
      </c>
      <c r="B1674" s="30">
        <v>45561</v>
      </c>
      <c r="C1674" s="33" t="s">
        <v>693</v>
      </c>
      <c r="D1674" s="33" t="s">
        <v>1551</v>
      </c>
      <c r="E1674" s="33" t="s">
        <v>1797</v>
      </c>
      <c r="F1674" s="33">
        <v>1</v>
      </c>
      <c r="G1674" s="33">
        <v>830.42</v>
      </c>
      <c r="H1674" s="33">
        <v>0.26</v>
      </c>
      <c r="I1674" s="33" t="s">
        <v>1829</v>
      </c>
      <c r="J1674" s="33">
        <v>614.51080000000002</v>
      </c>
      <c r="K1674" s="58" t="str">
        <f t="shared" si="26"/>
        <v>Small Sale</v>
      </c>
    </row>
    <row r="1675" spans="1:11">
      <c r="A1675" s="28" t="s">
        <v>3499</v>
      </c>
      <c r="B1675" s="31">
        <v>45637</v>
      </c>
      <c r="C1675" s="34" t="s">
        <v>1107</v>
      </c>
      <c r="D1675" s="34" t="s">
        <v>1682</v>
      </c>
      <c r="E1675" s="34" t="s">
        <v>1807</v>
      </c>
      <c r="F1675" s="34">
        <v>1</v>
      </c>
      <c r="G1675" s="34">
        <v>762.55</v>
      </c>
      <c r="H1675" s="34">
        <v>0.19</v>
      </c>
      <c r="I1675" s="34" t="s">
        <v>1824</v>
      </c>
      <c r="J1675" s="34">
        <v>617.66549999999995</v>
      </c>
      <c r="K1675" s="58" t="str">
        <f t="shared" si="26"/>
        <v>Small Sale</v>
      </c>
    </row>
    <row r="1676" spans="1:11">
      <c r="A1676" s="27" t="s">
        <v>3500</v>
      </c>
      <c r="B1676" s="30">
        <v>45839</v>
      </c>
      <c r="C1676" s="33" t="s">
        <v>1077</v>
      </c>
      <c r="D1676" s="33" t="s">
        <v>1696</v>
      </c>
      <c r="E1676" s="33" t="s">
        <v>1810</v>
      </c>
      <c r="F1676" s="33">
        <v>2</v>
      </c>
      <c r="G1676" s="33">
        <v>464.43</v>
      </c>
      <c r="H1676" s="33">
        <v>0.24</v>
      </c>
      <c r="I1676" s="33" t="s">
        <v>1829</v>
      </c>
      <c r="J1676" s="33">
        <v>705.93360000000007</v>
      </c>
      <c r="K1676" s="58" t="str">
        <f t="shared" si="26"/>
        <v>Small Sale</v>
      </c>
    </row>
    <row r="1677" spans="1:11">
      <c r="A1677" s="28" t="s">
        <v>3501</v>
      </c>
      <c r="B1677" s="31">
        <v>45851</v>
      </c>
      <c r="C1677" s="34" t="s">
        <v>75</v>
      </c>
      <c r="D1677" s="34" t="s">
        <v>1676</v>
      </c>
      <c r="E1677" s="34" t="s">
        <v>1810</v>
      </c>
      <c r="F1677" s="34">
        <v>1</v>
      </c>
      <c r="G1677" s="34">
        <v>711.08</v>
      </c>
      <c r="H1677" s="34">
        <v>0.24</v>
      </c>
      <c r="I1677" s="34" t="s">
        <v>1826</v>
      </c>
      <c r="J1677" s="34">
        <v>540.42079999999999</v>
      </c>
      <c r="K1677" s="58" t="str">
        <f t="shared" si="26"/>
        <v>Small Sale</v>
      </c>
    </row>
    <row r="1678" spans="1:11">
      <c r="A1678" s="27" t="s">
        <v>3502</v>
      </c>
      <c r="B1678" s="30">
        <v>45656</v>
      </c>
      <c r="C1678" s="33" t="s">
        <v>803</v>
      </c>
      <c r="D1678" s="33" t="s">
        <v>1638</v>
      </c>
      <c r="E1678" s="33" t="s">
        <v>1799</v>
      </c>
      <c r="F1678" s="33">
        <v>2</v>
      </c>
      <c r="G1678" s="33">
        <v>984.96</v>
      </c>
      <c r="H1678" s="33">
        <v>0.16</v>
      </c>
      <c r="I1678" s="33" t="s">
        <v>1826</v>
      </c>
      <c r="J1678" s="33">
        <v>1654.7328</v>
      </c>
      <c r="K1678" s="58" t="str">
        <f t="shared" si="26"/>
        <v>Large Sale</v>
      </c>
    </row>
    <row r="1679" spans="1:11">
      <c r="A1679" s="28" t="s">
        <v>3503</v>
      </c>
      <c r="B1679" s="31">
        <v>45759</v>
      </c>
      <c r="C1679" s="34" t="s">
        <v>1077</v>
      </c>
      <c r="D1679" s="34" t="s">
        <v>1624</v>
      </c>
      <c r="E1679" s="34" t="s">
        <v>1794</v>
      </c>
      <c r="F1679" s="34">
        <v>1</v>
      </c>
      <c r="G1679" s="34">
        <v>21.14</v>
      </c>
      <c r="H1679" s="34">
        <v>0.06</v>
      </c>
      <c r="I1679" s="34" t="s">
        <v>1829</v>
      </c>
      <c r="J1679" s="34">
        <v>19.871600000000001</v>
      </c>
      <c r="K1679" s="58" t="str">
        <f t="shared" si="26"/>
        <v>Small Sale</v>
      </c>
    </row>
    <row r="1680" spans="1:11">
      <c r="A1680" s="27" t="s">
        <v>3504</v>
      </c>
      <c r="B1680" s="30">
        <v>45679</v>
      </c>
      <c r="C1680" s="33" t="s">
        <v>375</v>
      </c>
      <c r="D1680" s="33" t="s">
        <v>1744</v>
      </c>
      <c r="E1680" s="33" t="s">
        <v>1782</v>
      </c>
      <c r="F1680" s="33">
        <v>1</v>
      </c>
      <c r="G1680" s="33">
        <v>343.03</v>
      </c>
      <c r="H1680" s="33">
        <v>0.16</v>
      </c>
      <c r="I1680" s="33" t="s">
        <v>1824</v>
      </c>
      <c r="J1680" s="33">
        <v>288.14519999999999</v>
      </c>
      <c r="K1680" s="58" t="str">
        <f t="shared" si="26"/>
        <v>Small Sale</v>
      </c>
    </row>
    <row r="1681" spans="1:11">
      <c r="A1681" s="28" t="s">
        <v>3505</v>
      </c>
      <c r="B1681" s="31">
        <v>45237</v>
      </c>
      <c r="C1681" s="34" t="s">
        <v>791</v>
      </c>
      <c r="D1681" s="34" t="s">
        <v>1588</v>
      </c>
      <c r="E1681" s="34" t="s">
        <v>1810</v>
      </c>
      <c r="F1681" s="34">
        <v>3</v>
      </c>
      <c r="G1681" s="34">
        <v>94.83</v>
      </c>
      <c r="H1681" s="34">
        <v>0.16</v>
      </c>
      <c r="I1681" s="34" t="s">
        <v>1829</v>
      </c>
      <c r="J1681" s="34">
        <v>238.9716</v>
      </c>
      <c r="K1681" s="58" t="str">
        <f t="shared" si="26"/>
        <v>Small Sale</v>
      </c>
    </row>
    <row r="1682" spans="1:11">
      <c r="A1682" s="27" t="s">
        <v>3506</v>
      </c>
      <c r="B1682" s="30">
        <v>45790</v>
      </c>
      <c r="C1682" s="33" t="s">
        <v>82</v>
      </c>
      <c r="D1682" s="33" t="s">
        <v>1686</v>
      </c>
      <c r="E1682" s="33" t="s">
        <v>1813</v>
      </c>
      <c r="F1682" s="33">
        <v>3</v>
      </c>
      <c r="G1682" s="33">
        <v>74.66</v>
      </c>
      <c r="H1682" s="33">
        <v>0.03</v>
      </c>
      <c r="I1682" s="33" t="s">
        <v>1826</v>
      </c>
      <c r="J1682" s="33">
        <v>217.26060000000001</v>
      </c>
      <c r="K1682" s="58" t="str">
        <f t="shared" si="26"/>
        <v>Small Sale</v>
      </c>
    </row>
    <row r="1683" spans="1:11">
      <c r="A1683" s="28" t="s">
        <v>3507</v>
      </c>
      <c r="B1683" s="31">
        <v>45268</v>
      </c>
      <c r="C1683" s="34" t="s">
        <v>464</v>
      </c>
      <c r="D1683" s="34" t="s">
        <v>1622</v>
      </c>
      <c r="E1683" s="34" t="s">
        <v>1801</v>
      </c>
      <c r="F1683" s="34">
        <v>3</v>
      </c>
      <c r="G1683" s="34">
        <v>281.95999999999998</v>
      </c>
      <c r="H1683" s="34">
        <v>0.01</v>
      </c>
      <c r="I1683" s="34" t="s">
        <v>1829</v>
      </c>
      <c r="J1683" s="34">
        <v>837.42119999999989</v>
      </c>
      <c r="K1683" s="58" t="str">
        <f t="shared" si="26"/>
        <v>Small Sale</v>
      </c>
    </row>
    <row r="1684" spans="1:11">
      <c r="A1684" s="27" t="s">
        <v>3508</v>
      </c>
      <c r="B1684" s="30">
        <v>45664</v>
      </c>
      <c r="C1684" s="33" t="s">
        <v>758</v>
      </c>
      <c r="D1684" s="33" t="s">
        <v>1690</v>
      </c>
      <c r="E1684" s="33" t="s">
        <v>1810</v>
      </c>
      <c r="F1684" s="33">
        <v>4</v>
      </c>
      <c r="G1684" s="33">
        <v>622.27</v>
      </c>
      <c r="H1684" s="33">
        <v>0.02</v>
      </c>
      <c r="I1684" s="33" t="s">
        <v>1826</v>
      </c>
      <c r="J1684" s="33">
        <v>2439.2984000000001</v>
      </c>
      <c r="K1684" s="58" t="str">
        <f t="shared" si="26"/>
        <v>Large Sale</v>
      </c>
    </row>
    <row r="1685" spans="1:11">
      <c r="A1685" s="28" t="s">
        <v>3509</v>
      </c>
      <c r="B1685" s="31">
        <v>45475</v>
      </c>
      <c r="C1685" s="34" t="s">
        <v>363</v>
      </c>
      <c r="D1685" s="34" t="s">
        <v>1622</v>
      </c>
      <c r="E1685" s="34" t="s">
        <v>1779</v>
      </c>
      <c r="F1685" s="34">
        <v>2</v>
      </c>
      <c r="G1685" s="34">
        <v>78.27</v>
      </c>
      <c r="H1685" s="34">
        <v>0.28999999999999998</v>
      </c>
      <c r="I1685" s="34" t="s">
        <v>1829</v>
      </c>
      <c r="J1685" s="34">
        <v>111.1434</v>
      </c>
      <c r="K1685" s="58" t="str">
        <f t="shared" si="26"/>
        <v>Small Sale</v>
      </c>
    </row>
    <row r="1686" spans="1:11">
      <c r="A1686" s="27" t="s">
        <v>3510</v>
      </c>
      <c r="B1686" s="30">
        <v>45845</v>
      </c>
      <c r="C1686" s="33" t="s">
        <v>59</v>
      </c>
      <c r="D1686" s="33" t="s">
        <v>1672</v>
      </c>
      <c r="E1686" s="33" t="s">
        <v>1797</v>
      </c>
      <c r="F1686" s="33">
        <v>4</v>
      </c>
      <c r="G1686" s="33">
        <v>676.58</v>
      </c>
      <c r="H1686" s="33">
        <v>0.23</v>
      </c>
      <c r="I1686" s="33" t="s">
        <v>1829</v>
      </c>
      <c r="J1686" s="33">
        <v>2083.8663999999999</v>
      </c>
      <c r="K1686" s="58" t="str">
        <f t="shared" si="26"/>
        <v>Large Sale</v>
      </c>
    </row>
    <row r="1687" spans="1:11">
      <c r="A1687" s="28" t="s">
        <v>3511</v>
      </c>
      <c r="B1687" s="31">
        <v>45446</v>
      </c>
      <c r="C1687" s="34" t="s">
        <v>1495</v>
      </c>
      <c r="D1687" s="34" t="s">
        <v>1610</v>
      </c>
      <c r="E1687" s="34" t="s">
        <v>1757</v>
      </c>
      <c r="F1687" s="34">
        <v>2</v>
      </c>
      <c r="G1687" s="34">
        <v>938.6</v>
      </c>
      <c r="H1687" s="34">
        <v>0.04</v>
      </c>
      <c r="I1687" s="34" t="s">
        <v>1826</v>
      </c>
      <c r="J1687" s="34">
        <v>1802.1120000000001</v>
      </c>
      <c r="K1687" s="58" t="str">
        <f t="shared" si="26"/>
        <v>Large Sale</v>
      </c>
    </row>
    <row r="1688" spans="1:11">
      <c r="A1688" s="27" t="s">
        <v>3512</v>
      </c>
      <c r="B1688" s="30">
        <v>45761</v>
      </c>
      <c r="C1688" s="33" t="s">
        <v>1112</v>
      </c>
      <c r="D1688" s="33" t="s">
        <v>1574</v>
      </c>
      <c r="E1688" s="33" t="s">
        <v>1799</v>
      </c>
      <c r="F1688" s="33">
        <v>2</v>
      </c>
      <c r="G1688" s="33">
        <v>859.47</v>
      </c>
      <c r="H1688" s="33">
        <v>0.01</v>
      </c>
      <c r="I1688" s="33" t="s">
        <v>1824</v>
      </c>
      <c r="J1688" s="33">
        <v>1701.7506000000001</v>
      </c>
      <c r="K1688" s="58" t="str">
        <f t="shared" si="26"/>
        <v>Large Sale</v>
      </c>
    </row>
    <row r="1689" spans="1:11">
      <c r="A1689" s="28" t="s">
        <v>3513</v>
      </c>
      <c r="B1689" s="31">
        <v>45363</v>
      </c>
      <c r="C1689" s="34" t="s">
        <v>214</v>
      </c>
      <c r="D1689" s="34" t="s">
        <v>1602</v>
      </c>
      <c r="E1689" s="34" t="s">
        <v>1799</v>
      </c>
      <c r="F1689" s="34">
        <v>3</v>
      </c>
      <c r="G1689" s="34">
        <v>672.98</v>
      </c>
      <c r="H1689" s="34">
        <v>0.23</v>
      </c>
      <c r="I1689" s="34" t="s">
        <v>1826</v>
      </c>
      <c r="J1689" s="34">
        <v>1554.5838000000001</v>
      </c>
      <c r="K1689" s="58" t="str">
        <f t="shared" si="26"/>
        <v>Large Sale</v>
      </c>
    </row>
    <row r="1690" spans="1:11">
      <c r="A1690" s="27" t="s">
        <v>3514</v>
      </c>
      <c r="B1690" s="30">
        <v>45420</v>
      </c>
      <c r="C1690" s="33" t="s">
        <v>672</v>
      </c>
      <c r="D1690" s="33" t="s">
        <v>1660</v>
      </c>
      <c r="E1690" s="33" t="s">
        <v>1810</v>
      </c>
      <c r="F1690" s="33">
        <v>1</v>
      </c>
      <c r="G1690" s="33">
        <v>75.8</v>
      </c>
      <c r="H1690" s="33">
        <v>0.28999999999999998</v>
      </c>
      <c r="I1690" s="33" t="s">
        <v>1826</v>
      </c>
      <c r="J1690" s="33">
        <v>53.817999999999998</v>
      </c>
      <c r="K1690" s="58" t="str">
        <f t="shared" si="26"/>
        <v>Small Sale</v>
      </c>
    </row>
    <row r="1691" spans="1:11">
      <c r="A1691" s="28" t="s">
        <v>3515</v>
      </c>
      <c r="B1691" s="31">
        <v>45536</v>
      </c>
      <c r="C1691" s="34" t="s">
        <v>137</v>
      </c>
      <c r="D1691" s="34" t="s">
        <v>1582</v>
      </c>
      <c r="E1691" s="34" t="s">
        <v>1801</v>
      </c>
      <c r="F1691" s="34">
        <v>4</v>
      </c>
      <c r="G1691" s="34">
        <v>742.15</v>
      </c>
      <c r="H1691" s="34">
        <v>0.1</v>
      </c>
      <c r="I1691" s="34" t="s">
        <v>1829</v>
      </c>
      <c r="J1691" s="34">
        <v>2671.74</v>
      </c>
      <c r="K1691" s="58" t="str">
        <f t="shared" si="26"/>
        <v>Large Sale</v>
      </c>
    </row>
    <row r="1692" spans="1:11">
      <c r="A1692" s="27" t="s">
        <v>3516</v>
      </c>
      <c r="B1692" s="30">
        <v>45445</v>
      </c>
      <c r="C1692" s="33" t="s">
        <v>264</v>
      </c>
      <c r="D1692" s="33" t="s">
        <v>1608</v>
      </c>
      <c r="E1692" s="33" t="s">
        <v>1779</v>
      </c>
      <c r="F1692" s="33">
        <v>1</v>
      </c>
      <c r="G1692" s="33">
        <v>637.39</v>
      </c>
      <c r="H1692" s="33">
        <v>0.22</v>
      </c>
      <c r="I1692" s="33" t="s">
        <v>1826</v>
      </c>
      <c r="J1692" s="33">
        <v>497.16419999999999</v>
      </c>
      <c r="K1692" s="58" t="str">
        <f t="shared" si="26"/>
        <v>Small Sale</v>
      </c>
    </row>
    <row r="1693" spans="1:11">
      <c r="A1693" s="28" t="s">
        <v>3517</v>
      </c>
      <c r="B1693" s="31">
        <v>45230</v>
      </c>
      <c r="C1693" s="34" t="s">
        <v>1220</v>
      </c>
      <c r="D1693" s="34" t="s">
        <v>1557</v>
      </c>
      <c r="E1693" s="34" t="s">
        <v>1807</v>
      </c>
      <c r="F1693" s="34">
        <v>1</v>
      </c>
      <c r="G1693" s="34">
        <v>631</v>
      </c>
      <c r="H1693" s="34">
        <v>0.04</v>
      </c>
      <c r="I1693" s="34" t="s">
        <v>1824</v>
      </c>
      <c r="J1693" s="34">
        <v>605.76</v>
      </c>
      <c r="K1693" s="58" t="str">
        <f t="shared" si="26"/>
        <v>Small Sale</v>
      </c>
    </row>
    <row r="1694" spans="1:11">
      <c r="A1694" s="27" t="s">
        <v>3518</v>
      </c>
      <c r="B1694" s="30">
        <v>45916</v>
      </c>
      <c r="C1694" s="33" t="s">
        <v>1226</v>
      </c>
      <c r="D1694" s="33" t="s">
        <v>1708</v>
      </c>
      <c r="E1694" s="33" t="s">
        <v>1766</v>
      </c>
      <c r="F1694" s="33">
        <v>4</v>
      </c>
      <c r="G1694" s="33">
        <v>983.98</v>
      </c>
      <c r="H1694" s="33">
        <v>0.11</v>
      </c>
      <c r="I1694" s="33" t="s">
        <v>1829</v>
      </c>
      <c r="J1694" s="33">
        <v>3502.9688000000001</v>
      </c>
      <c r="K1694" s="58" t="str">
        <f t="shared" si="26"/>
        <v>Large Sale</v>
      </c>
    </row>
    <row r="1695" spans="1:11">
      <c r="A1695" s="28" t="s">
        <v>3519</v>
      </c>
      <c r="B1695" s="31">
        <v>45353</v>
      </c>
      <c r="C1695" s="34" t="s">
        <v>205</v>
      </c>
      <c r="D1695" s="34" t="s">
        <v>1658</v>
      </c>
      <c r="E1695" s="34" t="s">
        <v>1792</v>
      </c>
      <c r="F1695" s="34">
        <v>4</v>
      </c>
      <c r="G1695" s="34">
        <v>73.69</v>
      </c>
      <c r="H1695" s="34">
        <v>0.08</v>
      </c>
      <c r="I1695" s="34" t="s">
        <v>1824</v>
      </c>
      <c r="J1695" s="34">
        <v>271.17919999999998</v>
      </c>
      <c r="K1695" s="58" t="str">
        <f t="shared" si="26"/>
        <v>Small Sale</v>
      </c>
    </row>
    <row r="1696" spans="1:11">
      <c r="A1696" s="27" t="s">
        <v>3520</v>
      </c>
      <c r="B1696" s="30">
        <v>45490</v>
      </c>
      <c r="C1696" s="33" t="s">
        <v>1343</v>
      </c>
      <c r="D1696" s="33" t="s">
        <v>1570</v>
      </c>
      <c r="E1696" s="33" t="s">
        <v>1779</v>
      </c>
      <c r="F1696" s="33">
        <v>3</v>
      </c>
      <c r="G1696" s="33">
        <v>110.99</v>
      </c>
      <c r="H1696" s="33">
        <v>0.21</v>
      </c>
      <c r="I1696" s="33" t="s">
        <v>1824</v>
      </c>
      <c r="J1696" s="33">
        <v>263.04629999999997</v>
      </c>
      <c r="K1696" s="58" t="str">
        <f t="shared" si="26"/>
        <v>Small Sale</v>
      </c>
    </row>
    <row r="1697" spans="1:11">
      <c r="A1697" s="28" t="s">
        <v>3521</v>
      </c>
      <c r="B1697" s="31">
        <v>45850</v>
      </c>
      <c r="C1697" s="34" t="s">
        <v>301</v>
      </c>
      <c r="D1697" s="34" t="s">
        <v>1568</v>
      </c>
      <c r="E1697" s="34" t="s">
        <v>1779</v>
      </c>
      <c r="F1697" s="34">
        <v>1</v>
      </c>
      <c r="G1697" s="34">
        <v>66.86</v>
      </c>
      <c r="H1697" s="34">
        <v>0.22</v>
      </c>
      <c r="I1697" s="34" t="s">
        <v>1829</v>
      </c>
      <c r="J1697" s="34">
        <v>52.150799999999997</v>
      </c>
      <c r="K1697" s="58" t="str">
        <f t="shared" si="26"/>
        <v>Small Sale</v>
      </c>
    </row>
    <row r="1698" spans="1:11">
      <c r="A1698" s="27" t="s">
        <v>3522</v>
      </c>
      <c r="B1698" s="30">
        <v>45515</v>
      </c>
      <c r="C1698" s="33" t="s">
        <v>1295</v>
      </c>
      <c r="D1698" s="33" t="s">
        <v>1682</v>
      </c>
      <c r="E1698" s="33" t="s">
        <v>1810</v>
      </c>
      <c r="F1698" s="33">
        <v>1</v>
      </c>
      <c r="G1698" s="33">
        <v>980.26</v>
      </c>
      <c r="H1698" s="33">
        <v>0.14000000000000001</v>
      </c>
      <c r="I1698" s="33" t="s">
        <v>1826</v>
      </c>
      <c r="J1698" s="33">
        <v>843.02359999999999</v>
      </c>
      <c r="K1698" s="58" t="str">
        <f t="shared" si="26"/>
        <v>Small Sale</v>
      </c>
    </row>
    <row r="1699" spans="1:11">
      <c r="A1699" s="28" t="s">
        <v>3523</v>
      </c>
      <c r="B1699" s="31">
        <v>45322</v>
      </c>
      <c r="C1699" s="34" t="s">
        <v>147</v>
      </c>
      <c r="D1699" s="34" t="s">
        <v>1584</v>
      </c>
      <c r="E1699" s="34" t="s">
        <v>1810</v>
      </c>
      <c r="F1699" s="34">
        <v>1</v>
      </c>
      <c r="G1699" s="34">
        <v>235.28</v>
      </c>
      <c r="H1699" s="34">
        <v>0.05</v>
      </c>
      <c r="I1699" s="34" t="s">
        <v>1826</v>
      </c>
      <c r="J1699" s="34">
        <v>223.51599999999999</v>
      </c>
      <c r="K1699" s="58" t="str">
        <f t="shared" si="26"/>
        <v>Small Sale</v>
      </c>
    </row>
    <row r="1700" spans="1:11">
      <c r="A1700" s="27" t="s">
        <v>3524</v>
      </c>
      <c r="B1700" s="30">
        <v>45542</v>
      </c>
      <c r="C1700" s="33" t="s">
        <v>1292</v>
      </c>
      <c r="D1700" s="33" t="s">
        <v>1543</v>
      </c>
      <c r="E1700" s="33" t="s">
        <v>1801</v>
      </c>
      <c r="F1700" s="33">
        <v>3</v>
      </c>
      <c r="G1700" s="33">
        <v>407.39</v>
      </c>
      <c r="H1700" s="33">
        <v>0.08</v>
      </c>
      <c r="I1700" s="33" t="s">
        <v>1826</v>
      </c>
      <c r="J1700" s="33">
        <v>1124.3964000000001</v>
      </c>
      <c r="K1700" s="58" t="str">
        <f t="shared" si="26"/>
        <v>Large Sale</v>
      </c>
    </row>
    <row r="1701" spans="1:11">
      <c r="A1701" s="28" t="s">
        <v>3525</v>
      </c>
      <c r="B1701" s="31">
        <v>45675</v>
      </c>
      <c r="C1701" s="34" t="s">
        <v>251</v>
      </c>
      <c r="D1701" s="34" t="s">
        <v>1602</v>
      </c>
      <c r="E1701" s="34" t="s">
        <v>1799</v>
      </c>
      <c r="F1701" s="34">
        <v>4</v>
      </c>
      <c r="G1701" s="34">
        <v>459.83</v>
      </c>
      <c r="H1701" s="34">
        <v>0.12</v>
      </c>
      <c r="I1701" s="34" t="s">
        <v>1829</v>
      </c>
      <c r="J1701" s="34">
        <v>1618.6016</v>
      </c>
      <c r="K1701" s="58" t="str">
        <f t="shared" si="26"/>
        <v>Large Sale</v>
      </c>
    </row>
    <row r="1702" spans="1:11">
      <c r="A1702" s="27" t="s">
        <v>3526</v>
      </c>
      <c r="B1702" s="30">
        <v>45333</v>
      </c>
      <c r="C1702" s="33" t="s">
        <v>496</v>
      </c>
      <c r="D1702" s="33" t="s">
        <v>1734</v>
      </c>
      <c r="E1702" s="33" t="s">
        <v>1769</v>
      </c>
      <c r="F1702" s="33">
        <v>3</v>
      </c>
      <c r="G1702" s="33">
        <v>706.6</v>
      </c>
      <c r="H1702" s="33">
        <v>0.17</v>
      </c>
      <c r="I1702" s="33" t="s">
        <v>1826</v>
      </c>
      <c r="J1702" s="33">
        <v>1759.434</v>
      </c>
      <c r="K1702" s="58" t="str">
        <f t="shared" si="26"/>
        <v>Large Sale</v>
      </c>
    </row>
    <row r="1703" spans="1:11">
      <c r="A1703" s="28" t="s">
        <v>3527</v>
      </c>
      <c r="B1703" s="31">
        <v>45819</v>
      </c>
      <c r="C1703" s="34" t="s">
        <v>1425</v>
      </c>
      <c r="D1703" s="34" t="s">
        <v>1730</v>
      </c>
      <c r="E1703" s="34" t="s">
        <v>1813</v>
      </c>
      <c r="F1703" s="34">
        <v>3</v>
      </c>
      <c r="G1703" s="34">
        <v>811.16</v>
      </c>
      <c r="H1703" s="34">
        <v>0.1</v>
      </c>
      <c r="I1703" s="34" t="s">
        <v>1829</v>
      </c>
      <c r="J1703" s="34">
        <v>2190.1320000000001</v>
      </c>
      <c r="K1703" s="58" t="str">
        <f t="shared" si="26"/>
        <v>Large Sale</v>
      </c>
    </row>
    <row r="1704" spans="1:11">
      <c r="A1704" s="27" t="s">
        <v>3528</v>
      </c>
      <c r="B1704" s="30">
        <v>45268</v>
      </c>
      <c r="C1704" s="33" t="s">
        <v>705</v>
      </c>
      <c r="D1704" s="33" t="s">
        <v>1622</v>
      </c>
      <c r="E1704" s="33" t="s">
        <v>1779</v>
      </c>
      <c r="F1704" s="33">
        <v>2</v>
      </c>
      <c r="G1704" s="33">
        <v>985.79</v>
      </c>
      <c r="H1704" s="33">
        <v>0.04</v>
      </c>
      <c r="I1704" s="33" t="s">
        <v>1826</v>
      </c>
      <c r="J1704" s="33">
        <v>1892.7167999999999</v>
      </c>
      <c r="K1704" s="58" t="str">
        <f t="shared" si="26"/>
        <v>Large Sale</v>
      </c>
    </row>
    <row r="1705" spans="1:11">
      <c r="A1705" s="28" t="s">
        <v>3529</v>
      </c>
      <c r="B1705" s="31">
        <v>45521</v>
      </c>
      <c r="C1705" s="34" t="s">
        <v>616</v>
      </c>
      <c r="D1705" s="34" t="s">
        <v>1614</v>
      </c>
      <c r="E1705" s="34" t="s">
        <v>1799</v>
      </c>
      <c r="F1705" s="34">
        <v>1</v>
      </c>
      <c r="G1705" s="34">
        <v>255.02</v>
      </c>
      <c r="H1705" s="34">
        <v>0.3</v>
      </c>
      <c r="I1705" s="34" t="s">
        <v>1824</v>
      </c>
      <c r="J1705" s="34">
        <v>178.51400000000001</v>
      </c>
      <c r="K1705" s="58" t="str">
        <f t="shared" si="26"/>
        <v>Small Sale</v>
      </c>
    </row>
    <row r="1706" spans="1:11">
      <c r="A1706" s="27" t="s">
        <v>3530</v>
      </c>
      <c r="B1706" s="30">
        <v>45693</v>
      </c>
      <c r="C1706" s="33" t="s">
        <v>341</v>
      </c>
      <c r="D1706" s="33" t="s">
        <v>1586</v>
      </c>
      <c r="E1706" s="33" t="s">
        <v>1782</v>
      </c>
      <c r="F1706" s="33">
        <v>1</v>
      </c>
      <c r="G1706" s="33">
        <v>153.57</v>
      </c>
      <c r="H1706" s="33">
        <v>0.01</v>
      </c>
      <c r="I1706" s="33" t="s">
        <v>1826</v>
      </c>
      <c r="J1706" s="33">
        <v>152.0343</v>
      </c>
      <c r="K1706" s="58" t="str">
        <f t="shared" si="26"/>
        <v>Small Sale</v>
      </c>
    </row>
    <row r="1707" spans="1:11">
      <c r="A1707" s="28" t="s">
        <v>3531</v>
      </c>
      <c r="B1707" s="31">
        <v>45734</v>
      </c>
      <c r="C1707" s="34" t="s">
        <v>809</v>
      </c>
      <c r="D1707" s="34" t="s">
        <v>1634</v>
      </c>
      <c r="E1707" s="34" t="s">
        <v>1810</v>
      </c>
      <c r="F1707" s="34">
        <v>3</v>
      </c>
      <c r="G1707" s="34">
        <v>962.98</v>
      </c>
      <c r="H1707" s="34">
        <v>0.21</v>
      </c>
      <c r="I1707" s="34" t="s">
        <v>1824</v>
      </c>
      <c r="J1707" s="34">
        <v>2282.2626</v>
      </c>
      <c r="K1707" s="58" t="str">
        <f t="shared" si="26"/>
        <v>Large Sale</v>
      </c>
    </row>
    <row r="1708" spans="1:11">
      <c r="A1708" s="27" t="s">
        <v>3532</v>
      </c>
      <c r="B1708" s="30">
        <v>45377</v>
      </c>
      <c r="C1708" s="33" t="s">
        <v>214</v>
      </c>
      <c r="D1708" s="33" t="s">
        <v>1636</v>
      </c>
      <c r="E1708" s="33" t="s">
        <v>1782</v>
      </c>
      <c r="F1708" s="33">
        <v>3</v>
      </c>
      <c r="G1708" s="33">
        <v>884.46</v>
      </c>
      <c r="H1708" s="33">
        <v>0.25</v>
      </c>
      <c r="I1708" s="33" t="s">
        <v>1824</v>
      </c>
      <c r="J1708" s="33">
        <v>1990.0350000000001</v>
      </c>
      <c r="K1708" s="58" t="str">
        <f t="shared" si="26"/>
        <v>Large Sale</v>
      </c>
    </row>
    <row r="1709" spans="1:11">
      <c r="A1709" s="28" t="s">
        <v>3533</v>
      </c>
      <c r="B1709" s="31">
        <v>45778</v>
      </c>
      <c r="C1709" s="34" t="s">
        <v>1355</v>
      </c>
      <c r="D1709" s="34" t="s">
        <v>1682</v>
      </c>
      <c r="E1709" s="34" t="s">
        <v>1789</v>
      </c>
      <c r="F1709" s="34">
        <v>4</v>
      </c>
      <c r="G1709" s="34">
        <v>359.71</v>
      </c>
      <c r="H1709" s="34">
        <v>0.05</v>
      </c>
      <c r="I1709" s="34" t="s">
        <v>1826</v>
      </c>
      <c r="J1709" s="34">
        <v>1366.8979999999999</v>
      </c>
      <c r="K1709" s="58" t="str">
        <f t="shared" si="26"/>
        <v>Large Sale</v>
      </c>
    </row>
    <row r="1710" spans="1:11">
      <c r="A1710" s="27" t="s">
        <v>3534</v>
      </c>
      <c r="B1710" s="30">
        <v>45715</v>
      </c>
      <c r="C1710" s="33" t="s">
        <v>195</v>
      </c>
      <c r="D1710" s="33" t="s">
        <v>1648</v>
      </c>
      <c r="E1710" s="33" t="s">
        <v>1769</v>
      </c>
      <c r="F1710" s="33">
        <v>3</v>
      </c>
      <c r="G1710" s="33">
        <v>766.47</v>
      </c>
      <c r="H1710" s="33">
        <v>0.18</v>
      </c>
      <c r="I1710" s="33" t="s">
        <v>1824</v>
      </c>
      <c r="J1710" s="33">
        <v>1885.5162</v>
      </c>
      <c r="K1710" s="58" t="str">
        <f t="shared" si="26"/>
        <v>Large Sale</v>
      </c>
    </row>
    <row r="1711" spans="1:11">
      <c r="A1711" s="28" t="s">
        <v>3535</v>
      </c>
      <c r="B1711" s="31">
        <v>45492</v>
      </c>
      <c r="C1711" s="34" t="s">
        <v>722</v>
      </c>
      <c r="D1711" s="34" t="s">
        <v>1660</v>
      </c>
      <c r="E1711" s="34" t="s">
        <v>1810</v>
      </c>
      <c r="F1711" s="34">
        <v>1</v>
      </c>
      <c r="G1711" s="34">
        <v>772.07</v>
      </c>
      <c r="H1711" s="34">
        <v>0.26</v>
      </c>
      <c r="I1711" s="34" t="s">
        <v>1826</v>
      </c>
      <c r="J1711" s="34">
        <v>571.33180000000004</v>
      </c>
      <c r="K1711" s="58" t="str">
        <f t="shared" si="26"/>
        <v>Small Sale</v>
      </c>
    </row>
    <row r="1712" spans="1:11">
      <c r="A1712" s="27" t="s">
        <v>3536</v>
      </c>
      <c r="B1712" s="30">
        <v>45292</v>
      </c>
      <c r="C1712" s="33" t="s">
        <v>881</v>
      </c>
      <c r="D1712" s="33" t="s">
        <v>1586</v>
      </c>
      <c r="E1712" s="33" t="s">
        <v>1773</v>
      </c>
      <c r="F1712" s="33">
        <v>3</v>
      </c>
      <c r="G1712" s="33">
        <v>108.31</v>
      </c>
      <c r="H1712" s="33">
        <v>0.26</v>
      </c>
      <c r="I1712" s="33" t="s">
        <v>1829</v>
      </c>
      <c r="J1712" s="33">
        <v>240.44820000000001</v>
      </c>
      <c r="K1712" s="58" t="str">
        <f t="shared" si="26"/>
        <v>Small Sale</v>
      </c>
    </row>
    <row r="1713" spans="1:11">
      <c r="A1713" s="28" t="s">
        <v>3537</v>
      </c>
      <c r="B1713" s="31">
        <v>45316</v>
      </c>
      <c r="C1713" s="34" t="s">
        <v>708</v>
      </c>
      <c r="D1713" s="34" t="s">
        <v>1706</v>
      </c>
      <c r="E1713" s="34" t="s">
        <v>1776</v>
      </c>
      <c r="F1713" s="34">
        <v>1</v>
      </c>
      <c r="G1713" s="34">
        <v>502.53</v>
      </c>
      <c r="H1713" s="34">
        <v>0</v>
      </c>
      <c r="I1713" s="34" t="s">
        <v>1826</v>
      </c>
      <c r="J1713" s="34">
        <v>502.53</v>
      </c>
      <c r="K1713" s="58" t="str">
        <f t="shared" si="26"/>
        <v>Small Sale</v>
      </c>
    </row>
    <row r="1714" spans="1:11">
      <c r="A1714" s="27" t="s">
        <v>3538</v>
      </c>
      <c r="B1714" s="30">
        <v>45548</v>
      </c>
      <c r="C1714" s="33" t="s">
        <v>278</v>
      </c>
      <c r="D1714" s="33" t="s">
        <v>1546</v>
      </c>
      <c r="E1714" s="33" t="s">
        <v>1804</v>
      </c>
      <c r="F1714" s="33">
        <v>2</v>
      </c>
      <c r="G1714" s="33">
        <v>508.52</v>
      </c>
      <c r="H1714" s="33">
        <v>0.11</v>
      </c>
      <c r="I1714" s="33" t="s">
        <v>1829</v>
      </c>
      <c r="J1714" s="33">
        <v>905.16559999999993</v>
      </c>
      <c r="K1714" s="58" t="str">
        <f t="shared" si="26"/>
        <v>Small Sale</v>
      </c>
    </row>
    <row r="1715" spans="1:11">
      <c r="A1715" s="28" t="s">
        <v>3539</v>
      </c>
      <c r="B1715" s="31">
        <v>45572</v>
      </c>
      <c r="C1715" s="34" t="s">
        <v>1443</v>
      </c>
      <c r="D1715" s="34" t="s">
        <v>1696</v>
      </c>
      <c r="E1715" s="34" t="s">
        <v>1766</v>
      </c>
      <c r="F1715" s="34">
        <v>1</v>
      </c>
      <c r="G1715" s="34">
        <v>492</v>
      </c>
      <c r="H1715" s="34">
        <v>0.26</v>
      </c>
      <c r="I1715" s="34" t="s">
        <v>1826</v>
      </c>
      <c r="J1715" s="34">
        <v>364.08</v>
      </c>
      <c r="K1715" s="58" t="str">
        <f t="shared" si="26"/>
        <v>Small Sale</v>
      </c>
    </row>
    <row r="1716" spans="1:11">
      <c r="A1716" s="27" t="s">
        <v>3540</v>
      </c>
      <c r="B1716" s="30">
        <v>45347</v>
      </c>
      <c r="C1716" s="33" t="s">
        <v>1492</v>
      </c>
      <c r="D1716" s="33" t="s">
        <v>1622</v>
      </c>
      <c r="E1716" s="33" t="s">
        <v>1799</v>
      </c>
      <c r="F1716" s="33">
        <v>4</v>
      </c>
      <c r="G1716" s="33">
        <v>746.36</v>
      </c>
      <c r="H1716" s="33">
        <v>0.02</v>
      </c>
      <c r="I1716" s="33" t="s">
        <v>1824</v>
      </c>
      <c r="J1716" s="33">
        <v>2925.7312000000002</v>
      </c>
      <c r="K1716" s="58" t="str">
        <f t="shared" si="26"/>
        <v>Large Sale</v>
      </c>
    </row>
    <row r="1717" spans="1:11">
      <c r="A1717" s="28" t="s">
        <v>3541</v>
      </c>
      <c r="B1717" s="31">
        <v>45823</v>
      </c>
      <c r="C1717" s="34" t="s">
        <v>1343</v>
      </c>
      <c r="D1717" s="34" t="s">
        <v>1572</v>
      </c>
      <c r="E1717" s="34" t="s">
        <v>1757</v>
      </c>
      <c r="F1717" s="34">
        <v>1</v>
      </c>
      <c r="G1717" s="34">
        <v>120.83</v>
      </c>
      <c r="H1717" s="34">
        <v>0.08</v>
      </c>
      <c r="I1717" s="34" t="s">
        <v>1824</v>
      </c>
      <c r="J1717" s="34">
        <v>111.1636</v>
      </c>
      <c r="K1717" s="58" t="str">
        <f t="shared" si="26"/>
        <v>Small Sale</v>
      </c>
    </row>
    <row r="1718" spans="1:11">
      <c r="A1718" s="27" t="s">
        <v>3542</v>
      </c>
      <c r="B1718" s="30">
        <v>45394</v>
      </c>
      <c r="C1718" s="33" t="s">
        <v>1243</v>
      </c>
      <c r="D1718" s="33" t="s">
        <v>1702</v>
      </c>
      <c r="E1718" s="33" t="s">
        <v>1810</v>
      </c>
      <c r="F1718" s="33">
        <v>2</v>
      </c>
      <c r="G1718" s="33">
        <v>68.31</v>
      </c>
      <c r="H1718" s="33">
        <v>0.28999999999999998</v>
      </c>
      <c r="I1718" s="33" t="s">
        <v>1829</v>
      </c>
      <c r="J1718" s="33">
        <v>97.000199999999992</v>
      </c>
      <c r="K1718" s="58" t="str">
        <f t="shared" si="26"/>
        <v>Small Sale</v>
      </c>
    </row>
    <row r="1719" spans="1:11">
      <c r="A1719" s="28" t="s">
        <v>3543</v>
      </c>
      <c r="B1719" s="31">
        <v>45265</v>
      </c>
      <c r="C1719" s="34" t="s">
        <v>230</v>
      </c>
      <c r="D1719" s="34" t="s">
        <v>1592</v>
      </c>
      <c r="E1719" s="34" t="s">
        <v>1810</v>
      </c>
      <c r="F1719" s="34">
        <v>2</v>
      </c>
      <c r="G1719" s="34">
        <v>761.71</v>
      </c>
      <c r="H1719" s="34">
        <v>0.02</v>
      </c>
      <c r="I1719" s="34" t="s">
        <v>1826</v>
      </c>
      <c r="J1719" s="34">
        <v>1492.9516000000001</v>
      </c>
      <c r="K1719" s="58" t="str">
        <f t="shared" si="26"/>
        <v>Large Sale</v>
      </c>
    </row>
    <row r="1720" spans="1:11">
      <c r="A1720" s="27" t="s">
        <v>3544</v>
      </c>
      <c r="B1720" s="30">
        <v>45261</v>
      </c>
      <c r="C1720" s="33" t="s">
        <v>244</v>
      </c>
      <c r="D1720" s="33" t="s">
        <v>1704</v>
      </c>
      <c r="E1720" s="33" t="s">
        <v>1766</v>
      </c>
      <c r="F1720" s="33">
        <v>4</v>
      </c>
      <c r="G1720" s="33">
        <v>346.37</v>
      </c>
      <c r="H1720" s="33">
        <v>0.18</v>
      </c>
      <c r="I1720" s="33" t="s">
        <v>1829</v>
      </c>
      <c r="J1720" s="33">
        <v>1136.0935999999999</v>
      </c>
      <c r="K1720" s="58" t="str">
        <f t="shared" si="26"/>
        <v>Large Sale</v>
      </c>
    </row>
    <row r="1721" spans="1:11">
      <c r="A1721" s="28" t="s">
        <v>3545</v>
      </c>
      <c r="B1721" s="31">
        <v>45702</v>
      </c>
      <c r="C1721" s="34" t="s">
        <v>40</v>
      </c>
      <c r="D1721" s="34" t="s">
        <v>1658</v>
      </c>
      <c r="E1721" s="34" t="s">
        <v>1794</v>
      </c>
      <c r="F1721" s="34">
        <v>1</v>
      </c>
      <c r="G1721" s="34">
        <v>846.3</v>
      </c>
      <c r="H1721" s="34">
        <v>0.14000000000000001</v>
      </c>
      <c r="I1721" s="34" t="s">
        <v>1826</v>
      </c>
      <c r="J1721" s="34">
        <v>727.81799999999998</v>
      </c>
      <c r="K1721" s="58" t="str">
        <f t="shared" si="26"/>
        <v>Small Sale</v>
      </c>
    </row>
    <row r="1722" spans="1:11">
      <c r="A1722" s="27" t="s">
        <v>3546</v>
      </c>
      <c r="B1722" s="30">
        <v>45624</v>
      </c>
      <c r="C1722" s="33" t="s">
        <v>1340</v>
      </c>
      <c r="D1722" s="33" t="s">
        <v>1543</v>
      </c>
      <c r="E1722" s="33" t="s">
        <v>1813</v>
      </c>
      <c r="F1722" s="33">
        <v>1</v>
      </c>
      <c r="G1722" s="33">
        <v>458.97</v>
      </c>
      <c r="H1722" s="33">
        <v>0.1</v>
      </c>
      <c r="I1722" s="33" t="s">
        <v>1826</v>
      </c>
      <c r="J1722" s="33">
        <v>413.07299999999998</v>
      </c>
      <c r="K1722" s="58" t="str">
        <f t="shared" si="26"/>
        <v>Small Sale</v>
      </c>
    </row>
    <row r="1723" spans="1:11">
      <c r="A1723" s="28" t="s">
        <v>3547</v>
      </c>
      <c r="B1723" s="31">
        <v>45736</v>
      </c>
      <c r="C1723" s="34" t="s">
        <v>917</v>
      </c>
      <c r="D1723" s="34" t="s">
        <v>1634</v>
      </c>
      <c r="E1723" s="34" t="s">
        <v>1779</v>
      </c>
      <c r="F1723" s="34">
        <v>2</v>
      </c>
      <c r="G1723" s="34">
        <v>536.61</v>
      </c>
      <c r="H1723" s="34">
        <v>0.14000000000000001</v>
      </c>
      <c r="I1723" s="34" t="s">
        <v>1824</v>
      </c>
      <c r="J1723" s="34">
        <v>922.9692</v>
      </c>
      <c r="K1723" s="58" t="str">
        <f t="shared" si="26"/>
        <v>Small Sale</v>
      </c>
    </row>
    <row r="1724" spans="1:11">
      <c r="A1724" s="27" t="s">
        <v>3548</v>
      </c>
      <c r="B1724" s="30">
        <v>45709</v>
      </c>
      <c r="C1724" s="33" t="s">
        <v>1304</v>
      </c>
      <c r="D1724" s="33" t="s">
        <v>1664</v>
      </c>
      <c r="E1724" s="33" t="s">
        <v>1752</v>
      </c>
      <c r="F1724" s="33">
        <v>3</v>
      </c>
      <c r="G1724" s="33">
        <v>130.41</v>
      </c>
      <c r="H1724" s="33">
        <v>0.14000000000000001</v>
      </c>
      <c r="I1724" s="33" t="s">
        <v>1826</v>
      </c>
      <c r="J1724" s="33">
        <v>336.45780000000002</v>
      </c>
      <c r="K1724" s="58" t="str">
        <f t="shared" si="26"/>
        <v>Small Sale</v>
      </c>
    </row>
    <row r="1725" spans="1:11">
      <c r="A1725" s="28" t="s">
        <v>3549</v>
      </c>
      <c r="B1725" s="31">
        <v>45738</v>
      </c>
      <c r="C1725" s="34" t="s">
        <v>1524</v>
      </c>
      <c r="D1725" s="34" t="s">
        <v>1726</v>
      </c>
      <c r="E1725" s="34" t="s">
        <v>1794</v>
      </c>
      <c r="F1725" s="34">
        <v>4</v>
      </c>
      <c r="G1725" s="34">
        <v>706.67</v>
      </c>
      <c r="H1725" s="34">
        <v>0.01</v>
      </c>
      <c r="I1725" s="34" t="s">
        <v>1824</v>
      </c>
      <c r="J1725" s="34">
        <v>2798.4132</v>
      </c>
      <c r="K1725" s="58" t="str">
        <f t="shared" si="26"/>
        <v>Large Sale</v>
      </c>
    </row>
    <row r="1726" spans="1:11">
      <c r="A1726" s="27" t="s">
        <v>3550</v>
      </c>
      <c r="B1726" s="30">
        <v>45685</v>
      </c>
      <c r="C1726" s="33" t="s">
        <v>1223</v>
      </c>
      <c r="D1726" s="33" t="s">
        <v>1602</v>
      </c>
      <c r="E1726" s="33" t="s">
        <v>1766</v>
      </c>
      <c r="F1726" s="33">
        <v>3</v>
      </c>
      <c r="G1726" s="33">
        <v>523.45000000000005</v>
      </c>
      <c r="H1726" s="33">
        <v>0.17</v>
      </c>
      <c r="I1726" s="33" t="s">
        <v>1824</v>
      </c>
      <c r="J1726" s="33">
        <v>1303.3905</v>
      </c>
      <c r="K1726" s="58" t="str">
        <f t="shared" si="26"/>
        <v>Large Sale</v>
      </c>
    </row>
    <row r="1727" spans="1:11">
      <c r="A1727" s="28" t="s">
        <v>3551</v>
      </c>
      <c r="B1727" s="31">
        <v>45701</v>
      </c>
      <c r="C1727" s="34" t="s">
        <v>48</v>
      </c>
      <c r="D1727" s="34" t="s">
        <v>1730</v>
      </c>
      <c r="E1727" s="34" t="s">
        <v>1810</v>
      </c>
      <c r="F1727" s="34">
        <v>3</v>
      </c>
      <c r="G1727" s="34">
        <v>482.2</v>
      </c>
      <c r="H1727" s="34">
        <v>0.23</v>
      </c>
      <c r="I1727" s="34" t="s">
        <v>1829</v>
      </c>
      <c r="J1727" s="34">
        <v>1113.8820000000001</v>
      </c>
      <c r="K1727" s="58" t="str">
        <f t="shared" si="26"/>
        <v>Large Sale</v>
      </c>
    </row>
    <row r="1728" spans="1:11">
      <c r="A1728" s="27" t="s">
        <v>3552</v>
      </c>
      <c r="B1728" s="30">
        <v>45745</v>
      </c>
      <c r="C1728" s="33" t="s">
        <v>428</v>
      </c>
      <c r="D1728" s="33" t="s">
        <v>1674</v>
      </c>
      <c r="E1728" s="33" t="s">
        <v>1773</v>
      </c>
      <c r="F1728" s="33">
        <v>4</v>
      </c>
      <c r="G1728" s="33">
        <v>688.86</v>
      </c>
      <c r="H1728" s="33">
        <v>0.02</v>
      </c>
      <c r="I1728" s="33" t="s">
        <v>1829</v>
      </c>
      <c r="J1728" s="33">
        <v>2700.3312000000001</v>
      </c>
      <c r="K1728" s="58" t="str">
        <f t="shared" si="26"/>
        <v>Large Sale</v>
      </c>
    </row>
    <row r="1729" spans="1:11">
      <c r="A1729" s="28" t="s">
        <v>3553</v>
      </c>
      <c r="B1729" s="31">
        <v>45214</v>
      </c>
      <c r="C1729" s="34" t="s">
        <v>100</v>
      </c>
      <c r="D1729" s="34" t="s">
        <v>1572</v>
      </c>
      <c r="E1729" s="34" t="s">
        <v>1752</v>
      </c>
      <c r="F1729" s="34">
        <v>1</v>
      </c>
      <c r="G1729" s="34">
        <v>145.47999999999999</v>
      </c>
      <c r="H1729" s="34">
        <v>0.1</v>
      </c>
      <c r="I1729" s="34" t="s">
        <v>1829</v>
      </c>
      <c r="J1729" s="34">
        <v>130.93199999999999</v>
      </c>
      <c r="K1729" s="58" t="str">
        <f t="shared" si="26"/>
        <v>Small Sale</v>
      </c>
    </row>
    <row r="1730" spans="1:11">
      <c r="A1730" s="27" t="s">
        <v>3554</v>
      </c>
      <c r="B1730" s="30">
        <v>45547</v>
      </c>
      <c r="C1730" s="33" t="s">
        <v>198</v>
      </c>
      <c r="D1730" s="33" t="s">
        <v>1610</v>
      </c>
      <c r="E1730" s="33" t="s">
        <v>1792</v>
      </c>
      <c r="F1730" s="33">
        <v>4</v>
      </c>
      <c r="G1730" s="33">
        <v>862.25</v>
      </c>
      <c r="H1730" s="33">
        <v>0.28000000000000003</v>
      </c>
      <c r="I1730" s="33" t="s">
        <v>1826</v>
      </c>
      <c r="J1730" s="33">
        <v>2483.2800000000002</v>
      </c>
      <c r="K1730" s="58" t="str">
        <f t="shared" si="26"/>
        <v>Large Sale</v>
      </c>
    </row>
    <row r="1731" spans="1:11">
      <c r="A1731" s="28" t="s">
        <v>3555</v>
      </c>
      <c r="B1731" s="31">
        <v>45296</v>
      </c>
      <c r="C1731" s="34" t="s">
        <v>926</v>
      </c>
      <c r="D1731" s="34" t="s">
        <v>1546</v>
      </c>
      <c r="E1731" s="34" t="s">
        <v>1799</v>
      </c>
      <c r="F1731" s="34">
        <v>4</v>
      </c>
      <c r="G1731" s="34">
        <v>146.12</v>
      </c>
      <c r="H1731" s="34">
        <v>0.12</v>
      </c>
      <c r="I1731" s="34" t="s">
        <v>1829</v>
      </c>
      <c r="J1731" s="34">
        <v>514.3424</v>
      </c>
      <c r="K1731" s="58" t="str">
        <f t="shared" ref="K1731:K1794" si="27">IF(J1731 &gt; 1000, "Large Sale", "Small Sale")</f>
        <v>Small Sale</v>
      </c>
    </row>
    <row r="1732" spans="1:11">
      <c r="A1732" s="27" t="s">
        <v>3556</v>
      </c>
      <c r="B1732" s="30">
        <v>45549</v>
      </c>
      <c r="C1732" s="33" t="s">
        <v>1472</v>
      </c>
      <c r="D1732" s="33" t="s">
        <v>1610</v>
      </c>
      <c r="E1732" s="33" t="s">
        <v>1810</v>
      </c>
      <c r="F1732" s="33">
        <v>2</v>
      </c>
      <c r="G1732" s="33">
        <v>695.02</v>
      </c>
      <c r="H1732" s="33">
        <v>0.3</v>
      </c>
      <c r="I1732" s="33" t="s">
        <v>1829</v>
      </c>
      <c r="J1732" s="33">
        <v>973.02799999999991</v>
      </c>
      <c r="K1732" s="58" t="str">
        <f t="shared" si="27"/>
        <v>Small Sale</v>
      </c>
    </row>
    <row r="1733" spans="1:11">
      <c r="A1733" s="28" t="s">
        <v>3557</v>
      </c>
      <c r="B1733" s="31">
        <v>45231</v>
      </c>
      <c r="C1733" s="34" t="s">
        <v>711</v>
      </c>
      <c r="D1733" s="34" t="s">
        <v>1736</v>
      </c>
      <c r="E1733" s="34" t="s">
        <v>1789</v>
      </c>
      <c r="F1733" s="34">
        <v>2</v>
      </c>
      <c r="G1733" s="34">
        <v>886.67</v>
      </c>
      <c r="H1733" s="34">
        <v>0.24</v>
      </c>
      <c r="I1733" s="34" t="s">
        <v>1826</v>
      </c>
      <c r="J1733" s="34">
        <v>1347.7384</v>
      </c>
      <c r="K1733" s="58" t="str">
        <f t="shared" si="27"/>
        <v>Large Sale</v>
      </c>
    </row>
    <row r="1734" spans="1:11">
      <c r="A1734" s="27" t="s">
        <v>3558</v>
      </c>
      <c r="B1734" s="30">
        <v>45628</v>
      </c>
      <c r="C1734" s="33" t="s">
        <v>205</v>
      </c>
      <c r="D1734" s="33" t="s">
        <v>1680</v>
      </c>
      <c r="E1734" s="33" t="s">
        <v>1810</v>
      </c>
      <c r="F1734" s="33">
        <v>2</v>
      </c>
      <c r="G1734" s="33">
        <v>864.09</v>
      </c>
      <c r="H1734" s="33">
        <v>0.06</v>
      </c>
      <c r="I1734" s="33" t="s">
        <v>1829</v>
      </c>
      <c r="J1734" s="33">
        <v>1624.4892</v>
      </c>
      <c r="K1734" s="58" t="str">
        <f t="shared" si="27"/>
        <v>Large Sale</v>
      </c>
    </row>
    <row r="1735" spans="1:11">
      <c r="A1735" s="28" t="s">
        <v>3559</v>
      </c>
      <c r="B1735" s="31">
        <v>45862</v>
      </c>
      <c r="C1735" s="34" t="s">
        <v>23</v>
      </c>
      <c r="D1735" s="34" t="s">
        <v>1572</v>
      </c>
      <c r="E1735" s="34" t="s">
        <v>1786</v>
      </c>
      <c r="F1735" s="34">
        <v>1</v>
      </c>
      <c r="G1735" s="34">
        <v>437.65</v>
      </c>
      <c r="H1735" s="34">
        <v>0.02</v>
      </c>
      <c r="I1735" s="34" t="s">
        <v>1826</v>
      </c>
      <c r="J1735" s="34">
        <v>428.89699999999999</v>
      </c>
      <c r="K1735" s="58" t="str">
        <f t="shared" si="27"/>
        <v>Small Sale</v>
      </c>
    </row>
    <row r="1736" spans="1:11">
      <c r="A1736" s="27" t="s">
        <v>3560</v>
      </c>
      <c r="B1736" s="30">
        <v>45843</v>
      </c>
      <c r="C1736" s="33" t="s">
        <v>660</v>
      </c>
      <c r="D1736" s="33" t="s">
        <v>1620</v>
      </c>
      <c r="E1736" s="33" t="s">
        <v>1797</v>
      </c>
      <c r="F1736" s="33">
        <v>2</v>
      </c>
      <c r="G1736" s="33">
        <v>208.09</v>
      </c>
      <c r="H1736" s="33">
        <v>0.27</v>
      </c>
      <c r="I1736" s="33" t="s">
        <v>1824</v>
      </c>
      <c r="J1736" s="33">
        <v>303.81139999999999</v>
      </c>
      <c r="K1736" s="58" t="str">
        <f t="shared" si="27"/>
        <v>Small Sale</v>
      </c>
    </row>
    <row r="1737" spans="1:11">
      <c r="A1737" s="28" t="s">
        <v>3561</v>
      </c>
      <c r="B1737" s="31">
        <v>45482</v>
      </c>
      <c r="C1737" s="34" t="s">
        <v>205</v>
      </c>
      <c r="D1737" s="34" t="s">
        <v>1734</v>
      </c>
      <c r="E1737" s="34" t="s">
        <v>1807</v>
      </c>
      <c r="F1737" s="34">
        <v>4</v>
      </c>
      <c r="G1737" s="34">
        <v>825.78</v>
      </c>
      <c r="H1737" s="34">
        <v>0.02</v>
      </c>
      <c r="I1737" s="34" t="s">
        <v>1824</v>
      </c>
      <c r="J1737" s="34">
        <v>3237.0576000000001</v>
      </c>
      <c r="K1737" s="58" t="str">
        <f t="shared" si="27"/>
        <v>Large Sale</v>
      </c>
    </row>
    <row r="1738" spans="1:11">
      <c r="A1738" s="27" t="s">
        <v>3562</v>
      </c>
      <c r="B1738" s="30">
        <v>45313</v>
      </c>
      <c r="C1738" s="33" t="s">
        <v>405</v>
      </c>
      <c r="D1738" s="33" t="s">
        <v>1598</v>
      </c>
      <c r="E1738" s="33" t="s">
        <v>1807</v>
      </c>
      <c r="F1738" s="33">
        <v>3</v>
      </c>
      <c r="G1738" s="33">
        <v>849.77</v>
      </c>
      <c r="H1738" s="33">
        <v>0.12</v>
      </c>
      <c r="I1738" s="33" t="s">
        <v>1826</v>
      </c>
      <c r="J1738" s="33">
        <v>2243.3928000000001</v>
      </c>
      <c r="K1738" s="58" t="str">
        <f t="shared" si="27"/>
        <v>Large Sale</v>
      </c>
    </row>
    <row r="1739" spans="1:11">
      <c r="A1739" s="28" t="s">
        <v>3563</v>
      </c>
      <c r="B1739" s="31">
        <v>45314</v>
      </c>
      <c r="C1739" s="34" t="s">
        <v>1080</v>
      </c>
      <c r="D1739" s="34" t="s">
        <v>1668</v>
      </c>
      <c r="E1739" s="34" t="s">
        <v>1769</v>
      </c>
      <c r="F1739" s="34">
        <v>1</v>
      </c>
      <c r="G1739" s="34">
        <v>88.78</v>
      </c>
      <c r="H1739" s="34">
        <v>0.18</v>
      </c>
      <c r="I1739" s="34" t="s">
        <v>1824</v>
      </c>
      <c r="J1739" s="34">
        <v>72.799600000000012</v>
      </c>
      <c r="K1739" s="58" t="str">
        <f t="shared" si="27"/>
        <v>Small Sale</v>
      </c>
    </row>
    <row r="1740" spans="1:11">
      <c r="A1740" s="27" t="s">
        <v>3564</v>
      </c>
      <c r="B1740" s="30">
        <v>45526</v>
      </c>
      <c r="C1740" s="33" t="s">
        <v>628</v>
      </c>
      <c r="D1740" s="33" t="s">
        <v>1704</v>
      </c>
      <c r="E1740" s="33" t="s">
        <v>1769</v>
      </c>
      <c r="F1740" s="33">
        <v>4</v>
      </c>
      <c r="G1740" s="33">
        <v>507.22</v>
      </c>
      <c r="H1740" s="33">
        <v>0.14000000000000001</v>
      </c>
      <c r="I1740" s="33" t="s">
        <v>1826</v>
      </c>
      <c r="J1740" s="33">
        <v>1744.8368</v>
      </c>
      <c r="K1740" s="58" t="str">
        <f t="shared" si="27"/>
        <v>Large Sale</v>
      </c>
    </row>
    <row r="1741" spans="1:11">
      <c r="A1741" s="28" t="s">
        <v>3565</v>
      </c>
      <c r="B1741" s="31">
        <v>45887</v>
      </c>
      <c r="C1741" s="34" t="s">
        <v>996</v>
      </c>
      <c r="D1741" s="34" t="s">
        <v>1740</v>
      </c>
      <c r="E1741" s="34" t="s">
        <v>1752</v>
      </c>
      <c r="F1741" s="34">
        <v>3</v>
      </c>
      <c r="G1741" s="34">
        <v>330.98</v>
      </c>
      <c r="H1741" s="34">
        <v>0.11</v>
      </c>
      <c r="I1741" s="34" t="s">
        <v>1824</v>
      </c>
      <c r="J1741" s="34">
        <v>883.71660000000008</v>
      </c>
      <c r="K1741" s="58" t="str">
        <f t="shared" si="27"/>
        <v>Small Sale</v>
      </c>
    </row>
    <row r="1742" spans="1:11">
      <c r="A1742" s="27" t="s">
        <v>3566</v>
      </c>
      <c r="B1742" s="30">
        <v>45562</v>
      </c>
      <c r="C1742" s="33" t="s">
        <v>195</v>
      </c>
      <c r="D1742" s="33" t="s">
        <v>1622</v>
      </c>
      <c r="E1742" s="33" t="s">
        <v>1813</v>
      </c>
      <c r="F1742" s="33">
        <v>4</v>
      </c>
      <c r="G1742" s="33">
        <v>442.87</v>
      </c>
      <c r="H1742" s="33">
        <v>0.08</v>
      </c>
      <c r="I1742" s="33" t="s">
        <v>1824</v>
      </c>
      <c r="J1742" s="33">
        <v>1629.7616</v>
      </c>
      <c r="K1742" s="58" t="str">
        <f t="shared" si="27"/>
        <v>Large Sale</v>
      </c>
    </row>
    <row r="1743" spans="1:11">
      <c r="A1743" s="28" t="s">
        <v>3567</v>
      </c>
      <c r="B1743" s="31">
        <v>45880</v>
      </c>
      <c r="C1743" s="34" t="s">
        <v>48</v>
      </c>
      <c r="D1743" s="34" t="s">
        <v>1740</v>
      </c>
      <c r="E1743" s="34" t="s">
        <v>1761</v>
      </c>
      <c r="F1743" s="34">
        <v>2</v>
      </c>
      <c r="G1743" s="34">
        <v>939.66</v>
      </c>
      <c r="H1743" s="34">
        <v>0.14000000000000001</v>
      </c>
      <c r="I1743" s="34" t="s">
        <v>1826</v>
      </c>
      <c r="J1743" s="34">
        <v>1616.2152000000001</v>
      </c>
      <c r="K1743" s="58" t="str">
        <f t="shared" si="27"/>
        <v>Large Sale</v>
      </c>
    </row>
    <row r="1744" spans="1:11">
      <c r="A1744" s="27" t="s">
        <v>3568</v>
      </c>
      <c r="B1744" s="30">
        <v>45556</v>
      </c>
      <c r="C1744" s="33" t="s">
        <v>929</v>
      </c>
      <c r="D1744" s="33" t="s">
        <v>1694</v>
      </c>
      <c r="E1744" s="33" t="s">
        <v>1766</v>
      </c>
      <c r="F1744" s="33">
        <v>1</v>
      </c>
      <c r="G1744" s="33">
        <v>24.13</v>
      </c>
      <c r="H1744" s="33">
        <v>0</v>
      </c>
      <c r="I1744" s="33" t="s">
        <v>1824</v>
      </c>
      <c r="J1744" s="33">
        <v>24.13</v>
      </c>
      <c r="K1744" s="58" t="str">
        <f t="shared" si="27"/>
        <v>Small Sale</v>
      </c>
    </row>
    <row r="1745" spans="1:11">
      <c r="A1745" s="28" t="s">
        <v>3569</v>
      </c>
      <c r="B1745" s="31">
        <v>45355</v>
      </c>
      <c r="C1745" s="34" t="s">
        <v>1139</v>
      </c>
      <c r="D1745" s="34" t="s">
        <v>1630</v>
      </c>
      <c r="E1745" s="34" t="s">
        <v>1766</v>
      </c>
      <c r="F1745" s="34">
        <v>3</v>
      </c>
      <c r="G1745" s="34">
        <v>239.54</v>
      </c>
      <c r="H1745" s="34">
        <v>0.28999999999999998</v>
      </c>
      <c r="I1745" s="34" t="s">
        <v>1829</v>
      </c>
      <c r="J1745" s="34">
        <v>510.22019999999998</v>
      </c>
      <c r="K1745" s="58" t="str">
        <f t="shared" si="27"/>
        <v>Small Sale</v>
      </c>
    </row>
    <row r="1746" spans="1:11">
      <c r="A1746" s="27" t="s">
        <v>3570</v>
      </c>
      <c r="B1746" s="30">
        <v>45244</v>
      </c>
      <c r="C1746" s="33" t="s">
        <v>1484</v>
      </c>
      <c r="D1746" s="33" t="s">
        <v>1640</v>
      </c>
      <c r="E1746" s="33" t="s">
        <v>1799</v>
      </c>
      <c r="F1746" s="33">
        <v>1</v>
      </c>
      <c r="G1746" s="33">
        <v>588.53</v>
      </c>
      <c r="H1746" s="33">
        <v>0.1</v>
      </c>
      <c r="I1746" s="33" t="s">
        <v>1824</v>
      </c>
      <c r="J1746" s="33">
        <v>529.67700000000002</v>
      </c>
      <c r="K1746" s="58" t="str">
        <f t="shared" si="27"/>
        <v>Small Sale</v>
      </c>
    </row>
    <row r="1747" spans="1:11">
      <c r="A1747" s="28" t="s">
        <v>3571</v>
      </c>
      <c r="B1747" s="31">
        <v>45863</v>
      </c>
      <c r="C1747" s="34" t="s">
        <v>914</v>
      </c>
      <c r="D1747" s="34" t="s">
        <v>1668</v>
      </c>
      <c r="E1747" s="34" t="s">
        <v>1801</v>
      </c>
      <c r="F1747" s="34">
        <v>1</v>
      </c>
      <c r="G1747" s="34">
        <v>145.96</v>
      </c>
      <c r="H1747" s="34">
        <v>0.3</v>
      </c>
      <c r="I1747" s="34" t="s">
        <v>1824</v>
      </c>
      <c r="J1747" s="34">
        <v>102.172</v>
      </c>
      <c r="K1747" s="58" t="str">
        <f t="shared" si="27"/>
        <v>Small Sale</v>
      </c>
    </row>
    <row r="1748" spans="1:11">
      <c r="A1748" s="27" t="s">
        <v>3572</v>
      </c>
      <c r="B1748" s="30">
        <v>45573</v>
      </c>
      <c r="C1748" s="33" t="s">
        <v>360</v>
      </c>
      <c r="D1748" s="33" t="s">
        <v>1688</v>
      </c>
      <c r="E1748" s="33" t="s">
        <v>1769</v>
      </c>
      <c r="F1748" s="33">
        <v>4</v>
      </c>
      <c r="G1748" s="33">
        <v>640.91</v>
      </c>
      <c r="H1748" s="33">
        <v>0.06</v>
      </c>
      <c r="I1748" s="33" t="s">
        <v>1824</v>
      </c>
      <c r="J1748" s="33">
        <v>2409.8216000000002</v>
      </c>
      <c r="K1748" s="58" t="str">
        <f t="shared" si="27"/>
        <v>Large Sale</v>
      </c>
    </row>
    <row r="1749" spans="1:11">
      <c r="A1749" s="28" t="s">
        <v>3573</v>
      </c>
      <c r="B1749" s="31">
        <v>45792</v>
      </c>
      <c r="C1749" s="34" t="s">
        <v>164</v>
      </c>
      <c r="D1749" s="34" t="s">
        <v>1676</v>
      </c>
      <c r="E1749" s="34" t="s">
        <v>1792</v>
      </c>
      <c r="F1749" s="34">
        <v>3</v>
      </c>
      <c r="G1749" s="34">
        <v>773.86</v>
      </c>
      <c r="H1749" s="34">
        <v>0.22</v>
      </c>
      <c r="I1749" s="34" t="s">
        <v>1824</v>
      </c>
      <c r="J1749" s="34">
        <v>1810.8324</v>
      </c>
      <c r="K1749" s="58" t="str">
        <f t="shared" si="27"/>
        <v>Large Sale</v>
      </c>
    </row>
    <row r="1750" spans="1:11">
      <c r="A1750" s="27" t="s">
        <v>3574</v>
      </c>
      <c r="B1750" s="30">
        <v>45744</v>
      </c>
      <c r="C1750" s="33" t="s">
        <v>1428</v>
      </c>
      <c r="D1750" s="33" t="s">
        <v>1610</v>
      </c>
      <c r="E1750" s="33" t="s">
        <v>1801</v>
      </c>
      <c r="F1750" s="33">
        <v>2</v>
      </c>
      <c r="G1750" s="33">
        <v>31.28</v>
      </c>
      <c r="H1750" s="33">
        <v>0.2</v>
      </c>
      <c r="I1750" s="33" t="s">
        <v>1829</v>
      </c>
      <c r="J1750" s="33">
        <v>50.048000000000002</v>
      </c>
      <c r="K1750" s="58" t="str">
        <f t="shared" si="27"/>
        <v>Small Sale</v>
      </c>
    </row>
    <row r="1751" spans="1:11">
      <c r="A1751" s="28" t="s">
        <v>3575</v>
      </c>
      <c r="B1751" s="31">
        <v>45842</v>
      </c>
      <c r="C1751" s="34" t="s">
        <v>1166</v>
      </c>
      <c r="D1751" s="34" t="s">
        <v>1712</v>
      </c>
      <c r="E1751" s="34" t="s">
        <v>1776</v>
      </c>
      <c r="F1751" s="34">
        <v>4</v>
      </c>
      <c r="G1751" s="34">
        <v>389.22</v>
      </c>
      <c r="H1751" s="34">
        <v>0.18</v>
      </c>
      <c r="I1751" s="34" t="s">
        <v>1824</v>
      </c>
      <c r="J1751" s="34">
        <v>1276.6415999999999</v>
      </c>
      <c r="K1751" s="58" t="str">
        <f t="shared" si="27"/>
        <v>Large Sale</v>
      </c>
    </row>
    <row r="1752" spans="1:11">
      <c r="A1752" s="27" t="s">
        <v>3576</v>
      </c>
      <c r="B1752" s="30">
        <v>45502</v>
      </c>
      <c r="C1752" s="33" t="s">
        <v>71</v>
      </c>
      <c r="D1752" s="33" t="s">
        <v>1676</v>
      </c>
      <c r="E1752" s="33" t="s">
        <v>1801</v>
      </c>
      <c r="F1752" s="33">
        <v>3</v>
      </c>
      <c r="G1752" s="33">
        <v>543.44000000000005</v>
      </c>
      <c r="H1752" s="33">
        <v>0.13</v>
      </c>
      <c r="I1752" s="33" t="s">
        <v>1826</v>
      </c>
      <c r="J1752" s="33">
        <v>1418.3784000000001</v>
      </c>
      <c r="K1752" s="58" t="str">
        <f t="shared" si="27"/>
        <v>Large Sale</v>
      </c>
    </row>
    <row r="1753" spans="1:11">
      <c r="A1753" s="28" t="s">
        <v>3577</v>
      </c>
      <c r="B1753" s="31">
        <v>45296</v>
      </c>
      <c r="C1753" s="34" t="s">
        <v>821</v>
      </c>
      <c r="D1753" s="34" t="s">
        <v>1742</v>
      </c>
      <c r="E1753" s="34" t="s">
        <v>1813</v>
      </c>
      <c r="F1753" s="34">
        <v>4</v>
      </c>
      <c r="G1753" s="34">
        <v>715.42</v>
      </c>
      <c r="H1753" s="34">
        <v>0.28999999999999998</v>
      </c>
      <c r="I1753" s="34" t="s">
        <v>1826</v>
      </c>
      <c r="J1753" s="34">
        <v>2031.7927999999999</v>
      </c>
      <c r="K1753" s="58" t="str">
        <f t="shared" si="27"/>
        <v>Large Sale</v>
      </c>
    </row>
    <row r="1754" spans="1:11">
      <c r="A1754" s="27" t="s">
        <v>3578</v>
      </c>
      <c r="B1754" s="30">
        <v>45886</v>
      </c>
      <c r="C1754" s="33" t="s">
        <v>195</v>
      </c>
      <c r="D1754" s="33" t="s">
        <v>1572</v>
      </c>
      <c r="E1754" s="33" t="s">
        <v>1769</v>
      </c>
      <c r="F1754" s="33">
        <v>4</v>
      </c>
      <c r="G1754" s="33">
        <v>676.14</v>
      </c>
      <c r="H1754" s="33">
        <v>0.11</v>
      </c>
      <c r="I1754" s="33" t="s">
        <v>1829</v>
      </c>
      <c r="J1754" s="33">
        <v>2407.0583999999999</v>
      </c>
      <c r="K1754" s="58" t="str">
        <f t="shared" si="27"/>
        <v>Large Sale</v>
      </c>
    </row>
    <row r="1755" spans="1:11">
      <c r="A1755" s="28" t="s">
        <v>3579</v>
      </c>
      <c r="B1755" s="31">
        <v>45425</v>
      </c>
      <c r="C1755" s="34" t="s">
        <v>321</v>
      </c>
      <c r="D1755" s="34" t="s">
        <v>1626</v>
      </c>
      <c r="E1755" s="34" t="s">
        <v>1757</v>
      </c>
      <c r="F1755" s="34">
        <v>4</v>
      </c>
      <c r="G1755" s="34">
        <v>352.72</v>
      </c>
      <c r="H1755" s="34">
        <v>0.25</v>
      </c>
      <c r="I1755" s="34" t="s">
        <v>1824</v>
      </c>
      <c r="J1755" s="34">
        <v>1058.1600000000001</v>
      </c>
      <c r="K1755" s="58" t="str">
        <f t="shared" si="27"/>
        <v>Large Sale</v>
      </c>
    </row>
    <row r="1756" spans="1:11">
      <c r="A1756" s="27" t="s">
        <v>3580</v>
      </c>
      <c r="B1756" s="30">
        <v>45797</v>
      </c>
      <c r="C1756" s="33" t="s">
        <v>574</v>
      </c>
      <c r="D1756" s="33" t="s">
        <v>1570</v>
      </c>
      <c r="E1756" s="33" t="s">
        <v>1794</v>
      </c>
      <c r="F1756" s="33">
        <v>1</v>
      </c>
      <c r="G1756" s="33">
        <v>470.18</v>
      </c>
      <c r="H1756" s="33">
        <v>0.19</v>
      </c>
      <c r="I1756" s="33" t="s">
        <v>1826</v>
      </c>
      <c r="J1756" s="33">
        <v>380.84580000000011</v>
      </c>
      <c r="K1756" s="58" t="str">
        <f t="shared" si="27"/>
        <v>Small Sale</v>
      </c>
    </row>
    <row r="1757" spans="1:11">
      <c r="A1757" s="28" t="s">
        <v>3581</v>
      </c>
      <c r="B1757" s="31">
        <v>45898</v>
      </c>
      <c r="C1757" s="34" t="s">
        <v>740</v>
      </c>
      <c r="D1757" s="34" t="s">
        <v>1680</v>
      </c>
      <c r="E1757" s="34" t="s">
        <v>1792</v>
      </c>
      <c r="F1757" s="34">
        <v>1</v>
      </c>
      <c r="G1757" s="34">
        <v>891.79</v>
      </c>
      <c r="H1757" s="34">
        <v>0.03</v>
      </c>
      <c r="I1757" s="34" t="s">
        <v>1824</v>
      </c>
      <c r="J1757" s="34">
        <v>865.03629999999998</v>
      </c>
      <c r="K1757" s="58" t="str">
        <f t="shared" si="27"/>
        <v>Small Sale</v>
      </c>
    </row>
    <row r="1758" spans="1:11">
      <c r="A1758" s="27" t="s">
        <v>3582</v>
      </c>
      <c r="B1758" s="30">
        <v>45390</v>
      </c>
      <c r="C1758" s="33" t="s">
        <v>1092</v>
      </c>
      <c r="D1758" s="33" t="s">
        <v>1726</v>
      </c>
      <c r="E1758" s="33" t="s">
        <v>1807</v>
      </c>
      <c r="F1758" s="33">
        <v>2</v>
      </c>
      <c r="G1758" s="33">
        <v>433.07</v>
      </c>
      <c r="H1758" s="33">
        <v>0.25</v>
      </c>
      <c r="I1758" s="33" t="s">
        <v>1829</v>
      </c>
      <c r="J1758" s="33">
        <v>649.60500000000002</v>
      </c>
      <c r="K1758" s="58" t="str">
        <f t="shared" si="27"/>
        <v>Small Sale</v>
      </c>
    </row>
    <row r="1759" spans="1:11">
      <c r="A1759" s="28" t="s">
        <v>3583</v>
      </c>
      <c r="B1759" s="31">
        <v>45355</v>
      </c>
      <c r="C1759" s="34" t="s">
        <v>59</v>
      </c>
      <c r="D1759" s="34" t="s">
        <v>1680</v>
      </c>
      <c r="E1759" s="34" t="s">
        <v>1813</v>
      </c>
      <c r="F1759" s="34">
        <v>3</v>
      </c>
      <c r="G1759" s="34">
        <v>626.71</v>
      </c>
      <c r="H1759" s="34">
        <v>7.0000000000000007E-2</v>
      </c>
      <c r="I1759" s="34" t="s">
        <v>1829</v>
      </c>
      <c r="J1759" s="34">
        <v>1748.5209</v>
      </c>
      <c r="K1759" s="58" t="str">
        <f t="shared" si="27"/>
        <v>Large Sale</v>
      </c>
    </row>
    <row r="1760" spans="1:11">
      <c r="A1760" s="27" t="s">
        <v>3584</v>
      </c>
      <c r="B1760" s="30">
        <v>45916</v>
      </c>
      <c r="C1760" s="33" t="s">
        <v>278</v>
      </c>
      <c r="D1760" s="33" t="s">
        <v>1620</v>
      </c>
      <c r="E1760" s="33" t="s">
        <v>1752</v>
      </c>
      <c r="F1760" s="33">
        <v>2</v>
      </c>
      <c r="G1760" s="33">
        <v>324.18</v>
      </c>
      <c r="H1760" s="33">
        <v>0.06</v>
      </c>
      <c r="I1760" s="33" t="s">
        <v>1829</v>
      </c>
      <c r="J1760" s="33">
        <v>609.45839999999998</v>
      </c>
      <c r="K1760" s="58" t="str">
        <f t="shared" si="27"/>
        <v>Small Sale</v>
      </c>
    </row>
    <row r="1761" spans="1:11">
      <c r="A1761" s="28" t="s">
        <v>3585</v>
      </c>
      <c r="B1761" s="31">
        <v>45448</v>
      </c>
      <c r="C1761" s="34" t="s">
        <v>63</v>
      </c>
      <c r="D1761" s="34" t="s">
        <v>1576</v>
      </c>
      <c r="E1761" s="34" t="s">
        <v>1807</v>
      </c>
      <c r="F1761" s="34">
        <v>4</v>
      </c>
      <c r="G1761" s="34">
        <v>839.74</v>
      </c>
      <c r="H1761" s="34">
        <v>0.13</v>
      </c>
      <c r="I1761" s="34" t="s">
        <v>1826</v>
      </c>
      <c r="J1761" s="34">
        <v>2922.2952</v>
      </c>
      <c r="K1761" s="58" t="str">
        <f t="shared" si="27"/>
        <v>Large Sale</v>
      </c>
    </row>
    <row r="1762" spans="1:11">
      <c r="A1762" s="27" t="s">
        <v>3586</v>
      </c>
      <c r="B1762" s="30">
        <v>45402</v>
      </c>
      <c r="C1762" s="33" t="s">
        <v>523</v>
      </c>
      <c r="D1762" s="33" t="s">
        <v>1672</v>
      </c>
      <c r="E1762" s="33" t="s">
        <v>1801</v>
      </c>
      <c r="F1762" s="33">
        <v>3</v>
      </c>
      <c r="G1762" s="33">
        <v>252.63</v>
      </c>
      <c r="H1762" s="33">
        <v>0.28000000000000003</v>
      </c>
      <c r="I1762" s="33" t="s">
        <v>1824</v>
      </c>
      <c r="J1762" s="33">
        <v>545.68079999999998</v>
      </c>
      <c r="K1762" s="58" t="str">
        <f t="shared" si="27"/>
        <v>Small Sale</v>
      </c>
    </row>
    <row r="1763" spans="1:11">
      <c r="A1763" s="28" t="s">
        <v>3587</v>
      </c>
      <c r="B1763" s="31">
        <v>45581</v>
      </c>
      <c r="C1763" s="34" t="s">
        <v>815</v>
      </c>
      <c r="D1763" s="34" t="s">
        <v>1706</v>
      </c>
      <c r="E1763" s="34" t="s">
        <v>1813</v>
      </c>
      <c r="F1763" s="34">
        <v>2</v>
      </c>
      <c r="G1763" s="34">
        <v>60.53</v>
      </c>
      <c r="H1763" s="34">
        <v>0.18</v>
      </c>
      <c r="I1763" s="34" t="s">
        <v>1824</v>
      </c>
      <c r="J1763" s="34">
        <v>99.269200000000012</v>
      </c>
      <c r="K1763" s="58" t="str">
        <f t="shared" si="27"/>
        <v>Small Sale</v>
      </c>
    </row>
    <row r="1764" spans="1:11">
      <c r="A1764" s="27" t="s">
        <v>3588</v>
      </c>
      <c r="B1764" s="30">
        <v>45610</v>
      </c>
      <c r="C1764" s="33" t="s">
        <v>205</v>
      </c>
      <c r="D1764" s="33" t="s">
        <v>1716</v>
      </c>
      <c r="E1764" s="33" t="s">
        <v>1797</v>
      </c>
      <c r="F1764" s="33">
        <v>4</v>
      </c>
      <c r="G1764" s="33">
        <v>341.95</v>
      </c>
      <c r="H1764" s="33">
        <v>0.25</v>
      </c>
      <c r="I1764" s="33" t="s">
        <v>1824</v>
      </c>
      <c r="J1764" s="33">
        <v>1025.8499999999999</v>
      </c>
      <c r="K1764" s="58" t="str">
        <f t="shared" si="27"/>
        <v>Large Sale</v>
      </c>
    </row>
    <row r="1765" spans="1:11">
      <c r="A1765" s="28" t="s">
        <v>3589</v>
      </c>
      <c r="B1765" s="31">
        <v>45438</v>
      </c>
      <c r="C1765" s="34" t="s">
        <v>899</v>
      </c>
      <c r="D1765" s="34" t="s">
        <v>1592</v>
      </c>
      <c r="E1765" s="34" t="s">
        <v>1804</v>
      </c>
      <c r="F1765" s="34">
        <v>4</v>
      </c>
      <c r="G1765" s="34">
        <v>300.12</v>
      </c>
      <c r="H1765" s="34">
        <v>0.05</v>
      </c>
      <c r="I1765" s="34" t="s">
        <v>1826</v>
      </c>
      <c r="J1765" s="34">
        <v>1140.4559999999999</v>
      </c>
      <c r="K1765" s="58" t="str">
        <f t="shared" si="27"/>
        <v>Large Sale</v>
      </c>
    </row>
    <row r="1766" spans="1:11">
      <c r="A1766" s="27" t="s">
        <v>3590</v>
      </c>
      <c r="B1766" s="30">
        <v>45705</v>
      </c>
      <c r="C1766" s="33" t="s">
        <v>402</v>
      </c>
      <c r="D1766" s="33" t="s">
        <v>1604</v>
      </c>
      <c r="E1766" s="33" t="s">
        <v>1807</v>
      </c>
      <c r="F1766" s="33">
        <v>2</v>
      </c>
      <c r="G1766" s="33">
        <v>289.14</v>
      </c>
      <c r="H1766" s="33">
        <v>0.12</v>
      </c>
      <c r="I1766" s="33" t="s">
        <v>1829</v>
      </c>
      <c r="J1766" s="33">
        <v>508.88639999999998</v>
      </c>
      <c r="K1766" s="58" t="str">
        <f t="shared" si="27"/>
        <v>Small Sale</v>
      </c>
    </row>
    <row r="1767" spans="1:11">
      <c r="A1767" s="28" t="s">
        <v>3591</v>
      </c>
      <c r="B1767" s="31">
        <v>45695</v>
      </c>
      <c r="C1767" s="34" t="s">
        <v>175</v>
      </c>
      <c r="D1767" s="34" t="s">
        <v>1598</v>
      </c>
      <c r="E1767" s="34" t="s">
        <v>1752</v>
      </c>
      <c r="F1767" s="34">
        <v>2</v>
      </c>
      <c r="G1767" s="34">
        <v>596.84</v>
      </c>
      <c r="H1767" s="34">
        <v>0.01</v>
      </c>
      <c r="I1767" s="34" t="s">
        <v>1826</v>
      </c>
      <c r="J1767" s="34">
        <v>1181.7431999999999</v>
      </c>
      <c r="K1767" s="58" t="str">
        <f t="shared" si="27"/>
        <v>Large Sale</v>
      </c>
    </row>
    <row r="1768" spans="1:11">
      <c r="A1768" s="27" t="s">
        <v>3592</v>
      </c>
      <c r="B1768" s="30">
        <v>45571</v>
      </c>
      <c r="C1768" s="33" t="s">
        <v>1352</v>
      </c>
      <c r="D1768" s="33" t="s">
        <v>1586</v>
      </c>
      <c r="E1768" s="33" t="s">
        <v>1782</v>
      </c>
      <c r="F1768" s="33">
        <v>4</v>
      </c>
      <c r="G1768" s="33">
        <v>466.24</v>
      </c>
      <c r="H1768" s="33">
        <v>0.16</v>
      </c>
      <c r="I1768" s="33" t="s">
        <v>1824</v>
      </c>
      <c r="J1768" s="33">
        <v>1566.5663999999999</v>
      </c>
      <c r="K1768" s="58" t="str">
        <f t="shared" si="27"/>
        <v>Large Sale</v>
      </c>
    </row>
    <row r="1769" spans="1:11">
      <c r="A1769" s="28" t="s">
        <v>3593</v>
      </c>
      <c r="B1769" s="31">
        <v>45544</v>
      </c>
      <c r="C1769" s="34" t="s">
        <v>806</v>
      </c>
      <c r="D1769" s="34" t="s">
        <v>1574</v>
      </c>
      <c r="E1769" s="34" t="s">
        <v>1804</v>
      </c>
      <c r="F1769" s="34">
        <v>2</v>
      </c>
      <c r="G1769" s="34">
        <v>330.59</v>
      </c>
      <c r="H1769" s="34">
        <v>0.14000000000000001</v>
      </c>
      <c r="I1769" s="34" t="s">
        <v>1824</v>
      </c>
      <c r="J1769" s="34">
        <v>568.61479999999995</v>
      </c>
      <c r="K1769" s="58" t="str">
        <f t="shared" si="27"/>
        <v>Small Sale</v>
      </c>
    </row>
    <row r="1770" spans="1:11">
      <c r="A1770" s="27" t="s">
        <v>3594</v>
      </c>
      <c r="B1770" s="30">
        <v>45654</v>
      </c>
      <c r="C1770" s="33" t="s">
        <v>1516</v>
      </c>
      <c r="D1770" s="33" t="s">
        <v>1592</v>
      </c>
      <c r="E1770" s="33" t="s">
        <v>1776</v>
      </c>
      <c r="F1770" s="33">
        <v>2</v>
      </c>
      <c r="G1770" s="33">
        <v>616.42999999999995</v>
      </c>
      <c r="H1770" s="33">
        <v>0.02</v>
      </c>
      <c r="I1770" s="33" t="s">
        <v>1829</v>
      </c>
      <c r="J1770" s="33">
        <v>1208.2028</v>
      </c>
      <c r="K1770" s="58" t="str">
        <f t="shared" si="27"/>
        <v>Large Sale</v>
      </c>
    </row>
    <row r="1771" spans="1:11">
      <c r="A1771" s="28" t="s">
        <v>3595</v>
      </c>
      <c r="B1771" s="31">
        <v>45589</v>
      </c>
      <c r="C1771" s="34" t="s">
        <v>1254</v>
      </c>
      <c r="D1771" s="34" t="s">
        <v>1674</v>
      </c>
      <c r="E1771" s="34" t="s">
        <v>1776</v>
      </c>
      <c r="F1771" s="34">
        <v>3</v>
      </c>
      <c r="G1771" s="34">
        <v>195.89</v>
      </c>
      <c r="H1771" s="34">
        <v>0.16</v>
      </c>
      <c r="I1771" s="34" t="s">
        <v>1826</v>
      </c>
      <c r="J1771" s="34">
        <v>493.64280000000002</v>
      </c>
      <c r="K1771" s="58" t="str">
        <f t="shared" si="27"/>
        <v>Small Sale</v>
      </c>
    </row>
    <row r="1772" spans="1:11">
      <c r="A1772" s="27" t="s">
        <v>3596</v>
      </c>
      <c r="B1772" s="30">
        <v>45487</v>
      </c>
      <c r="C1772" s="33" t="s">
        <v>1077</v>
      </c>
      <c r="D1772" s="33" t="s">
        <v>1560</v>
      </c>
      <c r="E1772" s="33" t="s">
        <v>1789</v>
      </c>
      <c r="F1772" s="33">
        <v>4</v>
      </c>
      <c r="G1772" s="33">
        <v>614.76</v>
      </c>
      <c r="H1772" s="33">
        <v>0.16</v>
      </c>
      <c r="I1772" s="33" t="s">
        <v>1824</v>
      </c>
      <c r="J1772" s="33">
        <v>2065.5936000000002</v>
      </c>
      <c r="K1772" s="58" t="str">
        <f t="shared" si="27"/>
        <v>Large Sale</v>
      </c>
    </row>
    <row r="1773" spans="1:11">
      <c r="A1773" s="28" t="s">
        <v>3597</v>
      </c>
      <c r="B1773" s="31">
        <v>45418</v>
      </c>
      <c r="C1773" s="34" t="s">
        <v>1257</v>
      </c>
      <c r="D1773" s="34" t="s">
        <v>1706</v>
      </c>
      <c r="E1773" s="34" t="s">
        <v>1779</v>
      </c>
      <c r="F1773" s="34">
        <v>1</v>
      </c>
      <c r="G1773" s="34">
        <v>224.49</v>
      </c>
      <c r="H1773" s="34">
        <v>0.11</v>
      </c>
      <c r="I1773" s="34" t="s">
        <v>1826</v>
      </c>
      <c r="J1773" s="34">
        <v>199.7961</v>
      </c>
      <c r="K1773" s="58" t="str">
        <f t="shared" si="27"/>
        <v>Small Sale</v>
      </c>
    </row>
    <row r="1774" spans="1:11">
      <c r="A1774" s="27" t="s">
        <v>3598</v>
      </c>
      <c r="B1774" s="30">
        <v>45338</v>
      </c>
      <c r="C1774" s="33" t="s">
        <v>1115</v>
      </c>
      <c r="D1774" s="33" t="s">
        <v>1658</v>
      </c>
      <c r="E1774" s="33" t="s">
        <v>1794</v>
      </c>
      <c r="F1774" s="33">
        <v>1</v>
      </c>
      <c r="G1774" s="33">
        <v>967.76</v>
      </c>
      <c r="H1774" s="33">
        <v>0.09</v>
      </c>
      <c r="I1774" s="33" t="s">
        <v>1824</v>
      </c>
      <c r="J1774" s="33">
        <v>880.66160000000002</v>
      </c>
      <c r="K1774" s="58" t="str">
        <f t="shared" si="27"/>
        <v>Small Sale</v>
      </c>
    </row>
    <row r="1775" spans="1:11">
      <c r="A1775" s="28" t="s">
        <v>3599</v>
      </c>
      <c r="B1775" s="31">
        <v>45507</v>
      </c>
      <c r="C1775" s="34" t="s">
        <v>247</v>
      </c>
      <c r="D1775" s="34" t="s">
        <v>1630</v>
      </c>
      <c r="E1775" s="34" t="s">
        <v>1813</v>
      </c>
      <c r="F1775" s="34">
        <v>2</v>
      </c>
      <c r="G1775" s="34">
        <v>56.52</v>
      </c>
      <c r="H1775" s="34">
        <v>0.17</v>
      </c>
      <c r="I1775" s="34" t="s">
        <v>1826</v>
      </c>
      <c r="J1775" s="34">
        <v>93.8232</v>
      </c>
      <c r="K1775" s="58" t="str">
        <f t="shared" si="27"/>
        <v>Small Sale</v>
      </c>
    </row>
    <row r="1776" spans="1:11">
      <c r="A1776" s="27" t="s">
        <v>3600</v>
      </c>
      <c r="B1776" s="30">
        <v>45275</v>
      </c>
      <c r="C1776" s="33" t="s">
        <v>1507</v>
      </c>
      <c r="D1776" s="33" t="s">
        <v>1682</v>
      </c>
      <c r="E1776" s="33" t="s">
        <v>1757</v>
      </c>
      <c r="F1776" s="33">
        <v>4</v>
      </c>
      <c r="G1776" s="33">
        <v>921.84</v>
      </c>
      <c r="H1776" s="33">
        <v>0.04</v>
      </c>
      <c r="I1776" s="33" t="s">
        <v>1824</v>
      </c>
      <c r="J1776" s="33">
        <v>3539.8656000000001</v>
      </c>
      <c r="K1776" s="58" t="str">
        <f t="shared" si="27"/>
        <v>Large Sale</v>
      </c>
    </row>
    <row r="1777" spans="1:11">
      <c r="A1777" s="28" t="s">
        <v>3601</v>
      </c>
      <c r="B1777" s="31">
        <v>45319</v>
      </c>
      <c r="C1777" s="34" t="s">
        <v>1032</v>
      </c>
      <c r="D1777" s="34" t="s">
        <v>1720</v>
      </c>
      <c r="E1777" s="34" t="s">
        <v>1804</v>
      </c>
      <c r="F1777" s="34">
        <v>3</v>
      </c>
      <c r="G1777" s="34">
        <v>738.47</v>
      </c>
      <c r="H1777" s="34">
        <v>0.28000000000000003</v>
      </c>
      <c r="I1777" s="34" t="s">
        <v>1824</v>
      </c>
      <c r="J1777" s="34">
        <v>1595.0952</v>
      </c>
      <c r="K1777" s="58" t="str">
        <f t="shared" si="27"/>
        <v>Large Sale</v>
      </c>
    </row>
    <row r="1778" spans="1:11">
      <c r="A1778" s="27" t="s">
        <v>3602</v>
      </c>
      <c r="B1778" s="30">
        <v>45620</v>
      </c>
      <c r="C1778" s="33" t="s">
        <v>1032</v>
      </c>
      <c r="D1778" s="33" t="s">
        <v>1555</v>
      </c>
      <c r="E1778" s="33" t="s">
        <v>1752</v>
      </c>
      <c r="F1778" s="33">
        <v>4</v>
      </c>
      <c r="G1778" s="33">
        <v>477.83</v>
      </c>
      <c r="H1778" s="33">
        <v>0.05</v>
      </c>
      <c r="I1778" s="33" t="s">
        <v>1829</v>
      </c>
      <c r="J1778" s="33">
        <v>1815.7539999999999</v>
      </c>
      <c r="K1778" s="58" t="str">
        <f t="shared" si="27"/>
        <v>Large Sale</v>
      </c>
    </row>
    <row r="1779" spans="1:11">
      <c r="A1779" s="28" t="s">
        <v>3603</v>
      </c>
      <c r="B1779" s="31">
        <v>45831</v>
      </c>
      <c r="C1779" s="34" t="s">
        <v>559</v>
      </c>
      <c r="D1779" s="34" t="s">
        <v>1632</v>
      </c>
      <c r="E1779" s="34" t="s">
        <v>1794</v>
      </c>
      <c r="F1779" s="34">
        <v>3</v>
      </c>
      <c r="G1779" s="34">
        <v>605.83000000000004</v>
      </c>
      <c r="H1779" s="34">
        <v>0.28000000000000003</v>
      </c>
      <c r="I1779" s="34" t="s">
        <v>1829</v>
      </c>
      <c r="J1779" s="34">
        <v>1308.5927999999999</v>
      </c>
      <c r="K1779" s="58" t="str">
        <f t="shared" si="27"/>
        <v>Large Sale</v>
      </c>
    </row>
    <row r="1780" spans="1:11">
      <c r="A1780" s="27" t="s">
        <v>3604</v>
      </c>
      <c r="B1780" s="30">
        <v>45373</v>
      </c>
      <c r="C1780" s="33" t="s">
        <v>247</v>
      </c>
      <c r="D1780" s="33" t="s">
        <v>1634</v>
      </c>
      <c r="E1780" s="33" t="s">
        <v>1766</v>
      </c>
      <c r="F1780" s="33">
        <v>2</v>
      </c>
      <c r="G1780" s="33">
        <v>521.44000000000005</v>
      </c>
      <c r="H1780" s="33">
        <v>0.25</v>
      </c>
      <c r="I1780" s="33" t="s">
        <v>1829</v>
      </c>
      <c r="J1780" s="33">
        <v>782.16000000000008</v>
      </c>
      <c r="K1780" s="58" t="str">
        <f t="shared" si="27"/>
        <v>Small Sale</v>
      </c>
    </row>
    <row r="1781" spans="1:11">
      <c r="A1781" s="28" t="s">
        <v>3605</v>
      </c>
      <c r="B1781" s="31">
        <v>45863</v>
      </c>
      <c r="C1781" s="34" t="s">
        <v>1166</v>
      </c>
      <c r="D1781" s="34" t="s">
        <v>1568</v>
      </c>
      <c r="E1781" s="34" t="s">
        <v>1779</v>
      </c>
      <c r="F1781" s="34">
        <v>4</v>
      </c>
      <c r="G1781" s="34">
        <v>499.02</v>
      </c>
      <c r="H1781" s="34">
        <v>0.06</v>
      </c>
      <c r="I1781" s="34" t="s">
        <v>1824</v>
      </c>
      <c r="J1781" s="34">
        <v>1876.3152</v>
      </c>
      <c r="K1781" s="58" t="str">
        <f t="shared" si="27"/>
        <v>Large Sale</v>
      </c>
    </row>
    <row r="1782" spans="1:11">
      <c r="A1782" s="27" t="s">
        <v>3606</v>
      </c>
      <c r="B1782" s="30">
        <v>45758</v>
      </c>
      <c r="C1782" s="33" t="s">
        <v>514</v>
      </c>
      <c r="D1782" s="33" t="s">
        <v>1553</v>
      </c>
      <c r="E1782" s="33" t="s">
        <v>1810</v>
      </c>
      <c r="F1782" s="33">
        <v>4</v>
      </c>
      <c r="G1782" s="33">
        <v>299.45999999999998</v>
      </c>
      <c r="H1782" s="33">
        <v>0.18</v>
      </c>
      <c r="I1782" s="33" t="s">
        <v>1829</v>
      </c>
      <c r="J1782" s="33">
        <v>982.22879999999998</v>
      </c>
      <c r="K1782" s="58" t="str">
        <f t="shared" si="27"/>
        <v>Small Sale</v>
      </c>
    </row>
    <row r="1783" spans="1:11">
      <c r="A1783" s="28" t="s">
        <v>3607</v>
      </c>
      <c r="B1783" s="31">
        <v>45285</v>
      </c>
      <c r="C1783" s="34" t="s">
        <v>1411</v>
      </c>
      <c r="D1783" s="34" t="s">
        <v>1626</v>
      </c>
      <c r="E1783" s="34" t="s">
        <v>1752</v>
      </c>
      <c r="F1783" s="34">
        <v>1</v>
      </c>
      <c r="G1783" s="34">
        <v>609.29</v>
      </c>
      <c r="H1783" s="34">
        <v>0.15</v>
      </c>
      <c r="I1783" s="34" t="s">
        <v>1824</v>
      </c>
      <c r="J1783" s="34">
        <v>517.89649999999995</v>
      </c>
      <c r="K1783" s="58" t="str">
        <f t="shared" si="27"/>
        <v>Small Sale</v>
      </c>
    </row>
    <row r="1784" spans="1:11">
      <c r="A1784" s="27" t="s">
        <v>3608</v>
      </c>
      <c r="B1784" s="30">
        <v>45656</v>
      </c>
      <c r="C1784" s="33" t="s">
        <v>360</v>
      </c>
      <c r="D1784" s="33" t="s">
        <v>1549</v>
      </c>
      <c r="E1784" s="33" t="s">
        <v>1782</v>
      </c>
      <c r="F1784" s="33">
        <v>1</v>
      </c>
      <c r="G1784" s="33">
        <v>213.74</v>
      </c>
      <c r="H1784" s="33">
        <v>7.0000000000000007E-2</v>
      </c>
      <c r="I1784" s="33" t="s">
        <v>1829</v>
      </c>
      <c r="J1784" s="33">
        <v>198.7782</v>
      </c>
      <c r="K1784" s="58" t="str">
        <f t="shared" si="27"/>
        <v>Small Sale</v>
      </c>
    </row>
    <row r="1785" spans="1:11">
      <c r="A1785" s="28" t="s">
        <v>3609</v>
      </c>
      <c r="B1785" s="31">
        <v>45718</v>
      </c>
      <c r="C1785" s="34" t="s">
        <v>514</v>
      </c>
      <c r="D1785" s="34" t="s">
        <v>1658</v>
      </c>
      <c r="E1785" s="34" t="s">
        <v>1804</v>
      </c>
      <c r="F1785" s="34">
        <v>4</v>
      </c>
      <c r="G1785" s="34">
        <v>613.16999999999996</v>
      </c>
      <c r="H1785" s="34">
        <v>0.26</v>
      </c>
      <c r="I1785" s="34" t="s">
        <v>1824</v>
      </c>
      <c r="J1785" s="34">
        <v>1814.9831999999999</v>
      </c>
      <c r="K1785" s="58" t="str">
        <f t="shared" si="27"/>
        <v>Large Sale</v>
      </c>
    </row>
    <row r="1786" spans="1:11">
      <c r="A1786" s="27" t="s">
        <v>3610</v>
      </c>
      <c r="B1786" s="30">
        <v>45293</v>
      </c>
      <c r="C1786" s="33" t="s">
        <v>1118</v>
      </c>
      <c r="D1786" s="33" t="s">
        <v>1666</v>
      </c>
      <c r="E1786" s="33" t="s">
        <v>1792</v>
      </c>
      <c r="F1786" s="33">
        <v>2</v>
      </c>
      <c r="G1786" s="33">
        <v>687.36</v>
      </c>
      <c r="H1786" s="33">
        <v>7.0000000000000007E-2</v>
      </c>
      <c r="I1786" s="33" t="s">
        <v>1829</v>
      </c>
      <c r="J1786" s="33">
        <v>1278.4896000000001</v>
      </c>
      <c r="K1786" s="58" t="str">
        <f t="shared" si="27"/>
        <v>Large Sale</v>
      </c>
    </row>
    <row r="1787" spans="1:11">
      <c r="A1787" s="28" t="s">
        <v>3611</v>
      </c>
      <c r="B1787" s="31">
        <v>45915</v>
      </c>
      <c r="C1787" s="34" t="s">
        <v>1026</v>
      </c>
      <c r="D1787" s="34" t="s">
        <v>1682</v>
      </c>
      <c r="E1787" s="34" t="s">
        <v>1797</v>
      </c>
      <c r="F1787" s="34">
        <v>3</v>
      </c>
      <c r="G1787" s="34">
        <v>115.39</v>
      </c>
      <c r="H1787" s="34">
        <v>0.02</v>
      </c>
      <c r="I1787" s="34" t="s">
        <v>1826</v>
      </c>
      <c r="J1787" s="34">
        <v>339.2466</v>
      </c>
      <c r="K1787" s="58" t="str">
        <f t="shared" si="27"/>
        <v>Small Sale</v>
      </c>
    </row>
    <row r="1788" spans="1:11">
      <c r="A1788" s="27" t="s">
        <v>3612</v>
      </c>
      <c r="B1788" s="30">
        <v>45359</v>
      </c>
      <c r="C1788" s="33" t="s">
        <v>592</v>
      </c>
      <c r="D1788" s="33" t="s">
        <v>1596</v>
      </c>
      <c r="E1788" s="33" t="s">
        <v>1794</v>
      </c>
      <c r="F1788" s="33">
        <v>2</v>
      </c>
      <c r="G1788" s="33">
        <v>722.06</v>
      </c>
      <c r="H1788" s="33">
        <v>7.0000000000000007E-2</v>
      </c>
      <c r="I1788" s="33" t="s">
        <v>1824</v>
      </c>
      <c r="J1788" s="33">
        <v>1343.0316</v>
      </c>
      <c r="K1788" s="58" t="str">
        <f t="shared" si="27"/>
        <v>Large Sale</v>
      </c>
    </row>
    <row r="1789" spans="1:11">
      <c r="A1789" s="28" t="s">
        <v>3613</v>
      </c>
      <c r="B1789" s="31">
        <v>45652</v>
      </c>
      <c r="C1789" s="34" t="s">
        <v>1319</v>
      </c>
      <c r="D1789" s="34" t="s">
        <v>1560</v>
      </c>
      <c r="E1789" s="34" t="s">
        <v>1801</v>
      </c>
      <c r="F1789" s="34">
        <v>1</v>
      </c>
      <c r="G1789" s="34">
        <v>384.57</v>
      </c>
      <c r="H1789" s="34">
        <v>0.06</v>
      </c>
      <c r="I1789" s="34" t="s">
        <v>1826</v>
      </c>
      <c r="J1789" s="34">
        <v>361.49579999999997</v>
      </c>
      <c r="K1789" s="58" t="str">
        <f t="shared" si="27"/>
        <v>Small Sale</v>
      </c>
    </row>
    <row r="1790" spans="1:11">
      <c r="A1790" s="27" t="s">
        <v>3614</v>
      </c>
      <c r="B1790" s="30">
        <v>45735</v>
      </c>
      <c r="C1790" s="33" t="s">
        <v>684</v>
      </c>
      <c r="D1790" s="33" t="s">
        <v>1562</v>
      </c>
      <c r="E1790" s="33" t="s">
        <v>1797</v>
      </c>
      <c r="F1790" s="33">
        <v>2</v>
      </c>
      <c r="G1790" s="33">
        <v>194.09</v>
      </c>
      <c r="H1790" s="33">
        <v>0.18</v>
      </c>
      <c r="I1790" s="33" t="s">
        <v>1826</v>
      </c>
      <c r="J1790" s="33">
        <v>318.30759999999998</v>
      </c>
      <c r="K1790" s="58" t="str">
        <f t="shared" si="27"/>
        <v>Small Sale</v>
      </c>
    </row>
    <row r="1791" spans="1:11">
      <c r="A1791" s="28" t="s">
        <v>3615</v>
      </c>
      <c r="B1791" s="31">
        <v>45579</v>
      </c>
      <c r="C1791" s="34" t="s">
        <v>571</v>
      </c>
      <c r="D1791" s="34" t="s">
        <v>1724</v>
      </c>
      <c r="E1791" s="34" t="s">
        <v>1766</v>
      </c>
      <c r="F1791" s="34">
        <v>2</v>
      </c>
      <c r="G1791" s="34">
        <v>403.91</v>
      </c>
      <c r="H1791" s="34">
        <v>7.0000000000000007E-2</v>
      </c>
      <c r="I1791" s="34" t="s">
        <v>1824</v>
      </c>
      <c r="J1791" s="34">
        <v>751.27260000000001</v>
      </c>
      <c r="K1791" s="58" t="str">
        <f t="shared" si="27"/>
        <v>Small Sale</v>
      </c>
    </row>
    <row r="1792" spans="1:11">
      <c r="A1792" s="27" t="s">
        <v>3616</v>
      </c>
      <c r="B1792" s="30">
        <v>45721</v>
      </c>
      <c r="C1792" s="33" t="s">
        <v>278</v>
      </c>
      <c r="D1792" s="33" t="s">
        <v>1582</v>
      </c>
      <c r="E1792" s="33" t="s">
        <v>1799</v>
      </c>
      <c r="F1792" s="33">
        <v>1</v>
      </c>
      <c r="G1792" s="33">
        <v>878.69</v>
      </c>
      <c r="H1792" s="33">
        <v>0.3</v>
      </c>
      <c r="I1792" s="33" t="s">
        <v>1826</v>
      </c>
      <c r="J1792" s="33">
        <v>615.08299999999997</v>
      </c>
      <c r="K1792" s="58" t="str">
        <f t="shared" si="27"/>
        <v>Small Sale</v>
      </c>
    </row>
    <row r="1793" spans="1:11">
      <c r="A1793" s="28" t="s">
        <v>3617</v>
      </c>
      <c r="B1793" s="31">
        <v>45446</v>
      </c>
      <c r="C1793" s="34" t="s">
        <v>1190</v>
      </c>
      <c r="D1793" s="34" t="s">
        <v>1614</v>
      </c>
      <c r="E1793" s="34" t="s">
        <v>1801</v>
      </c>
      <c r="F1793" s="34">
        <v>1</v>
      </c>
      <c r="G1793" s="34">
        <v>161.16999999999999</v>
      </c>
      <c r="H1793" s="34">
        <v>0.05</v>
      </c>
      <c r="I1793" s="34" t="s">
        <v>1824</v>
      </c>
      <c r="J1793" s="34">
        <v>153.11150000000001</v>
      </c>
      <c r="K1793" s="58" t="str">
        <f t="shared" si="27"/>
        <v>Small Sale</v>
      </c>
    </row>
    <row r="1794" spans="1:11">
      <c r="A1794" s="27" t="s">
        <v>3618</v>
      </c>
      <c r="B1794" s="30">
        <v>45387</v>
      </c>
      <c r="C1794" s="33" t="s">
        <v>696</v>
      </c>
      <c r="D1794" s="33" t="s">
        <v>1694</v>
      </c>
      <c r="E1794" s="33" t="s">
        <v>1799</v>
      </c>
      <c r="F1794" s="33">
        <v>2</v>
      </c>
      <c r="G1794" s="33">
        <v>720.15</v>
      </c>
      <c r="H1794" s="33">
        <v>0.22</v>
      </c>
      <c r="I1794" s="33" t="s">
        <v>1829</v>
      </c>
      <c r="J1794" s="33">
        <v>1123.434</v>
      </c>
      <c r="K1794" s="58" t="str">
        <f t="shared" si="27"/>
        <v>Large Sale</v>
      </c>
    </row>
    <row r="1795" spans="1:11">
      <c r="A1795" s="28" t="s">
        <v>3619</v>
      </c>
      <c r="B1795" s="31">
        <v>45222</v>
      </c>
      <c r="C1795" s="34" t="s">
        <v>1089</v>
      </c>
      <c r="D1795" s="34" t="s">
        <v>1600</v>
      </c>
      <c r="E1795" s="34" t="s">
        <v>1782</v>
      </c>
      <c r="F1795" s="34">
        <v>1</v>
      </c>
      <c r="G1795" s="34">
        <v>361.8</v>
      </c>
      <c r="H1795" s="34">
        <v>0.02</v>
      </c>
      <c r="I1795" s="34" t="s">
        <v>1829</v>
      </c>
      <c r="J1795" s="34">
        <v>354.56400000000002</v>
      </c>
      <c r="K1795" s="58" t="str">
        <f t="shared" ref="K1795:K1858" si="28">IF(J1795 &gt; 1000, "Large Sale", "Small Sale")</f>
        <v>Small Sale</v>
      </c>
    </row>
    <row r="1796" spans="1:11">
      <c r="A1796" s="27" t="s">
        <v>3620</v>
      </c>
      <c r="B1796" s="30">
        <v>45402</v>
      </c>
      <c r="C1796" s="33" t="s">
        <v>740</v>
      </c>
      <c r="D1796" s="33" t="s">
        <v>1738</v>
      </c>
      <c r="E1796" s="33" t="s">
        <v>1776</v>
      </c>
      <c r="F1796" s="33">
        <v>1</v>
      </c>
      <c r="G1796" s="33">
        <v>779.84</v>
      </c>
      <c r="H1796" s="33">
        <v>0.28999999999999998</v>
      </c>
      <c r="I1796" s="33" t="s">
        <v>1826</v>
      </c>
      <c r="J1796" s="33">
        <v>553.68640000000005</v>
      </c>
      <c r="K1796" s="58" t="str">
        <f t="shared" si="28"/>
        <v>Small Sale</v>
      </c>
    </row>
    <row r="1797" spans="1:11">
      <c r="A1797" s="28" t="s">
        <v>3621</v>
      </c>
      <c r="B1797" s="31">
        <v>45455</v>
      </c>
      <c r="C1797" s="34" t="s">
        <v>27</v>
      </c>
      <c r="D1797" s="34" t="s">
        <v>1740</v>
      </c>
      <c r="E1797" s="34" t="s">
        <v>1769</v>
      </c>
      <c r="F1797" s="34">
        <v>2</v>
      </c>
      <c r="G1797" s="34">
        <v>649.89</v>
      </c>
      <c r="H1797" s="34">
        <v>0.17</v>
      </c>
      <c r="I1797" s="34" t="s">
        <v>1829</v>
      </c>
      <c r="J1797" s="34">
        <v>1078.8173999999999</v>
      </c>
      <c r="K1797" s="58" t="str">
        <f t="shared" si="28"/>
        <v>Large Sale</v>
      </c>
    </row>
    <row r="1798" spans="1:11">
      <c r="A1798" s="27" t="s">
        <v>3622</v>
      </c>
      <c r="B1798" s="30">
        <v>45877</v>
      </c>
      <c r="C1798" s="33" t="s">
        <v>666</v>
      </c>
      <c r="D1798" s="33" t="s">
        <v>1654</v>
      </c>
      <c r="E1798" s="33" t="s">
        <v>1776</v>
      </c>
      <c r="F1798" s="33">
        <v>1</v>
      </c>
      <c r="G1798" s="33">
        <v>952.73</v>
      </c>
      <c r="H1798" s="33">
        <v>0.17</v>
      </c>
      <c r="I1798" s="33" t="s">
        <v>1824</v>
      </c>
      <c r="J1798" s="33">
        <v>790.76589999999999</v>
      </c>
      <c r="K1798" s="58" t="str">
        <f t="shared" si="28"/>
        <v>Small Sale</v>
      </c>
    </row>
    <row r="1799" spans="1:11">
      <c r="A1799" s="28" t="s">
        <v>3623</v>
      </c>
      <c r="B1799" s="31">
        <v>45875</v>
      </c>
      <c r="C1799" s="34" t="s">
        <v>304</v>
      </c>
      <c r="D1799" s="34" t="s">
        <v>1746</v>
      </c>
      <c r="E1799" s="34" t="s">
        <v>1804</v>
      </c>
      <c r="F1799" s="34">
        <v>4</v>
      </c>
      <c r="G1799" s="34">
        <v>820.78</v>
      </c>
      <c r="H1799" s="34">
        <v>0.25</v>
      </c>
      <c r="I1799" s="34" t="s">
        <v>1824</v>
      </c>
      <c r="J1799" s="34">
        <v>2462.34</v>
      </c>
      <c r="K1799" s="58" t="str">
        <f t="shared" si="28"/>
        <v>Large Sale</v>
      </c>
    </row>
    <row r="1800" spans="1:11">
      <c r="A1800" s="27" t="s">
        <v>3624</v>
      </c>
      <c r="B1800" s="30">
        <v>45592</v>
      </c>
      <c r="C1800" s="33" t="s">
        <v>1074</v>
      </c>
      <c r="D1800" s="33" t="s">
        <v>1624</v>
      </c>
      <c r="E1800" s="33" t="s">
        <v>1766</v>
      </c>
      <c r="F1800" s="33">
        <v>4</v>
      </c>
      <c r="G1800" s="33">
        <v>247.55</v>
      </c>
      <c r="H1800" s="33">
        <v>0.05</v>
      </c>
      <c r="I1800" s="33" t="s">
        <v>1824</v>
      </c>
      <c r="J1800" s="33">
        <v>940.69</v>
      </c>
      <c r="K1800" s="58" t="str">
        <f t="shared" si="28"/>
        <v>Small Sale</v>
      </c>
    </row>
    <row r="1801" spans="1:11">
      <c r="A1801" s="28" t="s">
        <v>3625</v>
      </c>
      <c r="B1801" s="31">
        <v>45369</v>
      </c>
      <c r="C1801" s="34" t="s">
        <v>732</v>
      </c>
      <c r="D1801" s="34" t="s">
        <v>1746</v>
      </c>
      <c r="E1801" s="34" t="s">
        <v>1782</v>
      </c>
      <c r="F1801" s="34">
        <v>3</v>
      </c>
      <c r="G1801" s="34">
        <v>561.44000000000005</v>
      </c>
      <c r="H1801" s="34">
        <v>0.2</v>
      </c>
      <c r="I1801" s="34" t="s">
        <v>1829</v>
      </c>
      <c r="J1801" s="34">
        <v>1347.4559999999999</v>
      </c>
      <c r="K1801" s="58" t="str">
        <f t="shared" si="28"/>
        <v>Large Sale</v>
      </c>
    </row>
    <row r="1802" spans="1:11">
      <c r="A1802" s="27" t="s">
        <v>3626</v>
      </c>
      <c r="B1802" s="30">
        <v>45249</v>
      </c>
      <c r="C1802" s="33" t="s">
        <v>893</v>
      </c>
      <c r="D1802" s="33" t="s">
        <v>1692</v>
      </c>
      <c r="E1802" s="33" t="s">
        <v>1782</v>
      </c>
      <c r="F1802" s="33">
        <v>4</v>
      </c>
      <c r="G1802" s="33">
        <v>214.37</v>
      </c>
      <c r="H1802" s="33">
        <v>0.11</v>
      </c>
      <c r="I1802" s="33" t="s">
        <v>1829</v>
      </c>
      <c r="J1802" s="33">
        <v>763.15719999999999</v>
      </c>
      <c r="K1802" s="58" t="str">
        <f t="shared" si="28"/>
        <v>Small Sale</v>
      </c>
    </row>
    <row r="1803" spans="1:11">
      <c r="A1803" s="28" t="s">
        <v>3627</v>
      </c>
      <c r="B1803" s="31">
        <v>45741</v>
      </c>
      <c r="C1803" s="34" t="s">
        <v>1295</v>
      </c>
      <c r="D1803" s="34" t="s">
        <v>1582</v>
      </c>
      <c r="E1803" s="34" t="s">
        <v>1804</v>
      </c>
      <c r="F1803" s="34">
        <v>3</v>
      </c>
      <c r="G1803" s="34">
        <v>123.74</v>
      </c>
      <c r="H1803" s="34">
        <v>0.23</v>
      </c>
      <c r="I1803" s="34" t="s">
        <v>1826</v>
      </c>
      <c r="J1803" s="34">
        <v>285.83940000000001</v>
      </c>
      <c r="K1803" s="58" t="str">
        <f t="shared" si="28"/>
        <v>Small Sale</v>
      </c>
    </row>
    <row r="1804" spans="1:11">
      <c r="A1804" s="27" t="s">
        <v>3628</v>
      </c>
      <c r="B1804" s="30">
        <v>45427</v>
      </c>
      <c r="C1804" s="33" t="s">
        <v>63</v>
      </c>
      <c r="D1804" s="33" t="s">
        <v>1682</v>
      </c>
      <c r="E1804" s="33" t="s">
        <v>1792</v>
      </c>
      <c r="F1804" s="33">
        <v>4</v>
      </c>
      <c r="G1804" s="33">
        <v>645.71</v>
      </c>
      <c r="H1804" s="33">
        <v>0.1</v>
      </c>
      <c r="I1804" s="33" t="s">
        <v>1826</v>
      </c>
      <c r="J1804" s="33">
        <v>2324.556</v>
      </c>
      <c r="K1804" s="58" t="str">
        <f t="shared" si="28"/>
        <v>Large Sale</v>
      </c>
    </row>
    <row r="1805" spans="1:11">
      <c r="A1805" s="28" t="s">
        <v>3629</v>
      </c>
      <c r="B1805" s="31">
        <v>45736</v>
      </c>
      <c r="C1805" s="34" t="s">
        <v>134</v>
      </c>
      <c r="D1805" s="34" t="s">
        <v>1590</v>
      </c>
      <c r="E1805" s="34" t="s">
        <v>1794</v>
      </c>
      <c r="F1805" s="34">
        <v>3</v>
      </c>
      <c r="G1805" s="34">
        <v>587.12</v>
      </c>
      <c r="H1805" s="34">
        <v>0.3</v>
      </c>
      <c r="I1805" s="34" t="s">
        <v>1824</v>
      </c>
      <c r="J1805" s="34">
        <v>1232.952</v>
      </c>
      <c r="K1805" s="58" t="str">
        <f t="shared" si="28"/>
        <v>Large Sale</v>
      </c>
    </row>
    <row r="1806" spans="1:11">
      <c r="A1806" s="27" t="s">
        <v>3630</v>
      </c>
      <c r="B1806" s="30">
        <v>45941</v>
      </c>
      <c r="C1806" s="33" t="s">
        <v>773</v>
      </c>
      <c r="D1806" s="33" t="s">
        <v>1598</v>
      </c>
      <c r="E1806" s="33" t="s">
        <v>1810</v>
      </c>
      <c r="F1806" s="33">
        <v>1</v>
      </c>
      <c r="G1806" s="33">
        <v>401.18</v>
      </c>
      <c r="H1806" s="33">
        <v>0.15</v>
      </c>
      <c r="I1806" s="33" t="s">
        <v>1829</v>
      </c>
      <c r="J1806" s="33">
        <v>341.00299999999999</v>
      </c>
      <c r="K1806" s="58" t="str">
        <f t="shared" si="28"/>
        <v>Small Sale</v>
      </c>
    </row>
    <row r="1807" spans="1:11">
      <c r="A1807" s="28" t="s">
        <v>3631</v>
      </c>
      <c r="B1807" s="31">
        <v>45486</v>
      </c>
      <c r="C1807" s="34" t="s">
        <v>1145</v>
      </c>
      <c r="D1807" s="34" t="s">
        <v>1664</v>
      </c>
      <c r="E1807" s="34" t="s">
        <v>1810</v>
      </c>
      <c r="F1807" s="34">
        <v>3</v>
      </c>
      <c r="G1807" s="34">
        <v>658.33</v>
      </c>
      <c r="H1807" s="34">
        <v>0.12</v>
      </c>
      <c r="I1807" s="34" t="s">
        <v>1829</v>
      </c>
      <c r="J1807" s="34">
        <v>1737.9911999999999</v>
      </c>
      <c r="K1807" s="58" t="str">
        <f t="shared" si="28"/>
        <v>Large Sale</v>
      </c>
    </row>
    <row r="1808" spans="1:11">
      <c r="A1808" s="27" t="s">
        <v>3632</v>
      </c>
      <c r="B1808" s="30">
        <v>45474</v>
      </c>
      <c r="C1808" s="33" t="s">
        <v>657</v>
      </c>
      <c r="D1808" s="33" t="s">
        <v>1646</v>
      </c>
      <c r="E1808" s="33" t="s">
        <v>1792</v>
      </c>
      <c r="F1808" s="33">
        <v>4</v>
      </c>
      <c r="G1808" s="33">
        <v>450.3</v>
      </c>
      <c r="H1808" s="33">
        <v>0.02</v>
      </c>
      <c r="I1808" s="33" t="s">
        <v>1824</v>
      </c>
      <c r="J1808" s="33">
        <v>1765.1759999999999</v>
      </c>
      <c r="K1808" s="58" t="str">
        <f t="shared" si="28"/>
        <v>Large Sale</v>
      </c>
    </row>
    <row r="1809" spans="1:11">
      <c r="A1809" s="28" t="s">
        <v>3633</v>
      </c>
      <c r="B1809" s="31">
        <v>45757</v>
      </c>
      <c r="C1809" s="34" t="s">
        <v>490</v>
      </c>
      <c r="D1809" s="34" t="s">
        <v>1736</v>
      </c>
      <c r="E1809" s="34" t="s">
        <v>1789</v>
      </c>
      <c r="F1809" s="34">
        <v>4</v>
      </c>
      <c r="G1809" s="34">
        <v>33.630000000000003</v>
      </c>
      <c r="H1809" s="34">
        <v>0.05</v>
      </c>
      <c r="I1809" s="34" t="s">
        <v>1824</v>
      </c>
      <c r="J1809" s="34">
        <v>127.794</v>
      </c>
      <c r="K1809" s="58" t="str">
        <f t="shared" si="28"/>
        <v>Small Sale</v>
      </c>
    </row>
    <row r="1810" spans="1:11">
      <c r="A1810" s="27" t="s">
        <v>3634</v>
      </c>
      <c r="B1810" s="30">
        <v>45475</v>
      </c>
      <c r="C1810" s="33" t="s">
        <v>141</v>
      </c>
      <c r="D1810" s="33" t="s">
        <v>1580</v>
      </c>
      <c r="E1810" s="33" t="s">
        <v>1752</v>
      </c>
      <c r="F1810" s="33">
        <v>3</v>
      </c>
      <c r="G1810" s="33">
        <v>168.89</v>
      </c>
      <c r="H1810" s="33">
        <v>0.03</v>
      </c>
      <c r="I1810" s="33" t="s">
        <v>1829</v>
      </c>
      <c r="J1810" s="33">
        <v>491.46989999999988</v>
      </c>
      <c r="K1810" s="58" t="str">
        <f t="shared" si="28"/>
        <v>Small Sale</v>
      </c>
    </row>
    <row r="1811" spans="1:11">
      <c r="A1811" s="28" t="s">
        <v>3635</v>
      </c>
      <c r="B1811" s="31">
        <v>45546</v>
      </c>
      <c r="C1811" s="34" t="s">
        <v>341</v>
      </c>
      <c r="D1811" s="34" t="s">
        <v>1668</v>
      </c>
      <c r="E1811" s="34" t="s">
        <v>1792</v>
      </c>
      <c r="F1811" s="34">
        <v>1</v>
      </c>
      <c r="G1811" s="34">
        <v>141.85</v>
      </c>
      <c r="H1811" s="34">
        <v>0.06</v>
      </c>
      <c r="I1811" s="34" t="s">
        <v>1826</v>
      </c>
      <c r="J1811" s="34">
        <v>133.339</v>
      </c>
      <c r="K1811" s="58" t="str">
        <f t="shared" si="28"/>
        <v>Small Sale</v>
      </c>
    </row>
    <row r="1812" spans="1:11">
      <c r="A1812" s="27" t="s">
        <v>3636</v>
      </c>
      <c r="B1812" s="30">
        <v>45520</v>
      </c>
      <c r="C1812" s="33" t="s">
        <v>966</v>
      </c>
      <c r="D1812" s="33" t="s">
        <v>1618</v>
      </c>
      <c r="E1812" s="33" t="s">
        <v>1779</v>
      </c>
      <c r="F1812" s="33">
        <v>1</v>
      </c>
      <c r="G1812" s="33">
        <v>617.4</v>
      </c>
      <c r="H1812" s="33">
        <v>0.21</v>
      </c>
      <c r="I1812" s="33" t="s">
        <v>1824</v>
      </c>
      <c r="J1812" s="33">
        <v>487.74599999999998</v>
      </c>
      <c r="K1812" s="58" t="str">
        <f t="shared" si="28"/>
        <v>Small Sale</v>
      </c>
    </row>
    <row r="1813" spans="1:11">
      <c r="A1813" s="28" t="s">
        <v>3637</v>
      </c>
      <c r="B1813" s="31">
        <v>45534</v>
      </c>
      <c r="C1813" s="34" t="s">
        <v>496</v>
      </c>
      <c r="D1813" s="34" t="s">
        <v>1654</v>
      </c>
      <c r="E1813" s="34" t="s">
        <v>1757</v>
      </c>
      <c r="F1813" s="34">
        <v>3</v>
      </c>
      <c r="G1813" s="34">
        <v>841.47</v>
      </c>
      <c r="H1813" s="34">
        <v>0.15</v>
      </c>
      <c r="I1813" s="34" t="s">
        <v>1829</v>
      </c>
      <c r="J1813" s="34">
        <v>2145.7485000000001</v>
      </c>
      <c r="K1813" s="58" t="str">
        <f t="shared" si="28"/>
        <v>Large Sale</v>
      </c>
    </row>
    <row r="1814" spans="1:11">
      <c r="A1814" s="27" t="s">
        <v>3638</v>
      </c>
      <c r="B1814" s="30">
        <v>45334</v>
      </c>
      <c r="C1814" s="33" t="s">
        <v>221</v>
      </c>
      <c r="D1814" s="33" t="s">
        <v>1590</v>
      </c>
      <c r="E1814" s="33" t="s">
        <v>1797</v>
      </c>
      <c r="F1814" s="33">
        <v>2</v>
      </c>
      <c r="G1814" s="33">
        <v>960.41</v>
      </c>
      <c r="H1814" s="33">
        <v>0.18</v>
      </c>
      <c r="I1814" s="33" t="s">
        <v>1824</v>
      </c>
      <c r="J1814" s="33">
        <v>1575.0724</v>
      </c>
      <c r="K1814" s="58" t="str">
        <f t="shared" si="28"/>
        <v>Large Sale</v>
      </c>
    </row>
    <row r="1815" spans="1:11">
      <c r="A1815" s="28" t="s">
        <v>3639</v>
      </c>
      <c r="B1815" s="31">
        <v>45289</v>
      </c>
      <c r="C1815" s="34" t="s">
        <v>1395</v>
      </c>
      <c r="D1815" s="34" t="s">
        <v>1698</v>
      </c>
      <c r="E1815" s="34" t="s">
        <v>1810</v>
      </c>
      <c r="F1815" s="34">
        <v>3</v>
      </c>
      <c r="G1815" s="34">
        <v>717.22</v>
      </c>
      <c r="H1815" s="34">
        <v>0.24</v>
      </c>
      <c r="I1815" s="34" t="s">
        <v>1826</v>
      </c>
      <c r="J1815" s="34">
        <v>1635.2616</v>
      </c>
      <c r="K1815" s="58" t="str">
        <f t="shared" si="28"/>
        <v>Large Sale</v>
      </c>
    </row>
    <row r="1816" spans="1:11">
      <c r="A1816" s="27" t="s">
        <v>3640</v>
      </c>
      <c r="B1816" s="30">
        <v>45832</v>
      </c>
      <c r="C1816" s="33" t="s">
        <v>402</v>
      </c>
      <c r="D1816" s="33" t="s">
        <v>1572</v>
      </c>
      <c r="E1816" s="33" t="s">
        <v>1752</v>
      </c>
      <c r="F1816" s="33">
        <v>1</v>
      </c>
      <c r="G1816" s="33">
        <v>281.83</v>
      </c>
      <c r="H1816" s="33">
        <v>0.16</v>
      </c>
      <c r="I1816" s="33" t="s">
        <v>1829</v>
      </c>
      <c r="J1816" s="33">
        <v>236.7372</v>
      </c>
      <c r="K1816" s="58" t="str">
        <f t="shared" si="28"/>
        <v>Small Sale</v>
      </c>
    </row>
    <row r="1817" spans="1:11">
      <c r="A1817" s="28" t="s">
        <v>3641</v>
      </c>
      <c r="B1817" s="31">
        <v>45400</v>
      </c>
      <c r="C1817" s="34" t="s">
        <v>666</v>
      </c>
      <c r="D1817" s="34" t="s">
        <v>1666</v>
      </c>
      <c r="E1817" s="34" t="s">
        <v>1799</v>
      </c>
      <c r="F1817" s="34">
        <v>1</v>
      </c>
      <c r="G1817" s="34">
        <v>509.08</v>
      </c>
      <c r="H1817" s="34">
        <v>0.04</v>
      </c>
      <c r="I1817" s="34" t="s">
        <v>1826</v>
      </c>
      <c r="J1817" s="34">
        <v>488.71679999999998</v>
      </c>
      <c r="K1817" s="58" t="str">
        <f t="shared" si="28"/>
        <v>Small Sale</v>
      </c>
    </row>
    <row r="1818" spans="1:11">
      <c r="A1818" s="27" t="s">
        <v>3642</v>
      </c>
      <c r="B1818" s="30">
        <v>45930</v>
      </c>
      <c r="C1818" s="33" t="s">
        <v>1246</v>
      </c>
      <c r="D1818" s="33" t="s">
        <v>1740</v>
      </c>
      <c r="E1818" s="33" t="s">
        <v>1761</v>
      </c>
      <c r="F1818" s="33">
        <v>4</v>
      </c>
      <c r="G1818" s="33">
        <v>827.09</v>
      </c>
      <c r="H1818" s="33">
        <v>0.3</v>
      </c>
      <c r="I1818" s="33" t="s">
        <v>1824</v>
      </c>
      <c r="J1818" s="33">
        <v>2315.8519999999999</v>
      </c>
      <c r="K1818" s="58" t="str">
        <f t="shared" si="28"/>
        <v>Large Sale</v>
      </c>
    </row>
    <row r="1819" spans="1:11">
      <c r="A1819" s="28" t="s">
        <v>3643</v>
      </c>
      <c r="B1819" s="31">
        <v>45935</v>
      </c>
      <c r="C1819" s="34" t="s">
        <v>684</v>
      </c>
      <c r="D1819" s="34" t="s">
        <v>1606</v>
      </c>
      <c r="E1819" s="34" t="s">
        <v>1769</v>
      </c>
      <c r="F1819" s="34">
        <v>2</v>
      </c>
      <c r="G1819" s="34">
        <v>823.36</v>
      </c>
      <c r="H1819" s="34">
        <v>0.23</v>
      </c>
      <c r="I1819" s="34" t="s">
        <v>1824</v>
      </c>
      <c r="J1819" s="34">
        <v>1267.9744000000001</v>
      </c>
      <c r="K1819" s="58" t="str">
        <f t="shared" si="28"/>
        <v>Large Sale</v>
      </c>
    </row>
    <row r="1820" spans="1:11">
      <c r="A1820" s="27" t="s">
        <v>3644</v>
      </c>
      <c r="B1820" s="30">
        <v>45814</v>
      </c>
      <c r="C1820" s="33" t="s">
        <v>467</v>
      </c>
      <c r="D1820" s="33" t="s">
        <v>1600</v>
      </c>
      <c r="E1820" s="33" t="s">
        <v>1773</v>
      </c>
      <c r="F1820" s="33">
        <v>4</v>
      </c>
      <c r="G1820" s="33">
        <v>282.18</v>
      </c>
      <c r="H1820" s="33">
        <v>0.13</v>
      </c>
      <c r="I1820" s="33" t="s">
        <v>1829</v>
      </c>
      <c r="J1820" s="33">
        <v>981.9864</v>
      </c>
      <c r="K1820" s="58" t="str">
        <f t="shared" si="28"/>
        <v>Small Sale</v>
      </c>
    </row>
    <row r="1821" spans="1:11">
      <c r="A1821" s="28" t="s">
        <v>3645</v>
      </c>
      <c r="B1821" s="31">
        <v>45323</v>
      </c>
      <c r="C1821" s="34" t="s">
        <v>571</v>
      </c>
      <c r="D1821" s="34" t="s">
        <v>1590</v>
      </c>
      <c r="E1821" s="34" t="s">
        <v>1757</v>
      </c>
      <c r="F1821" s="34">
        <v>1</v>
      </c>
      <c r="G1821" s="34">
        <v>486.39</v>
      </c>
      <c r="H1821" s="34">
        <v>0.09</v>
      </c>
      <c r="I1821" s="34" t="s">
        <v>1829</v>
      </c>
      <c r="J1821" s="34">
        <v>442.61489999999998</v>
      </c>
      <c r="K1821" s="58" t="str">
        <f t="shared" si="28"/>
        <v>Small Sale</v>
      </c>
    </row>
    <row r="1822" spans="1:11">
      <c r="A1822" s="27" t="s">
        <v>3646</v>
      </c>
      <c r="B1822" s="30">
        <v>45312</v>
      </c>
      <c r="C1822" s="33" t="s">
        <v>172</v>
      </c>
      <c r="D1822" s="33" t="s">
        <v>1584</v>
      </c>
      <c r="E1822" s="33" t="s">
        <v>1766</v>
      </c>
      <c r="F1822" s="33">
        <v>2</v>
      </c>
      <c r="G1822" s="33">
        <v>603.62</v>
      </c>
      <c r="H1822" s="33">
        <v>0.18</v>
      </c>
      <c r="I1822" s="33" t="s">
        <v>1829</v>
      </c>
      <c r="J1822" s="33">
        <v>989.93680000000006</v>
      </c>
      <c r="K1822" s="58" t="str">
        <f t="shared" si="28"/>
        <v>Small Sale</v>
      </c>
    </row>
    <row r="1823" spans="1:11">
      <c r="A1823" s="28" t="s">
        <v>3647</v>
      </c>
      <c r="B1823" s="31">
        <v>45554</v>
      </c>
      <c r="C1823" s="34" t="s">
        <v>496</v>
      </c>
      <c r="D1823" s="34" t="s">
        <v>1622</v>
      </c>
      <c r="E1823" s="34" t="s">
        <v>1782</v>
      </c>
      <c r="F1823" s="34">
        <v>3</v>
      </c>
      <c r="G1823" s="34">
        <v>204.17</v>
      </c>
      <c r="H1823" s="34">
        <v>0.1</v>
      </c>
      <c r="I1823" s="34" t="s">
        <v>1826</v>
      </c>
      <c r="J1823" s="34">
        <v>551.25900000000001</v>
      </c>
      <c r="K1823" s="58" t="str">
        <f t="shared" si="28"/>
        <v>Small Sale</v>
      </c>
    </row>
    <row r="1824" spans="1:11">
      <c r="A1824" s="27" t="s">
        <v>3648</v>
      </c>
      <c r="B1824" s="30">
        <v>45310</v>
      </c>
      <c r="C1824" s="33" t="s">
        <v>467</v>
      </c>
      <c r="D1824" s="33" t="s">
        <v>1562</v>
      </c>
      <c r="E1824" s="33" t="s">
        <v>1801</v>
      </c>
      <c r="F1824" s="33">
        <v>1</v>
      </c>
      <c r="G1824" s="33">
        <v>43.58</v>
      </c>
      <c r="H1824" s="33">
        <v>0.01</v>
      </c>
      <c r="I1824" s="33" t="s">
        <v>1829</v>
      </c>
      <c r="J1824" s="33">
        <v>43.144199999999998</v>
      </c>
      <c r="K1824" s="58" t="str">
        <f t="shared" si="28"/>
        <v>Small Sale</v>
      </c>
    </row>
    <row r="1825" spans="1:11">
      <c r="A1825" s="28" t="s">
        <v>3649</v>
      </c>
      <c r="B1825" s="31">
        <v>45594</v>
      </c>
      <c r="C1825" s="34" t="s">
        <v>1044</v>
      </c>
      <c r="D1825" s="34" t="s">
        <v>1642</v>
      </c>
      <c r="E1825" s="34" t="s">
        <v>1761</v>
      </c>
      <c r="F1825" s="34">
        <v>3</v>
      </c>
      <c r="G1825" s="34">
        <v>469.33</v>
      </c>
      <c r="H1825" s="34">
        <v>0.14000000000000001</v>
      </c>
      <c r="I1825" s="34" t="s">
        <v>1826</v>
      </c>
      <c r="J1825" s="34">
        <v>1210.8714</v>
      </c>
      <c r="K1825" s="58" t="str">
        <f t="shared" si="28"/>
        <v>Large Sale</v>
      </c>
    </row>
    <row r="1826" spans="1:11">
      <c r="A1826" s="27" t="s">
        <v>3650</v>
      </c>
      <c r="B1826" s="30">
        <v>45840</v>
      </c>
      <c r="C1826" s="33" t="s">
        <v>681</v>
      </c>
      <c r="D1826" s="33" t="s">
        <v>1562</v>
      </c>
      <c r="E1826" s="33" t="s">
        <v>1782</v>
      </c>
      <c r="F1826" s="33">
        <v>4</v>
      </c>
      <c r="G1826" s="33">
        <v>836.23</v>
      </c>
      <c r="H1826" s="33">
        <v>0.12</v>
      </c>
      <c r="I1826" s="33" t="s">
        <v>1824</v>
      </c>
      <c r="J1826" s="33">
        <v>2943.5295999999998</v>
      </c>
      <c r="K1826" s="58" t="str">
        <f t="shared" si="28"/>
        <v>Large Sale</v>
      </c>
    </row>
    <row r="1827" spans="1:11">
      <c r="A1827" s="28" t="s">
        <v>3651</v>
      </c>
      <c r="B1827" s="31">
        <v>45549</v>
      </c>
      <c r="C1827" s="34" t="s">
        <v>589</v>
      </c>
      <c r="D1827" s="34" t="s">
        <v>1682</v>
      </c>
      <c r="E1827" s="34" t="s">
        <v>1813</v>
      </c>
      <c r="F1827" s="34">
        <v>2</v>
      </c>
      <c r="G1827" s="34">
        <v>661.53</v>
      </c>
      <c r="H1827" s="34">
        <v>0.2</v>
      </c>
      <c r="I1827" s="34" t="s">
        <v>1826</v>
      </c>
      <c r="J1827" s="34">
        <v>1058.4480000000001</v>
      </c>
      <c r="K1827" s="58" t="str">
        <f t="shared" si="28"/>
        <v>Large Sale</v>
      </c>
    </row>
    <row r="1828" spans="1:11">
      <c r="A1828" s="27" t="s">
        <v>3652</v>
      </c>
      <c r="B1828" s="30">
        <v>45903</v>
      </c>
      <c r="C1828" s="33" t="s">
        <v>411</v>
      </c>
      <c r="D1828" s="33" t="s">
        <v>1660</v>
      </c>
      <c r="E1828" s="33" t="s">
        <v>1804</v>
      </c>
      <c r="F1828" s="33">
        <v>3</v>
      </c>
      <c r="G1828" s="33">
        <v>753.47</v>
      </c>
      <c r="H1828" s="33">
        <v>0.25</v>
      </c>
      <c r="I1828" s="33" t="s">
        <v>1826</v>
      </c>
      <c r="J1828" s="33">
        <v>1695.3074999999999</v>
      </c>
      <c r="K1828" s="58" t="str">
        <f t="shared" si="28"/>
        <v>Large Sale</v>
      </c>
    </row>
    <row r="1829" spans="1:11">
      <c r="A1829" s="28" t="s">
        <v>3653</v>
      </c>
      <c r="B1829" s="31">
        <v>45673</v>
      </c>
      <c r="C1829" s="34" t="s">
        <v>523</v>
      </c>
      <c r="D1829" s="34" t="s">
        <v>1676</v>
      </c>
      <c r="E1829" s="34" t="s">
        <v>1752</v>
      </c>
      <c r="F1829" s="34">
        <v>3</v>
      </c>
      <c r="G1829" s="34">
        <v>713.95</v>
      </c>
      <c r="H1829" s="34">
        <v>0</v>
      </c>
      <c r="I1829" s="34" t="s">
        <v>1824</v>
      </c>
      <c r="J1829" s="34">
        <v>2141.85</v>
      </c>
      <c r="K1829" s="58" t="str">
        <f t="shared" si="28"/>
        <v>Large Sale</v>
      </c>
    </row>
    <row r="1830" spans="1:11">
      <c r="A1830" s="27" t="s">
        <v>3654</v>
      </c>
      <c r="B1830" s="30">
        <v>45395</v>
      </c>
      <c r="C1830" s="33" t="s">
        <v>353</v>
      </c>
      <c r="D1830" s="33" t="s">
        <v>1570</v>
      </c>
      <c r="E1830" s="33" t="s">
        <v>1773</v>
      </c>
      <c r="F1830" s="33">
        <v>3</v>
      </c>
      <c r="G1830" s="33">
        <v>596</v>
      </c>
      <c r="H1830" s="33">
        <v>0.28000000000000003</v>
      </c>
      <c r="I1830" s="33" t="s">
        <v>1829</v>
      </c>
      <c r="J1830" s="33">
        <v>1287.3599999999999</v>
      </c>
      <c r="K1830" s="58" t="str">
        <f t="shared" si="28"/>
        <v>Large Sale</v>
      </c>
    </row>
    <row r="1831" spans="1:11">
      <c r="A1831" s="28" t="s">
        <v>3655</v>
      </c>
      <c r="B1831" s="31">
        <v>45379</v>
      </c>
      <c r="C1831" s="34" t="s">
        <v>1050</v>
      </c>
      <c r="D1831" s="34" t="s">
        <v>1565</v>
      </c>
      <c r="E1831" s="34" t="s">
        <v>1786</v>
      </c>
      <c r="F1831" s="34">
        <v>2</v>
      </c>
      <c r="G1831" s="34">
        <v>169.46</v>
      </c>
      <c r="H1831" s="34">
        <v>0.03</v>
      </c>
      <c r="I1831" s="34" t="s">
        <v>1826</v>
      </c>
      <c r="J1831" s="34">
        <v>328.75240000000002</v>
      </c>
      <c r="K1831" s="58" t="str">
        <f t="shared" si="28"/>
        <v>Small Sale</v>
      </c>
    </row>
    <row r="1832" spans="1:11">
      <c r="A1832" s="27" t="s">
        <v>3656</v>
      </c>
      <c r="B1832" s="30">
        <v>45860</v>
      </c>
      <c r="C1832" s="33" t="s">
        <v>948</v>
      </c>
      <c r="D1832" s="33" t="s">
        <v>1678</v>
      </c>
      <c r="E1832" s="33" t="s">
        <v>1799</v>
      </c>
      <c r="F1832" s="33">
        <v>4</v>
      </c>
      <c r="G1832" s="33">
        <v>611.91999999999996</v>
      </c>
      <c r="H1832" s="33">
        <v>0.2</v>
      </c>
      <c r="I1832" s="33" t="s">
        <v>1826</v>
      </c>
      <c r="J1832" s="33">
        <v>1958.144</v>
      </c>
      <c r="K1832" s="58" t="str">
        <f t="shared" si="28"/>
        <v>Large Sale</v>
      </c>
    </row>
    <row r="1833" spans="1:11">
      <c r="A1833" s="28" t="s">
        <v>3657</v>
      </c>
      <c r="B1833" s="31">
        <v>45704</v>
      </c>
      <c r="C1833" s="34" t="s">
        <v>23</v>
      </c>
      <c r="D1833" s="34" t="s">
        <v>1696</v>
      </c>
      <c r="E1833" s="34" t="s">
        <v>1801</v>
      </c>
      <c r="F1833" s="34">
        <v>2</v>
      </c>
      <c r="G1833" s="34">
        <v>25.3</v>
      </c>
      <c r="H1833" s="34">
        <v>0.21</v>
      </c>
      <c r="I1833" s="34" t="s">
        <v>1824</v>
      </c>
      <c r="J1833" s="34">
        <v>39.973999999999997</v>
      </c>
      <c r="K1833" s="58" t="str">
        <f t="shared" si="28"/>
        <v>Small Sale</v>
      </c>
    </row>
    <row r="1834" spans="1:11">
      <c r="A1834" s="27" t="s">
        <v>3658</v>
      </c>
      <c r="B1834" s="30">
        <v>45327</v>
      </c>
      <c r="C1834" s="33" t="s">
        <v>1343</v>
      </c>
      <c r="D1834" s="33" t="s">
        <v>1694</v>
      </c>
      <c r="E1834" s="33" t="s">
        <v>1789</v>
      </c>
      <c r="F1834" s="33">
        <v>4</v>
      </c>
      <c r="G1834" s="33">
        <v>166.93</v>
      </c>
      <c r="H1834" s="33">
        <v>0.02</v>
      </c>
      <c r="I1834" s="33" t="s">
        <v>1826</v>
      </c>
      <c r="J1834" s="33">
        <v>654.36559999999997</v>
      </c>
      <c r="K1834" s="58" t="str">
        <f t="shared" si="28"/>
        <v>Small Sale</v>
      </c>
    </row>
    <row r="1835" spans="1:11">
      <c r="A1835" s="28" t="s">
        <v>3659</v>
      </c>
      <c r="B1835" s="31">
        <v>45721</v>
      </c>
      <c r="C1835" s="34" t="s">
        <v>890</v>
      </c>
      <c r="D1835" s="34" t="s">
        <v>1668</v>
      </c>
      <c r="E1835" s="34" t="s">
        <v>1792</v>
      </c>
      <c r="F1835" s="34">
        <v>4</v>
      </c>
      <c r="G1835" s="34">
        <v>861.55</v>
      </c>
      <c r="H1835" s="34">
        <v>0.12</v>
      </c>
      <c r="I1835" s="34" t="s">
        <v>1824</v>
      </c>
      <c r="J1835" s="34">
        <v>3032.6559999999999</v>
      </c>
      <c r="K1835" s="58" t="str">
        <f t="shared" si="28"/>
        <v>Large Sale</v>
      </c>
    </row>
    <row r="1836" spans="1:11">
      <c r="A1836" s="27" t="s">
        <v>3660</v>
      </c>
      <c r="B1836" s="30">
        <v>45842</v>
      </c>
      <c r="C1836" s="33" t="s">
        <v>1127</v>
      </c>
      <c r="D1836" s="33" t="s">
        <v>1634</v>
      </c>
      <c r="E1836" s="33" t="s">
        <v>1773</v>
      </c>
      <c r="F1836" s="33">
        <v>3</v>
      </c>
      <c r="G1836" s="33">
        <v>56.17</v>
      </c>
      <c r="H1836" s="33">
        <v>0.01</v>
      </c>
      <c r="I1836" s="33" t="s">
        <v>1829</v>
      </c>
      <c r="J1836" s="33">
        <v>166.82490000000001</v>
      </c>
      <c r="K1836" s="58" t="str">
        <f t="shared" si="28"/>
        <v>Small Sale</v>
      </c>
    </row>
    <row r="1837" spans="1:11">
      <c r="A1837" s="28" t="s">
        <v>3661</v>
      </c>
      <c r="B1837" s="31">
        <v>45862</v>
      </c>
      <c r="C1837" s="34" t="s">
        <v>849</v>
      </c>
      <c r="D1837" s="34" t="s">
        <v>1578</v>
      </c>
      <c r="E1837" s="34" t="s">
        <v>1813</v>
      </c>
      <c r="F1837" s="34">
        <v>1</v>
      </c>
      <c r="G1837" s="34">
        <v>582.29</v>
      </c>
      <c r="H1837" s="34">
        <v>0.2</v>
      </c>
      <c r="I1837" s="34" t="s">
        <v>1824</v>
      </c>
      <c r="J1837" s="34">
        <v>465.83199999999999</v>
      </c>
      <c r="K1837" s="58" t="str">
        <f t="shared" si="28"/>
        <v>Small Sale</v>
      </c>
    </row>
    <row r="1838" spans="1:11">
      <c r="A1838" s="27" t="s">
        <v>3662</v>
      </c>
      <c r="B1838" s="30">
        <v>45681</v>
      </c>
      <c r="C1838" s="33" t="s">
        <v>833</v>
      </c>
      <c r="D1838" s="33" t="s">
        <v>1714</v>
      </c>
      <c r="E1838" s="33" t="s">
        <v>1752</v>
      </c>
      <c r="F1838" s="33">
        <v>3</v>
      </c>
      <c r="G1838" s="33">
        <v>63.96</v>
      </c>
      <c r="H1838" s="33">
        <v>0.02</v>
      </c>
      <c r="I1838" s="33" t="s">
        <v>1824</v>
      </c>
      <c r="J1838" s="33">
        <v>188.04239999999999</v>
      </c>
      <c r="K1838" s="58" t="str">
        <f t="shared" si="28"/>
        <v>Small Sale</v>
      </c>
    </row>
    <row r="1839" spans="1:11">
      <c r="A1839" s="28" t="s">
        <v>3663</v>
      </c>
      <c r="B1839" s="31">
        <v>45392</v>
      </c>
      <c r="C1839" s="34" t="s">
        <v>241</v>
      </c>
      <c r="D1839" s="34" t="s">
        <v>1565</v>
      </c>
      <c r="E1839" s="34" t="s">
        <v>1794</v>
      </c>
      <c r="F1839" s="34">
        <v>1</v>
      </c>
      <c r="G1839" s="34">
        <v>829.83</v>
      </c>
      <c r="H1839" s="34">
        <v>0.26</v>
      </c>
      <c r="I1839" s="34" t="s">
        <v>1829</v>
      </c>
      <c r="J1839" s="34">
        <v>614.07420000000002</v>
      </c>
      <c r="K1839" s="58" t="str">
        <f t="shared" si="28"/>
        <v>Small Sale</v>
      </c>
    </row>
    <row r="1840" spans="1:11">
      <c r="A1840" s="27" t="s">
        <v>3664</v>
      </c>
      <c r="B1840" s="30">
        <v>45586</v>
      </c>
      <c r="C1840" s="33" t="s">
        <v>1157</v>
      </c>
      <c r="D1840" s="33" t="s">
        <v>1616</v>
      </c>
      <c r="E1840" s="33" t="s">
        <v>1804</v>
      </c>
      <c r="F1840" s="33">
        <v>2</v>
      </c>
      <c r="G1840" s="33">
        <v>858.15</v>
      </c>
      <c r="H1840" s="33">
        <v>0.03</v>
      </c>
      <c r="I1840" s="33" t="s">
        <v>1824</v>
      </c>
      <c r="J1840" s="33">
        <v>1664.8109999999999</v>
      </c>
      <c r="K1840" s="58" t="str">
        <f t="shared" si="28"/>
        <v>Large Sale</v>
      </c>
    </row>
    <row r="1841" spans="1:11">
      <c r="A1841" s="28" t="s">
        <v>3665</v>
      </c>
      <c r="B1841" s="31">
        <v>45340</v>
      </c>
      <c r="C1841" s="34" t="s">
        <v>1124</v>
      </c>
      <c r="D1841" s="34" t="s">
        <v>1694</v>
      </c>
      <c r="E1841" s="34" t="s">
        <v>1797</v>
      </c>
      <c r="F1841" s="34">
        <v>3</v>
      </c>
      <c r="G1841" s="34">
        <v>717.32</v>
      </c>
      <c r="H1841" s="34">
        <v>0.23</v>
      </c>
      <c r="I1841" s="34" t="s">
        <v>1829</v>
      </c>
      <c r="J1841" s="34">
        <v>1657.0092</v>
      </c>
      <c r="K1841" s="58" t="str">
        <f t="shared" si="28"/>
        <v>Large Sale</v>
      </c>
    </row>
    <row r="1842" spans="1:11">
      <c r="A1842" s="27" t="s">
        <v>3666</v>
      </c>
      <c r="B1842" s="30">
        <v>45853</v>
      </c>
      <c r="C1842" s="33" t="s">
        <v>1328</v>
      </c>
      <c r="D1842" s="33" t="s">
        <v>1714</v>
      </c>
      <c r="E1842" s="33" t="s">
        <v>1794</v>
      </c>
      <c r="F1842" s="33">
        <v>1</v>
      </c>
      <c r="G1842" s="33">
        <v>163.19999999999999</v>
      </c>
      <c r="H1842" s="33">
        <v>0.22</v>
      </c>
      <c r="I1842" s="33" t="s">
        <v>1826</v>
      </c>
      <c r="J1842" s="33">
        <v>127.29600000000001</v>
      </c>
      <c r="K1842" s="58" t="str">
        <f t="shared" si="28"/>
        <v>Small Sale</v>
      </c>
    </row>
    <row r="1843" spans="1:11">
      <c r="A1843" s="28" t="s">
        <v>3667</v>
      </c>
      <c r="B1843" s="31">
        <v>45489</v>
      </c>
      <c r="C1843" s="34" t="s">
        <v>435</v>
      </c>
      <c r="D1843" s="34" t="s">
        <v>1710</v>
      </c>
      <c r="E1843" s="34" t="s">
        <v>1794</v>
      </c>
      <c r="F1843" s="34">
        <v>2</v>
      </c>
      <c r="G1843" s="34">
        <v>966.71</v>
      </c>
      <c r="H1843" s="34">
        <v>0.11</v>
      </c>
      <c r="I1843" s="34" t="s">
        <v>1824</v>
      </c>
      <c r="J1843" s="34">
        <v>1720.7438</v>
      </c>
      <c r="K1843" s="58" t="str">
        <f t="shared" si="28"/>
        <v>Large Sale</v>
      </c>
    </row>
    <row r="1844" spans="1:11">
      <c r="A1844" s="27" t="s">
        <v>3668</v>
      </c>
      <c r="B1844" s="30">
        <v>45761</v>
      </c>
      <c r="C1844" s="33" t="s">
        <v>1092</v>
      </c>
      <c r="D1844" s="33" t="s">
        <v>1618</v>
      </c>
      <c r="E1844" s="33" t="s">
        <v>1797</v>
      </c>
      <c r="F1844" s="33">
        <v>2</v>
      </c>
      <c r="G1844" s="33">
        <v>873.94</v>
      </c>
      <c r="H1844" s="33">
        <v>0.14000000000000001</v>
      </c>
      <c r="I1844" s="33" t="s">
        <v>1829</v>
      </c>
      <c r="J1844" s="33">
        <v>1503.1768</v>
      </c>
      <c r="K1844" s="58" t="str">
        <f t="shared" si="28"/>
        <v>Large Sale</v>
      </c>
    </row>
    <row r="1845" spans="1:11">
      <c r="A1845" s="28" t="s">
        <v>3669</v>
      </c>
      <c r="B1845" s="31">
        <v>45379</v>
      </c>
      <c r="C1845" s="34" t="s">
        <v>502</v>
      </c>
      <c r="D1845" s="34" t="s">
        <v>1543</v>
      </c>
      <c r="E1845" s="34" t="s">
        <v>1766</v>
      </c>
      <c r="F1845" s="34">
        <v>1</v>
      </c>
      <c r="G1845" s="34">
        <v>140.24</v>
      </c>
      <c r="H1845" s="34">
        <v>0.27</v>
      </c>
      <c r="I1845" s="34" t="s">
        <v>1824</v>
      </c>
      <c r="J1845" s="34">
        <v>102.37520000000001</v>
      </c>
      <c r="K1845" s="58" t="str">
        <f t="shared" si="28"/>
        <v>Small Sale</v>
      </c>
    </row>
    <row r="1846" spans="1:11">
      <c r="A1846" s="27" t="s">
        <v>3670</v>
      </c>
      <c r="B1846" s="30">
        <v>45716</v>
      </c>
      <c r="C1846" s="33" t="s">
        <v>657</v>
      </c>
      <c r="D1846" s="33" t="s">
        <v>1634</v>
      </c>
      <c r="E1846" s="33" t="s">
        <v>1773</v>
      </c>
      <c r="F1846" s="33">
        <v>2</v>
      </c>
      <c r="G1846" s="33">
        <v>549.91999999999996</v>
      </c>
      <c r="H1846" s="33">
        <v>0.28000000000000003</v>
      </c>
      <c r="I1846" s="33" t="s">
        <v>1824</v>
      </c>
      <c r="J1846" s="33">
        <v>791.88479999999993</v>
      </c>
      <c r="K1846" s="58" t="str">
        <f t="shared" si="28"/>
        <v>Small Sale</v>
      </c>
    </row>
    <row r="1847" spans="1:11">
      <c r="A1847" s="28" t="s">
        <v>3671</v>
      </c>
      <c r="B1847" s="31">
        <v>45364</v>
      </c>
      <c r="C1847" s="34" t="s">
        <v>390</v>
      </c>
      <c r="D1847" s="34" t="s">
        <v>1582</v>
      </c>
      <c r="E1847" s="34" t="s">
        <v>1773</v>
      </c>
      <c r="F1847" s="34">
        <v>4</v>
      </c>
      <c r="G1847" s="34">
        <v>715.88</v>
      </c>
      <c r="H1847" s="34">
        <v>0.19</v>
      </c>
      <c r="I1847" s="34" t="s">
        <v>1826</v>
      </c>
      <c r="J1847" s="34">
        <v>2319.4512</v>
      </c>
      <c r="K1847" s="58" t="str">
        <f t="shared" si="28"/>
        <v>Large Sale</v>
      </c>
    </row>
    <row r="1848" spans="1:11">
      <c r="A1848" s="27" t="s">
        <v>3672</v>
      </c>
      <c r="B1848" s="30">
        <v>45752</v>
      </c>
      <c r="C1848" s="33" t="s">
        <v>1160</v>
      </c>
      <c r="D1848" s="33" t="s">
        <v>1549</v>
      </c>
      <c r="E1848" s="33" t="s">
        <v>1782</v>
      </c>
      <c r="F1848" s="33">
        <v>3</v>
      </c>
      <c r="G1848" s="33">
        <v>591.9</v>
      </c>
      <c r="H1848" s="33">
        <v>0.27</v>
      </c>
      <c r="I1848" s="33" t="s">
        <v>1824</v>
      </c>
      <c r="J1848" s="33">
        <v>1296.261</v>
      </c>
      <c r="K1848" s="58" t="str">
        <f t="shared" si="28"/>
        <v>Large Sale</v>
      </c>
    </row>
    <row r="1849" spans="1:11">
      <c r="A1849" s="28" t="s">
        <v>3673</v>
      </c>
      <c r="B1849" s="31">
        <v>45883</v>
      </c>
      <c r="C1849" s="34" t="s">
        <v>1172</v>
      </c>
      <c r="D1849" s="34" t="s">
        <v>1592</v>
      </c>
      <c r="E1849" s="34" t="s">
        <v>1789</v>
      </c>
      <c r="F1849" s="34">
        <v>2</v>
      </c>
      <c r="G1849" s="34">
        <v>523.14</v>
      </c>
      <c r="H1849" s="34">
        <v>0.13</v>
      </c>
      <c r="I1849" s="34" t="s">
        <v>1826</v>
      </c>
      <c r="J1849" s="34">
        <v>910.2636</v>
      </c>
      <c r="K1849" s="58" t="str">
        <f t="shared" si="28"/>
        <v>Small Sale</v>
      </c>
    </row>
    <row r="1850" spans="1:11">
      <c r="A1850" s="27" t="s">
        <v>3674</v>
      </c>
      <c r="B1850" s="30">
        <v>45477</v>
      </c>
      <c r="C1850" s="33" t="s">
        <v>730</v>
      </c>
      <c r="D1850" s="33" t="s">
        <v>1686</v>
      </c>
      <c r="E1850" s="33" t="s">
        <v>1799</v>
      </c>
      <c r="F1850" s="33">
        <v>2</v>
      </c>
      <c r="G1850" s="33">
        <v>478.62</v>
      </c>
      <c r="H1850" s="33">
        <v>0.17</v>
      </c>
      <c r="I1850" s="33" t="s">
        <v>1829</v>
      </c>
      <c r="J1850" s="33">
        <v>794.50919999999996</v>
      </c>
      <c r="K1850" s="58" t="str">
        <f t="shared" si="28"/>
        <v>Small Sale</v>
      </c>
    </row>
    <row r="1851" spans="1:11">
      <c r="A1851" s="28" t="s">
        <v>3675</v>
      </c>
      <c r="B1851" s="31">
        <v>45556</v>
      </c>
      <c r="C1851" s="34" t="s">
        <v>945</v>
      </c>
      <c r="D1851" s="34" t="s">
        <v>1712</v>
      </c>
      <c r="E1851" s="34" t="s">
        <v>1757</v>
      </c>
      <c r="F1851" s="34">
        <v>4</v>
      </c>
      <c r="G1851" s="34">
        <v>740.5</v>
      </c>
      <c r="H1851" s="34">
        <v>0.17</v>
      </c>
      <c r="I1851" s="34" t="s">
        <v>1826</v>
      </c>
      <c r="J1851" s="34">
        <v>2458.46</v>
      </c>
      <c r="K1851" s="58" t="str">
        <f t="shared" si="28"/>
        <v>Large Sale</v>
      </c>
    </row>
    <row r="1852" spans="1:11">
      <c r="A1852" s="27" t="s">
        <v>3676</v>
      </c>
      <c r="B1852" s="30">
        <v>45465</v>
      </c>
      <c r="C1852" s="33" t="s">
        <v>393</v>
      </c>
      <c r="D1852" s="33" t="s">
        <v>1640</v>
      </c>
      <c r="E1852" s="33" t="s">
        <v>1761</v>
      </c>
      <c r="F1852" s="33">
        <v>1</v>
      </c>
      <c r="G1852" s="33">
        <v>780.24</v>
      </c>
      <c r="H1852" s="33">
        <v>0.04</v>
      </c>
      <c r="I1852" s="33" t="s">
        <v>1829</v>
      </c>
      <c r="J1852" s="33">
        <v>749.03039999999999</v>
      </c>
      <c r="K1852" s="58" t="str">
        <f t="shared" si="28"/>
        <v>Small Sale</v>
      </c>
    </row>
    <row r="1853" spans="1:11">
      <c r="A1853" s="28" t="s">
        <v>3677</v>
      </c>
      <c r="B1853" s="31">
        <v>45552</v>
      </c>
      <c r="C1853" s="34" t="s">
        <v>378</v>
      </c>
      <c r="D1853" s="34" t="s">
        <v>1688</v>
      </c>
      <c r="E1853" s="34" t="s">
        <v>1804</v>
      </c>
      <c r="F1853" s="34">
        <v>4</v>
      </c>
      <c r="G1853" s="34">
        <v>579.24</v>
      </c>
      <c r="H1853" s="34">
        <v>0.04</v>
      </c>
      <c r="I1853" s="34" t="s">
        <v>1829</v>
      </c>
      <c r="J1853" s="34">
        <v>2224.2815999999998</v>
      </c>
      <c r="K1853" s="58" t="str">
        <f t="shared" si="28"/>
        <v>Large Sale</v>
      </c>
    </row>
    <row r="1854" spans="1:11">
      <c r="A1854" s="27" t="s">
        <v>3678</v>
      </c>
      <c r="B1854" s="30">
        <v>45635</v>
      </c>
      <c r="C1854" s="33" t="s">
        <v>1160</v>
      </c>
      <c r="D1854" s="33" t="s">
        <v>1546</v>
      </c>
      <c r="E1854" s="33" t="s">
        <v>1761</v>
      </c>
      <c r="F1854" s="33">
        <v>3</v>
      </c>
      <c r="G1854" s="33">
        <v>268.95</v>
      </c>
      <c r="H1854" s="33">
        <v>0.04</v>
      </c>
      <c r="I1854" s="33" t="s">
        <v>1826</v>
      </c>
      <c r="J1854" s="33">
        <v>774.57599999999991</v>
      </c>
      <c r="K1854" s="58" t="str">
        <f t="shared" si="28"/>
        <v>Small Sale</v>
      </c>
    </row>
    <row r="1855" spans="1:11">
      <c r="A1855" s="28" t="s">
        <v>3679</v>
      </c>
      <c r="B1855" s="31">
        <v>45740</v>
      </c>
      <c r="C1855" s="34" t="s">
        <v>963</v>
      </c>
      <c r="D1855" s="34" t="s">
        <v>1555</v>
      </c>
      <c r="E1855" s="34" t="s">
        <v>1769</v>
      </c>
      <c r="F1855" s="34">
        <v>1</v>
      </c>
      <c r="G1855" s="34">
        <v>47.47</v>
      </c>
      <c r="H1855" s="34">
        <v>0.28000000000000003</v>
      </c>
      <c r="I1855" s="34" t="s">
        <v>1824</v>
      </c>
      <c r="J1855" s="34">
        <v>34.178400000000003</v>
      </c>
      <c r="K1855" s="58" t="str">
        <f t="shared" si="28"/>
        <v>Small Sale</v>
      </c>
    </row>
    <row r="1856" spans="1:11">
      <c r="A1856" s="27" t="s">
        <v>3680</v>
      </c>
      <c r="B1856" s="30">
        <v>45796</v>
      </c>
      <c r="C1856" s="33" t="s">
        <v>821</v>
      </c>
      <c r="D1856" s="33" t="s">
        <v>1614</v>
      </c>
      <c r="E1856" s="33" t="s">
        <v>1807</v>
      </c>
      <c r="F1856" s="33">
        <v>3</v>
      </c>
      <c r="G1856" s="33">
        <v>858.81</v>
      </c>
      <c r="H1856" s="33">
        <v>7.0000000000000007E-2</v>
      </c>
      <c r="I1856" s="33" t="s">
        <v>1824</v>
      </c>
      <c r="J1856" s="33">
        <v>2396.0799000000002</v>
      </c>
      <c r="K1856" s="58" t="str">
        <f t="shared" si="28"/>
        <v>Large Sale</v>
      </c>
    </row>
    <row r="1857" spans="1:11">
      <c r="A1857" s="28" t="s">
        <v>3681</v>
      </c>
      <c r="B1857" s="31">
        <v>45710</v>
      </c>
      <c r="C1857" s="34" t="s">
        <v>978</v>
      </c>
      <c r="D1857" s="34" t="s">
        <v>1586</v>
      </c>
      <c r="E1857" s="34" t="s">
        <v>1789</v>
      </c>
      <c r="F1857" s="34">
        <v>3</v>
      </c>
      <c r="G1857" s="34">
        <v>569.98</v>
      </c>
      <c r="H1857" s="34">
        <v>0.05</v>
      </c>
      <c r="I1857" s="34" t="s">
        <v>1824</v>
      </c>
      <c r="J1857" s="34">
        <v>1624.443</v>
      </c>
      <c r="K1857" s="58" t="str">
        <f t="shared" si="28"/>
        <v>Large Sale</v>
      </c>
    </row>
    <row r="1858" spans="1:11">
      <c r="A1858" s="27" t="s">
        <v>3682</v>
      </c>
      <c r="B1858" s="30">
        <v>45596</v>
      </c>
      <c r="C1858" s="33" t="s">
        <v>1029</v>
      </c>
      <c r="D1858" s="33" t="s">
        <v>1696</v>
      </c>
      <c r="E1858" s="33" t="s">
        <v>1794</v>
      </c>
      <c r="F1858" s="33">
        <v>3</v>
      </c>
      <c r="G1858" s="33">
        <v>306.52</v>
      </c>
      <c r="H1858" s="33">
        <v>0.01</v>
      </c>
      <c r="I1858" s="33" t="s">
        <v>1829</v>
      </c>
      <c r="J1858" s="33">
        <v>910.36439999999993</v>
      </c>
      <c r="K1858" s="58" t="str">
        <f t="shared" si="28"/>
        <v>Small Sale</v>
      </c>
    </row>
    <row r="1859" spans="1:11">
      <c r="A1859" s="28" t="s">
        <v>3683</v>
      </c>
      <c r="B1859" s="31">
        <v>45354</v>
      </c>
      <c r="C1859" s="34" t="s">
        <v>238</v>
      </c>
      <c r="D1859" s="34" t="s">
        <v>1660</v>
      </c>
      <c r="E1859" s="34" t="s">
        <v>1797</v>
      </c>
      <c r="F1859" s="34">
        <v>3</v>
      </c>
      <c r="G1859" s="34">
        <v>184.67</v>
      </c>
      <c r="H1859" s="34">
        <v>0.03</v>
      </c>
      <c r="I1859" s="34" t="s">
        <v>1829</v>
      </c>
      <c r="J1859" s="34">
        <v>537.38969999999995</v>
      </c>
      <c r="K1859" s="58" t="str">
        <f t="shared" ref="K1859:K1922" si="29">IF(J1859 &gt; 1000, "Large Sale", "Small Sale")</f>
        <v>Small Sale</v>
      </c>
    </row>
    <row r="1860" spans="1:11">
      <c r="A1860" s="27" t="s">
        <v>3684</v>
      </c>
      <c r="B1860" s="30">
        <v>45428</v>
      </c>
      <c r="C1860" s="33" t="s">
        <v>1484</v>
      </c>
      <c r="D1860" s="33" t="s">
        <v>1600</v>
      </c>
      <c r="E1860" s="33" t="s">
        <v>1773</v>
      </c>
      <c r="F1860" s="33">
        <v>4</v>
      </c>
      <c r="G1860" s="33">
        <v>189.56</v>
      </c>
      <c r="H1860" s="33">
        <v>0</v>
      </c>
      <c r="I1860" s="33" t="s">
        <v>1829</v>
      </c>
      <c r="J1860" s="33">
        <v>758.24</v>
      </c>
      <c r="K1860" s="58" t="str">
        <f t="shared" si="29"/>
        <v>Small Sale</v>
      </c>
    </row>
    <row r="1861" spans="1:11">
      <c r="A1861" s="28" t="s">
        <v>3685</v>
      </c>
      <c r="B1861" s="31">
        <v>45511</v>
      </c>
      <c r="C1861" s="34" t="s">
        <v>678</v>
      </c>
      <c r="D1861" s="34" t="s">
        <v>1698</v>
      </c>
      <c r="E1861" s="34" t="s">
        <v>1773</v>
      </c>
      <c r="F1861" s="34">
        <v>1</v>
      </c>
      <c r="G1861" s="34">
        <v>805.24</v>
      </c>
      <c r="H1861" s="34">
        <v>0.04</v>
      </c>
      <c r="I1861" s="34" t="s">
        <v>1826</v>
      </c>
      <c r="J1861" s="34">
        <v>773.03039999999999</v>
      </c>
      <c r="K1861" s="58" t="str">
        <f t="shared" si="29"/>
        <v>Small Sale</v>
      </c>
    </row>
    <row r="1862" spans="1:11">
      <c r="A1862" s="27" t="s">
        <v>3686</v>
      </c>
      <c r="B1862" s="30">
        <v>45549</v>
      </c>
      <c r="C1862" s="33" t="s">
        <v>619</v>
      </c>
      <c r="D1862" s="33" t="s">
        <v>1656</v>
      </c>
      <c r="E1862" s="33" t="s">
        <v>1807</v>
      </c>
      <c r="F1862" s="33">
        <v>3</v>
      </c>
      <c r="G1862" s="33">
        <v>683.74</v>
      </c>
      <c r="H1862" s="33">
        <v>0.24</v>
      </c>
      <c r="I1862" s="33" t="s">
        <v>1824</v>
      </c>
      <c r="J1862" s="33">
        <v>1558.9272000000001</v>
      </c>
      <c r="K1862" s="58" t="str">
        <f t="shared" si="29"/>
        <v>Large Sale</v>
      </c>
    </row>
    <row r="1863" spans="1:11">
      <c r="A1863" s="28" t="s">
        <v>3687</v>
      </c>
      <c r="B1863" s="31">
        <v>45573</v>
      </c>
      <c r="C1863" s="34" t="s">
        <v>684</v>
      </c>
      <c r="D1863" s="34" t="s">
        <v>1660</v>
      </c>
      <c r="E1863" s="34" t="s">
        <v>1810</v>
      </c>
      <c r="F1863" s="34">
        <v>3</v>
      </c>
      <c r="G1863" s="34">
        <v>439.21</v>
      </c>
      <c r="H1863" s="34">
        <v>0.28000000000000003</v>
      </c>
      <c r="I1863" s="34" t="s">
        <v>1829</v>
      </c>
      <c r="J1863" s="34">
        <v>948.69359999999983</v>
      </c>
      <c r="K1863" s="58" t="str">
        <f t="shared" si="29"/>
        <v>Small Sale</v>
      </c>
    </row>
    <row r="1864" spans="1:11">
      <c r="A1864" s="27" t="s">
        <v>3688</v>
      </c>
      <c r="B1864" s="30">
        <v>45904</v>
      </c>
      <c r="C1864" s="33" t="s">
        <v>414</v>
      </c>
      <c r="D1864" s="33" t="s">
        <v>1680</v>
      </c>
      <c r="E1864" s="33" t="s">
        <v>1776</v>
      </c>
      <c r="F1864" s="33">
        <v>1</v>
      </c>
      <c r="G1864" s="33">
        <v>126.92</v>
      </c>
      <c r="H1864" s="33">
        <v>0.24</v>
      </c>
      <c r="I1864" s="33" t="s">
        <v>1829</v>
      </c>
      <c r="J1864" s="33">
        <v>96.459199999999996</v>
      </c>
      <c r="K1864" s="58" t="str">
        <f t="shared" si="29"/>
        <v>Small Sale</v>
      </c>
    </row>
    <row r="1865" spans="1:11">
      <c r="A1865" s="28" t="s">
        <v>3689</v>
      </c>
      <c r="B1865" s="31">
        <v>45489</v>
      </c>
      <c r="C1865" s="34" t="s">
        <v>27</v>
      </c>
      <c r="D1865" s="34" t="s">
        <v>1694</v>
      </c>
      <c r="E1865" s="34" t="s">
        <v>1769</v>
      </c>
      <c r="F1865" s="34">
        <v>4</v>
      </c>
      <c r="G1865" s="34">
        <v>834.7</v>
      </c>
      <c r="H1865" s="34">
        <v>0.14000000000000001</v>
      </c>
      <c r="I1865" s="34" t="s">
        <v>1824</v>
      </c>
      <c r="J1865" s="34">
        <v>2871.3679999999999</v>
      </c>
      <c r="K1865" s="58" t="str">
        <f t="shared" si="29"/>
        <v>Large Sale</v>
      </c>
    </row>
    <row r="1866" spans="1:11">
      <c r="A1866" s="27" t="s">
        <v>3690</v>
      </c>
      <c r="B1866" s="30">
        <v>45909</v>
      </c>
      <c r="C1866" s="33" t="s">
        <v>1071</v>
      </c>
      <c r="D1866" s="33" t="s">
        <v>1632</v>
      </c>
      <c r="E1866" s="33" t="s">
        <v>1792</v>
      </c>
      <c r="F1866" s="33">
        <v>2</v>
      </c>
      <c r="G1866" s="33">
        <v>271.88</v>
      </c>
      <c r="H1866" s="33">
        <v>0.11</v>
      </c>
      <c r="I1866" s="33" t="s">
        <v>1829</v>
      </c>
      <c r="J1866" s="33">
        <v>483.94639999999998</v>
      </c>
      <c r="K1866" s="58" t="str">
        <f t="shared" si="29"/>
        <v>Small Sale</v>
      </c>
    </row>
    <row r="1867" spans="1:11">
      <c r="A1867" s="28" t="s">
        <v>3691</v>
      </c>
      <c r="B1867" s="31">
        <v>45720</v>
      </c>
      <c r="C1867" s="34" t="s">
        <v>1478</v>
      </c>
      <c r="D1867" s="34" t="s">
        <v>1570</v>
      </c>
      <c r="E1867" s="34" t="s">
        <v>1757</v>
      </c>
      <c r="F1867" s="34">
        <v>4</v>
      </c>
      <c r="G1867" s="34">
        <v>972.14</v>
      </c>
      <c r="H1867" s="34">
        <v>0.25</v>
      </c>
      <c r="I1867" s="34" t="s">
        <v>1824</v>
      </c>
      <c r="J1867" s="34">
        <v>2916.42</v>
      </c>
      <c r="K1867" s="58" t="str">
        <f t="shared" si="29"/>
        <v>Large Sale</v>
      </c>
    </row>
    <row r="1868" spans="1:11">
      <c r="A1868" s="27" t="s">
        <v>3692</v>
      </c>
      <c r="B1868" s="30">
        <v>45831</v>
      </c>
      <c r="C1868" s="33" t="s">
        <v>335</v>
      </c>
      <c r="D1868" s="33" t="s">
        <v>1634</v>
      </c>
      <c r="E1868" s="33" t="s">
        <v>1769</v>
      </c>
      <c r="F1868" s="33">
        <v>3</v>
      </c>
      <c r="G1868" s="33">
        <v>523.66</v>
      </c>
      <c r="H1868" s="33">
        <v>0.27</v>
      </c>
      <c r="I1868" s="33" t="s">
        <v>1826</v>
      </c>
      <c r="J1868" s="33">
        <v>1146.8154</v>
      </c>
      <c r="K1868" s="58" t="str">
        <f t="shared" si="29"/>
        <v>Large Sale</v>
      </c>
    </row>
    <row r="1869" spans="1:11">
      <c r="A1869" s="28" t="s">
        <v>3693</v>
      </c>
      <c r="B1869" s="31">
        <v>45602</v>
      </c>
      <c r="C1869" s="34" t="s">
        <v>499</v>
      </c>
      <c r="D1869" s="34" t="s">
        <v>1676</v>
      </c>
      <c r="E1869" s="34" t="s">
        <v>1761</v>
      </c>
      <c r="F1869" s="34">
        <v>4</v>
      </c>
      <c r="G1869" s="34">
        <v>838.99</v>
      </c>
      <c r="H1869" s="34">
        <v>0.16</v>
      </c>
      <c r="I1869" s="34" t="s">
        <v>1824</v>
      </c>
      <c r="J1869" s="34">
        <v>2819.0064000000002</v>
      </c>
      <c r="K1869" s="58" t="str">
        <f t="shared" si="29"/>
        <v>Large Sale</v>
      </c>
    </row>
    <row r="1870" spans="1:11">
      <c r="A1870" s="27" t="s">
        <v>3694</v>
      </c>
      <c r="B1870" s="30">
        <v>45722</v>
      </c>
      <c r="C1870" s="33" t="s">
        <v>461</v>
      </c>
      <c r="D1870" s="33" t="s">
        <v>1570</v>
      </c>
      <c r="E1870" s="33" t="s">
        <v>1807</v>
      </c>
      <c r="F1870" s="33">
        <v>4</v>
      </c>
      <c r="G1870" s="33">
        <v>838.7</v>
      </c>
      <c r="H1870" s="33">
        <v>0.21</v>
      </c>
      <c r="I1870" s="33" t="s">
        <v>1829</v>
      </c>
      <c r="J1870" s="33">
        <v>2650.2919999999999</v>
      </c>
      <c r="K1870" s="58" t="str">
        <f t="shared" si="29"/>
        <v>Large Sale</v>
      </c>
    </row>
    <row r="1871" spans="1:11">
      <c r="A1871" s="28" t="s">
        <v>3695</v>
      </c>
      <c r="B1871" s="31">
        <v>45794</v>
      </c>
      <c r="C1871" s="34" t="s">
        <v>1304</v>
      </c>
      <c r="D1871" s="34" t="s">
        <v>1696</v>
      </c>
      <c r="E1871" s="34" t="s">
        <v>1782</v>
      </c>
      <c r="F1871" s="34">
        <v>3</v>
      </c>
      <c r="G1871" s="34">
        <v>943.24</v>
      </c>
      <c r="H1871" s="34">
        <v>0.21</v>
      </c>
      <c r="I1871" s="34" t="s">
        <v>1824</v>
      </c>
      <c r="J1871" s="34">
        <v>2235.4787999999999</v>
      </c>
      <c r="K1871" s="58" t="str">
        <f t="shared" si="29"/>
        <v>Large Sale</v>
      </c>
    </row>
    <row r="1872" spans="1:11">
      <c r="A1872" s="27" t="s">
        <v>3696</v>
      </c>
      <c r="B1872" s="30">
        <v>45659</v>
      </c>
      <c r="C1872" s="33" t="s">
        <v>945</v>
      </c>
      <c r="D1872" s="33" t="s">
        <v>1543</v>
      </c>
      <c r="E1872" s="33" t="s">
        <v>1807</v>
      </c>
      <c r="F1872" s="33">
        <v>2</v>
      </c>
      <c r="G1872" s="33">
        <v>310.33</v>
      </c>
      <c r="H1872" s="33">
        <v>0.26</v>
      </c>
      <c r="I1872" s="33" t="s">
        <v>1824</v>
      </c>
      <c r="J1872" s="33">
        <v>459.28840000000002</v>
      </c>
      <c r="K1872" s="58" t="str">
        <f t="shared" si="29"/>
        <v>Small Sale</v>
      </c>
    </row>
    <row r="1873" spans="1:11">
      <c r="A1873" s="28" t="s">
        <v>3697</v>
      </c>
      <c r="B1873" s="31">
        <v>45501</v>
      </c>
      <c r="C1873" s="34" t="s">
        <v>1086</v>
      </c>
      <c r="D1873" s="34" t="s">
        <v>1638</v>
      </c>
      <c r="E1873" s="34" t="s">
        <v>1752</v>
      </c>
      <c r="F1873" s="34">
        <v>3</v>
      </c>
      <c r="G1873" s="34">
        <v>201.05</v>
      </c>
      <c r="H1873" s="34">
        <v>0.23</v>
      </c>
      <c r="I1873" s="34" t="s">
        <v>1826</v>
      </c>
      <c r="J1873" s="34">
        <v>464.42550000000011</v>
      </c>
      <c r="K1873" s="58" t="str">
        <f t="shared" si="29"/>
        <v>Small Sale</v>
      </c>
    </row>
    <row r="1874" spans="1:11">
      <c r="A1874" s="27" t="s">
        <v>3698</v>
      </c>
      <c r="B1874" s="30">
        <v>45408</v>
      </c>
      <c r="C1874" s="33" t="s">
        <v>806</v>
      </c>
      <c r="D1874" s="33" t="s">
        <v>1664</v>
      </c>
      <c r="E1874" s="33" t="s">
        <v>1807</v>
      </c>
      <c r="F1874" s="33">
        <v>1</v>
      </c>
      <c r="G1874" s="33">
        <v>803.37</v>
      </c>
      <c r="H1874" s="33">
        <v>0.3</v>
      </c>
      <c r="I1874" s="33" t="s">
        <v>1826</v>
      </c>
      <c r="J1874" s="33">
        <v>562.35899999999992</v>
      </c>
      <c r="K1874" s="58" t="str">
        <f t="shared" si="29"/>
        <v>Small Sale</v>
      </c>
    </row>
    <row r="1875" spans="1:11">
      <c r="A1875" s="28" t="s">
        <v>3699</v>
      </c>
      <c r="B1875" s="31">
        <v>45886</v>
      </c>
      <c r="C1875" s="34" t="s">
        <v>144</v>
      </c>
      <c r="D1875" s="34" t="s">
        <v>1670</v>
      </c>
      <c r="E1875" s="34" t="s">
        <v>1801</v>
      </c>
      <c r="F1875" s="34">
        <v>3</v>
      </c>
      <c r="G1875" s="34">
        <v>259.98</v>
      </c>
      <c r="H1875" s="34">
        <v>7.0000000000000007E-2</v>
      </c>
      <c r="I1875" s="34" t="s">
        <v>1829</v>
      </c>
      <c r="J1875" s="34">
        <v>725.3442</v>
      </c>
      <c r="K1875" s="58" t="str">
        <f t="shared" si="29"/>
        <v>Small Sale</v>
      </c>
    </row>
    <row r="1876" spans="1:11">
      <c r="A1876" s="27" t="s">
        <v>3700</v>
      </c>
      <c r="B1876" s="30">
        <v>45426</v>
      </c>
      <c r="C1876" s="33" t="s">
        <v>428</v>
      </c>
      <c r="D1876" s="33" t="s">
        <v>1549</v>
      </c>
      <c r="E1876" s="33" t="s">
        <v>1766</v>
      </c>
      <c r="F1876" s="33">
        <v>4</v>
      </c>
      <c r="G1876" s="33">
        <v>591.9</v>
      </c>
      <c r="H1876" s="33">
        <v>0.2</v>
      </c>
      <c r="I1876" s="33" t="s">
        <v>1826</v>
      </c>
      <c r="J1876" s="33">
        <v>1894.08</v>
      </c>
      <c r="K1876" s="58" t="str">
        <f t="shared" si="29"/>
        <v>Large Sale</v>
      </c>
    </row>
    <row r="1877" spans="1:11">
      <c r="A1877" s="28" t="s">
        <v>3701</v>
      </c>
      <c r="B1877" s="31">
        <v>45730</v>
      </c>
      <c r="C1877" s="34" t="s">
        <v>127</v>
      </c>
      <c r="D1877" s="34" t="s">
        <v>1668</v>
      </c>
      <c r="E1877" s="34" t="s">
        <v>1794</v>
      </c>
      <c r="F1877" s="34">
        <v>2</v>
      </c>
      <c r="G1877" s="34">
        <v>396.9</v>
      </c>
      <c r="H1877" s="34">
        <v>0.18</v>
      </c>
      <c r="I1877" s="34" t="s">
        <v>1826</v>
      </c>
      <c r="J1877" s="34">
        <v>650.91600000000005</v>
      </c>
      <c r="K1877" s="58" t="str">
        <f t="shared" si="29"/>
        <v>Small Sale</v>
      </c>
    </row>
    <row r="1878" spans="1:11">
      <c r="A1878" s="27" t="s">
        <v>3702</v>
      </c>
      <c r="B1878" s="30">
        <v>45731</v>
      </c>
      <c r="C1878" s="33" t="s">
        <v>1400</v>
      </c>
      <c r="D1878" s="33" t="s">
        <v>1744</v>
      </c>
      <c r="E1878" s="33" t="s">
        <v>1761</v>
      </c>
      <c r="F1878" s="33">
        <v>1</v>
      </c>
      <c r="G1878" s="33">
        <v>176.84</v>
      </c>
      <c r="H1878" s="33">
        <v>0.19</v>
      </c>
      <c r="I1878" s="33" t="s">
        <v>1824</v>
      </c>
      <c r="J1878" s="33">
        <v>143.24039999999999</v>
      </c>
      <c r="K1878" s="58" t="str">
        <f t="shared" si="29"/>
        <v>Small Sale</v>
      </c>
    </row>
    <row r="1879" spans="1:11">
      <c r="A1879" s="28" t="s">
        <v>3703</v>
      </c>
      <c r="B1879" s="31">
        <v>45272</v>
      </c>
      <c r="C1879" s="34" t="s">
        <v>812</v>
      </c>
      <c r="D1879" s="34" t="s">
        <v>1600</v>
      </c>
      <c r="E1879" s="34" t="s">
        <v>1752</v>
      </c>
      <c r="F1879" s="34">
        <v>2</v>
      </c>
      <c r="G1879" s="34">
        <v>614.21</v>
      </c>
      <c r="H1879" s="34">
        <v>0.11</v>
      </c>
      <c r="I1879" s="34" t="s">
        <v>1826</v>
      </c>
      <c r="J1879" s="34">
        <v>1093.2937999999999</v>
      </c>
      <c r="K1879" s="58" t="str">
        <f t="shared" si="29"/>
        <v>Large Sale</v>
      </c>
    </row>
    <row r="1880" spans="1:11">
      <c r="A1880" s="27" t="s">
        <v>3704</v>
      </c>
      <c r="B1880" s="30">
        <v>45584</v>
      </c>
      <c r="C1880" s="33" t="s">
        <v>381</v>
      </c>
      <c r="D1880" s="33" t="s">
        <v>1551</v>
      </c>
      <c r="E1880" s="33" t="s">
        <v>1779</v>
      </c>
      <c r="F1880" s="33">
        <v>3</v>
      </c>
      <c r="G1880" s="33">
        <v>604.66</v>
      </c>
      <c r="H1880" s="33">
        <v>0.18</v>
      </c>
      <c r="I1880" s="33" t="s">
        <v>1829</v>
      </c>
      <c r="J1880" s="33">
        <v>1487.4636</v>
      </c>
      <c r="K1880" s="58" t="str">
        <f t="shared" si="29"/>
        <v>Large Sale</v>
      </c>
    </row>
    <row r="1881" spans="1:11">
      <c r="A1881" s="28" t="s">
        <v>3705</v>
      </c>
      <c r="B1881" s="31">
        <v>45534</v>
      </c>
      <c r="C1881" s="34" t="s">
        <v>1530</v>
      </c>
      <c r="D1881" s="34" t="s">
        <v>1549</v>
      </c>
      <c r="E1881" s="34" t="s">
        <v>1794</v>
      </c>
      <c r="F1881" s="34">
        <v>3</v>
      </c>
      <c r="G1881" s="34">
        <v>24.29</v>
      </c>
      <c r="H1881" s="34">
        <v>0.12</v>
      </c>
      <c r="I1881" s="34" t="s">
        <v>1826</v>
      </c>
      <c r="J1881" s="34">
        <v>64.125600000000006</v>
      </c>
      <c r="K1881" s="58" t="str">
        <f t="shared" si="29"/>
        <v>Small Sale</v>
      </c>
    </row>
    <row r="1882" spans="1:11">
      <c r="A1882" s="27" t="s">
        <v>3706</v>
      </c>
      <c r="B1882" s="30">
        <v>45482</v>
      </c>
      <c r="C1882" s="33" t="s">
        <v>419</v>
      </c>
      <c r="D1882" s="33" t="s">
        <v>1674</v>
      </c>
      <c r="E1882" s="33" t="s">
        <v>1792</v>
      </c>
      <c r="F1882" s="33">
        <v>1</v>
      </c>
      <c r="G1882" s="33">
        <v>503.95</v>
      </c>
      <c r="H1882" s="33">
        <v>0.24</v>
      </c>
      <c r="I1882" s="33" t="s">
        <v>1826</v>
      </c>
      <c r="J1882" s="33">
        <v>383.00200000000001</v>
      </c>
      <c r="K1882" s="58" t="str">
        <f t="shared" si="29"/>
        <v>Small Sale</v>
      </c>
    </row>
    <row r="1883" spans="1:11">
      <c r="A1883" s="28" t="s">
        <v>3707</v>
      </c>
      <c r="B1883" s="31">
        <v>45475</v>
      </c>
      <c r="C1883" s="34" t="s">
        <v>1005</v>
      </c>
      <c r="D1883" s="34" t="s">
        <v>1650</v>
      </c>
      <c r="E1883" s="34" t="s">
        <v>1799</v>
      </c>
      <c r="F1883" s="34">
        <v>4</v>
      </c>
      <c r="G1883" s="34">
        <v>860.78</v>
      </c>
      <c r="H1883" s="34">
        <v>0.03</v>
      </c>
      <c r="I1883" s="34" t="s">
        <v>1824</v>
      </c>
      <c r="J1883" s="34">
        <v>3339.8263999999999</v>
      </c>
      <c r="K1883" s="58" t="str">
        <f t="shared" si="29"/>
        <v>Large Sale</v>
      </c>
    </row>
    <row r="1884" spans="1:11">
      <c r="A1884" s="27" t="s">
        <v>3708</v>
      </c>
      <c r="B1884" s="30">
        <v>45234</v>
      </c>
      <c r="C1884" s="33" t="s">
        <v>646</v>
      </c>
      <c r="D1884" s="33" t="s">
        <v>1632</v>
      </c>
      <c r="E1884" s="33" t="s">
        <v>1766</v>
      </c>
      <c r="F1884" s="33">
        <v>3</v>
      </c>
      <c r="G1884" s="33">
        <v>41.97</v>
      </c>
      <c r="H1884" s="33">
        <v>0.03</v>
      </c>
      <c r="I1884" s="33" t="s">
        <v>1829</v>
      </c>
      <c r="J1884" s="33">
        <v>122.1327</v>
      </c>
      <c r="K1884" s="58" t="str">
        <f t="shared" si="29"/>
        <v>Small Sale</v>
      </c>
    </row>
    <row r="1885" spans="1:11">
      <c r="A1885" s="28" t="s">
        <v>3709</v>
      </c>
      <c r="B1885" s="31">
        <v>45397</v>
      </c>
      <c r="C1885" s="34" t="s">
        <v>134</v>
      </c>
      <c r="D1885" s="34" t="s">
        <v>1578</v>
      </c>
      <c r="E1885" s="34" t="s">
        <v>1773</v>
      </c>
      <c r="F1885" s="34">
        <v>1</v>
      </c>
      <c r="G1885" s="34">
        <v>649.59</v>
      </c>
      <c r="H1885" s="34">
        <v>0.12</v>
      </c>
      <c r="I1885" s="34" t="s">
        <v>1829</v>
      </c>
      <c r="J1885" s="34">
        <v>571.63920000000007</v>
      </c>
      <c r="K1885" s="58" t="str">
        <f t="shared" si="29"/>
        <v>Small Sale</v>
      </c>
    </row>
    <row r="1886" spans="1:11">
      <c r="A1886" s="27" t="s">
        <v>3710</v>
      </c>
      <c r="B1886" s="30">
        <v>45502</v>
      </c>
      <c r="C1886" s="33" t="s">
        <v>202</v>
      </c>
      <c r="D1886" s="33" t="s">
        <v>1674</v>
      </c>
      <c r="E1886" s="33" t="s">
        <v>1786</v>
      </c>
      <c r="F1886" s="33">
        <v>2</v>
      </c>
      <c r="G1886" s="33">
        <v>386.09</v>
      </c>
      <c r="H1886" s="33">
        <v>0.19</v>
      </c>
      <c r="I1886" s="33" t="s">
        <v>1826</v>
      </c>
      <c r="J1886" s="33">
        <v>625.46579999999994</v>
      </c>
      <c r="K1886" s="58" t="str">
        <f t="shared" si="29"/>
        <v>Small Sale</v>
      </c>
    </row>
    <row r="1887" spans="1:11">
      <c r="A1887" s="28" t="s">
        <v>3711</v>
      </c>
      <c r="B1887" s="31">
        <v>45644</v>
      </c>
      <c r="C1887" s="34" t="s">
        <v>353</v>
      </c>
      <c r="D1887" s="34" t="s">
        <v>1650</v>
      </c>
      <c r="E1887" s="34" t="s">
        <v>1794</v>
      </c>
      <c r="F1887" s="34">
        <v>1</v>
      </c>
      <c r="G1887" s="34">
        <v>891.62</v>
      </c>
      <c r="H1887" s="34">
        <v>0.06</v>
      </c>
      <c r="I1887" s="34" t="s">
        <v>1826</v>
      </c>
      <c r="J1887" s="34">
        <v>838.12279999999998</v>
      </c>
      <c r="K1887" s="58" t="str">
        <f t="shared" si="29"/>
        <v>Small Sale</v>
      </c>
    </row>
    <row r="1888" spans="1:11">
      <c r="A1888" s="27" t="s">
        <v>3712</v>
      </c>
      <c r="B1888" s="30">
        <v>45617</v>
      </c>
      <c r="C1888" s="33" t="s">
        <v>1190</v>
      </c>
      <c r="D1888" s="33" t="s">
        <v>1676</v>
      </c>
      <c r="E1888" s="33" t="s">
        <v>1801</v>
      </c>
      <c r="F1888" s="33">
        <v>2</v>
      </c>
      <c r="G1888" s="33">
        <v>558.9</v>
      </c>
      <c r="H1888" s="33">
        <v>0.05</v>
      </c>
      <c r="I1888" s="33" t="s">
        <v>1829</v>
      </c>
      <c r="J1888" s="33">
        <v>1061.9100000000001</v>
      </c>
      <c r="K1888" s="58" t="str">
        <f t="shared" si="29"/>
        <v>Large Sale</v>
      </c>
    </row>
    <row r="1889" spans="1:11">
      <c r="A1889" s="28" t="s">
        <v>3713</v>
      </c>
      <c r="B1889" s="31">
        <v>45797</v>
      </c>
      <c r="C1889" s="34" t="s">
        <v>1104</v>
      </c>
      <c r="D1889" s="34" t="s">
        <v>1546</v>
      </c>
      <c r="E1889" s="34" t="s">
        <v>1766</v>
      </c>
      <c r="F1889" s="34">
        <v>2</v>
      </c>
      <c r="G1889" s="34">
        <v>99.04</v>
      </c>
      <c r="H1889" s="34">
        <v>0.26</v>
      </c>
      <c r="I1889" s="34" t="s">
        <v>1829</v>
      </c>
      <c r="J1889" s="34">
        <v>146.57919999999999</v>
      </c>
      <c r="K1889" s="58" t="str">
        <f t="shared" si="29"/>
        <v>Small Sale</v>
      </c>
    </row>
    <row r="1890" spans="1:11">
      <c r="A1890" s="27" t="s">
        <v>3714</v>
      </c>
      <c r="B1890" s="30">
        <v>45740</v>
      </c>
      <c r="C1890" s="33" t="s">
        <v>923</v>
      </c>
      <c r="D1890" s="33" t="s">
        <v>1551</v>
      </c>
      <c r="E1890" s="33" t="s">
        <v>1782</v>
      </c>
      <c r="F1890" s="33">
        <v>4</v>
      </c>
      <c r="G1890" s="33">
        <v>625.13</v>
      </c>
      <c r="H1890" s="33">
        <v>0.06</v>
      </c>
      <c r="I1890" s="33" t="s">
        <v>1824</v>
      </c>
      <c r="J1890" s="33">
        <v>2350.4888000000001</v>
      </c>
      <c r="K1890" s="58" t="str">
        <f t="shared" si="29"/>
        <v>Large Sale</v>
      </c>
    </row>
    <row r="1891" spans="1:11">
      <c r="A1891" s="28" t="s">
        <v>3715</v>
      </c>
      <c r="B1891" s="31">
        <v>45824</v>
      </c>
      <c r="C1891" s="34" t="s">
        <v>144</v>
      </c>
      <c r="D1891" s="34" t="s">
        <v>1628</v>
      </c>
      <c r="E1891" s="34" t="s">
        <v>1810</v>
      </c>
      <c r="F1891" s="34">
        <v>4</v>
      </c>
      <c r="G1891" s="34">
        <v>38.380000000000003</v>
      </c>
      <c r="H1891" s="34">
        <v>0.16</v>
      </c>
      <c r="I1891" s="34" t="s">
        <v>1829</v>
      </c>
      <c r="J1891" s="34">
        <v>128.95679999999999</v>
      </c>
      <c r="K1891" s="58" t="str">
        <f t="shared" si="29"/>
        <v>Small Sale</v>
      </c>
    </row>
    <row r="1892" spans="1:11">
      <c r="A1892" s="27" t="s">
        <v>3716</v>
      </c>
      <c r="B1892" s="30">
        <v>45404</v>
      </c>
      <c r="C1892" s="33" t="s">
        <v>1513</v>
      </c>
      <c r="D1892" s="33" t="s">
        <v>1736</v>
      </c>
      <c r="E1892" s="33" t="s">
        <v>1789</v>
      </c>
      <c r="F1892" s="33">
        <v>4</v>
      </c>
      <c r="G1892" s="33">
        <v>731.72</v>
      </c>
      <c r="H1892" s="33">
        <v>0.22</v>
      </c>
      <c r="I1892" s="33" t="s">
        <v>1829</v>
      </c>
      <c r="J1892" s="33">
        <v>2282.9663999999998</v>
      </c>
      <c r="K1892" s="58" t="str">
        <f t="shared" si="29"/>
        <v>Large Sale</v>
      </c>
    </row>
    <row r="1893" spans="1:11">
      <c r="A1893" s="28" t="s">
        <v>3717</v>
      </c>
      <c r="B1893" s="31">
        <v>45916</v>
      </c>
      <c r="C1893" s="34" t="s">
        <v>1411</v>
      </c>
      <c r="D1893" s="34" t="s">
        <v>1710</v>
      </c>
      <c r="E1893" s="34" t="s">
        <v>1813</v>
      </c>
      <c r="F1893" s="34">
        <v>3</v>
      </c>
      <c r="G1893" s="34">
        <v>825.33</v>
      </c>
      <c r="H1893" s="34">
        <v>0.21</v>
      </c>
      <c r="I1893" s="34" t="s">
        <v>1824</v>
      </c>
      <c r="J1893" s="34">
        <v>1956.0320999999999</v>
      </c>
      <c r="K1893" s="58" t="str">
        <f t="shared" si="29"/>
        <v>Large Sale</v>
      </c>
    </row>
    <row r="1894" spans="1:11">
      <c r="A1894" s="27" t="s">
        <v>3718</v>
      </c>
      <c r="B1894" s="30">
        <v>45269</v>
      </c>
      <c r="C1894" s="33" t="s">
        <v>221</v>
      </c>
      <c r="D1894" s="33" t="s">
        <v>1688</v>
      </c>
      <c r="E1894" s="33" t="s">
        <v>1799</v>
      </c>
      <c r="F1894" s="33">
        <v>2</v>
      </c>
      <c r="G1894" s="33">
        <v>47.3</v>
      </c>
      <c r="H1894" s="33">
        <v>0.01</v>
      </c>
      <c r="I1894" s="33" t="s">
        <v>1826</v>
      </c>
      <c r="J1894" s="33">
        <v>93.653999999999996</v>
      </c>
      <c r="K1894" s="58" t="str">
        <f t="shared" si="29"/>
        <v>Small Sale</v>
      </c>
    </row>
    <row r="1895" spans="1:11">
      <c r="A1895" s="28" t="s">
        <v>3719</v>
      </c>
      <c r="B1895" s="31">
        <v>45493</v>
      </c>
      <c r="C1895" s="34" t="s">
        <v>568</v>
      </c>
      <c r="D1895" s="34" t="s">
        <v>1692</v>
      </c>
      <c r="E1895" s="34" t="s">
        <v>1807</v>
      </c>
      <c r="F1895" s="34">
        <v>1</v>
      </c>
      <c r="G1895" s="34">
        <v>389.12</v>
      </c>
      <c r="H1895" s="34">
        <v>0.18</v>
      </c>
      <c r="I1895" s="34" t="s">
        <v>1826</v>
      </c>
      <c r="J1895" s="34">
        <v>319.07839999999999</v>
      </c>
      <c r="K1895" s="58" t="str">
        <f t="shared" si="29"/>
        <v>Small Sale</v>
      </c>
    </row>
    <row r="1896" spans="1:11">
      <c r="A1896" s="27" t="s">
        <v>3720</v>
      </c>
      <c r="B1896" s="30">
        <v>45558</v>
      </c>
      <c r="C1896" s="33" t="s">
        <v>1414</v>
      </c>
      <c r="D1896" s="33" t="s">
        <v>1712</v>
      </c>
      <c r="E1896" s="33" t="s">
        <v>1810</v>
      </c>
      <c r="F1896" s="33">
        <v>3</v>
      </c>
      <c r="G1896" s="33">
        <v>543.83000000000004</v>
      </c>
      <c r="H1896" s="33">
        <v>0.05</v>
      </c>
      <c r="I1896" s="33" t="s">
        <v>1824</v>
      </c>
      <c r="J1896" s="33">
        <v>1549.9155000000001</v>
      </c>
      <c r="K1896" s="58" t="str">
        <f t="shared" si="29"/>
        <v>Large Sale</v>
      </c>
    </row>
    <row r="1897" spans="1:11">
      <c r="A1897" s="28" t="s">
        <v>3721</v>
      </c>
      <c r="B1897" s="31">
        <v>45423</v>
      </c>
      <c r="C1897" s="34" t="s">
        <v>103</v>
      </c>
      <c r="D1897" s="34" t="s">
        <v>1576</v>
      </c>
      <c r="E1897" s="34" t="s">
        <v>1757</v>
      </c>
      <c r="F1897" s="34">
        <v>2</v>
      </c>
      <c r="G1897" s="34">
        <v>660.27</v>
      </c>
      <c r="H1897" s="34">
        <v>0.01</v>
      </c>
      <c r="I1897" s="34" t="s">
        <v>1826</v>
      </c>
      <c r="J1897" s="34">
        <v>1307.3345999999999</v>
      </c>
      <c r="K1897" s="58" t="str">
        <f t="shared" si="29"/>
        <v>Large Sale</v>
      </c>
    </row>
    <row r="1898" spans="1:11">
      <c r="A1898" s="27" t="s">
        <v>3722</v>
      </c>
      <c r="B1898" s="30">
        <v>45780</v>
      </c>
      <c r="C1898" s="33" t="s">
        <v>1346</v>
      </c>
      <c r="D1898" s="33" t="s">
        <v>1574</v>
      </c>
      <c r="E1898" s="33" t="s">
        <v>1782</v>
      </c>
      <c r="F1898" s="33">
        <v>4</v>
      </c>
      <c r="G1898" s="33">
        <v>729.31</v>
      </c>
      <c r="H1898" s="33">
        <v>0.03</v>
      </c>
      <c r="I1898" s="33" t="s">
        <v>1824</v>
      </c>
      <c r="J1898" s="33">
        <v>2829.7228</v>
      </c>
      <c r="K1898" s="58" t="str">
        <f t="shared" si="29"/>
        <v>Large Sale</v>
      </c>
    </row>
    <row r="1899" spans="1:11">
      <c r="A1899" s="28" t="s">
        <v>3723</v>
      </c>
      <c r="B1899" s="31">
        <v>45345</v>
      </c>
      <c r="C1899" s="34" t="s">
        <v>1307</v>
      </c>
      <c r="D1899" s="34" t="s">
        <v>1722</v>
      </c>
      <c r="E1899" s="34" t="s">
        <v>1776</v>
      </c>
      <c r="F1899" s="34">
        <v>2</v>
      </c>
      <c r="G1899" s="34">
        <v>152.91</v>
      </c>
      <c r="H1899" s="34">
        <v>0.24</v>
      </c>
      <c r="I1899" s="34" t="s">
        <v>1826</v>
      </c>
      <c r="J1899" s="34">
        <v>232.42320000000001</v>
      </c>
      <c r="K1899" s="58" t="str">
        <f t="shared" si="29"/>
        <v>Small Sale</v>
      </c>
    </row>
    <row r="1900" spans="1:11">
      <c r="A1900" s="27" t="s">
        <v>3724</v>
      </c>
      <c r="B1900" s="30">
        <v>45344</v>
      </c>
      <c r="C1900" s="33" t="s">
        <v>1422</v>
      </c>
      <c r="D1900" s="33" t="s">
        <v>1696</v>
      </c>
      <c r="E1900" s="33" t="s">
        <v>1801</v>
      </c>
      <c r="F1900" s="33">
        <v>4</v>
      </c>
      <c r="G1900" s="33">
        <v>592.14</v>
      </c>
      <c r="H1900" s="33">
        <v>0.12</v>
      </c>
      <c r="I1900" s="33" t="s">
        <v>1829</v>
      </c>
      <c r="J1900" s="33">
        <v>2084.3328000000001</v>
      </c>
      <c r="K1900" s="58" t="str">
        <f t="shared" si="29"/>
        <v>Large Sale</v>
      </c>
    </row>
    <row r="1901" spans="1:11">
      <c r="A1901" s="28" t="s">
        <v>3725</v>
      </c>
      <c r="B1901" s="31">
        <v>45525</v>
      </c>
      <c r="C1901" s="34" t="s">
        <v>230</v>
      </c>
      <c r="D1901" s="34" t="s">
        <v>1704</v>
      </c>
      <c r="E1901" s="34" t="s">
        <v>1794</v>
      </c>
      <c r="F1901" s="34">
        <v>1</v>
      </c>
      <c r="G1901" s="34">
        <v>984.37</v>
      </c>
      <c r="H1901" s="34">
        <v>0</v>
      </c>
      <c r="I1901" s="34" t="s">
        <v>1826</v>
      </c>
      <c r="J1901" s="34">
        <v>984.37</v>
      </c>
      <c r="K1901" s="58" t="str">
        <f t="shared" si="29"/>
        <v>Small Sale</v>
      </c>
    </row>
    <row r="1902" spans="1:11">
      <c r="A1902" s="27" t="s">
        <v>3726</v>
      </c>
      <c r="B1902" s="30">
        <v>45329</v>
      </c>
      <c r="C1902" s="33" t="s">
        <v>926</v>
      </c>
      <c r="D1902" s="33" t="s">
        <v>1546</v>
      </c>
      <c r="E1902" s="33" t="s">
        <v>1794</v>
      </c>
      <c r="F1902" s="33">
        <v>2</v>
      </c>
      <c r="G1902" s="33">
        <v>237.59</v>
      </c>
      <c r="H1902" s="33">
        <v>0.12</v>
      </c>
      <c r="I1902" s="33" t="s">
        <v>1824</v>
      </c>
      <c r="J1902" s="33">
        <v>418.15839999999997</v>
      </c>
      <c r="K1902" s="58" t="str">
        <f t="shared" si="29"/>
        <v>Small Sale</v>
      </c>
    </row>
    <row r="1903" spans="1:11">
      <c r="A1903" s="28" t="s">
        <v>3727</v>
      </c>
      <c r="B1903" s="31">
        <v>45250</v>
      </c>
      <c r="C1903" s="34" t="s">
        <v>1337</v>
      </c>
      <c r="D1903" s="34" t="s">
        <v>1598</v>
      </c>
      <c r="E1903" s="34" t="s">
        <v>1782</v>
      </c>
      <c r="F1903" s="34">
        <v>1</v>
      </c>
      <c r="G1903" s="34">
        <v>52.06</v>
      </c>
      <c r="H1903" s="34">
        <v>0.27</v>
      </c>
      <c r="I1903" s="34" t="s">
        <v>1829</v>
      </c>
      <c r="J1903" s="34">
        <v>38.003799999999998</v>
      </c>
      <c r="K1903" s="58" t="str">
        <f t="shared" si="29"/>
        <v>Small Sale</v>
      </c>
    </row>
    <row r="1904" spans="1:11">
      <c r="A1904" s="27" t="s">
        <v>3728</v>
      </c>
      <c r="B1904" s="30">
        <v>45691</v>
      </c>
      <c r="C1904" s="33" t="s">
        <v>1405</v>
      </c>
      <c r="D1904" s="33" t="s">
        <v>1551</v>
      </c>
      <c r="E1904" s="33" t="s">
        <v>1757</v>
      </c>
      <c r="F1904" s="33">
        <v>2</v>
      </c>
      <c r="G1904" s="33">
        <v>594.63</v>
      </c>
      <c r="H1904" s="33">
        <v>0.12</v>
      </c>
      <c r="I1904" s="33" t="s">
        <v>1824</v>
      </c>
      <c r="J1904" s="33">
        <v>1046.5488</v>
      </c>
      <c r="K1904" s="58" t="str">
        <f t="shared" si="29"/>
        <v>Large Sale</v>
      </c>
    </row>
    <row r="1905" spans="1:11">
      <c r="A1905" s="28" t="s">
        <v>3729</v>
      </c>
      <c r="B1905" s="31">
        <v>45644</v>
      </c>
      <c r="C1905" s="34" t="s">
        <v>556</v>
      </c>
      <c r="D1905" s="34" t="s">
        <v>1551</v>
      </c>
      <c r="E1905" s="34" t="s">
        <v>1752</v>
      </c>
      <c r="F1905" s="34">
        <v>3</v>
      </c>
      <c r="G1905" s="34">
        <v>476.1</v>
      </c>
      <c r="H1905" s="34">
        <v>0.05</v>
      </c>
      <c r="I1905" s="34" t="s">
        <v>1829</v>
      </c>
      <c r="J1905" s="34">
        <v>1356.885</v>
      </c>
      <c r="K1905" s="58" t="str">
        <f t="shared" si="29"/>
        <v>Large Sale</v>
      </c>
    </row>
    <row r="1906" spans="1:11">
      <c r="A1906" s="27" t="s">
        <v>3730</v>
      </c>
      <c r="B1906" s="30">
        <v>45514</v>
      </c>
      <c r="C1906" s="33" t="s">
        <v>227</v>
      </c>
      <c r="D1906" s="33" t="s">
        <v>1670</v>
      </c>
      <c r="E1906" s="33" t="s">
        <v>1776</v>
      </c>
      <c r="F1906" s="33">
        <v>1</v>
      </c>
      <c r="G1906" s="33">
        <v>546.47</v>
      </c>
      <c r="H1906" s="33">
        <v>0.08</v>
      </c>
      <c r="I1906" s="33" t="s">
        <v>1829</v>
      </c>
      <c r="J1906" s="33">
        <v>502.75240000000002</v>
      </c>
      <c r="K1906" s="58" t="str">
        <f t="shared" si="29"/>
        <v>Small Sale</v>
      </c>
    </row>
    <row r="1907" spans="1:11">
      <c r="A1907" s="28" t="s">
        <v>3731</v>
      </c>
      <c r="B1907" s="31">
        <v>45760</v>
      </c>
      <c r="C1907" s="34" t="s">
        <v>582</v>
      </c>
      <c r="D1907" s="34" t="s">
        <v>1698</v>
      </c>
      <c r="E1907" s="34" t="s">
        <v>1794</v>
      </c>
      <c r="F1907" s="34">
        <v>1</v>
      </c>
      <c r="G1907" s="34">
        <v>979.49</v>
      </c>
      <c r="H1907" s="34">
        <v>0.19</v>
      </c>
      <c r="I1907" s="34" t="s">
        <v>1829</v>
      </c>
      <c r="J1907" s="34">
        <v>793.38690000000008</v>
      </c>
      <c r="K1907" s="58" t="str">
        <f t="shared" si="29"/>
        <v>Small Sale</v>
      </c>
    </row>
    <row r="1908" spans="1:11">
      <c r="A1908" s="27" t="s">
        <v>3732</v>
      </c>
      <c r="B1908" s="30">
        <v>45289</v>
      </c>
      <c r="C1908" s="33" t="s">
        <v>634</v>
      </c>
      <c r="D1908" s="33" t="s">
        <v>1582</v>
      </c>
      <c r="E1908" s="33" t="s">
        <v>1761</v>
      </c>
      <c r="F1908" s="33">
        <v>3</v>
      </c>
      <c r="G1908" s="33">
        <v>988.53</v>
      </c>
      <c r="H1908" s="33">
        <v>0.3</v>
      </c>
      <c r="I1908" s="33" t="s">
        <v>1829</v>
      </c>
      <c r="J1908" s="33">
        <v>2075.913</v>
      </c>
      <c r="K1908" s="58" t="str">
        <f t="shared" si="29"/>
        <v>Large Sale</v>
      </c>
    </row>
    <row r="1909" spans="1:11">
      <c r="A1909" s="28" t="s">
        <v>3733</v>
      </c>
      <c r="B1909" s="31">
        <v>45704</v>
      </c>
      <c r="C1909" s="34" t="s">
        <v>815</v>
      </c>
      <c r="D1909" s="34" t="s">
        <v>1700</v>
      </c>
      <c r="E1909" s="34" t="s">
        <v>1766</v>
      </c>
      <c r="F1909" s="34">
        <v>4</v>
      </c>
      <c r="G1909" s="34">
        <v>849.29</v>
      </c>
      <c r="H1909" s="34">
        <v>0.26</v>
      </c>
      <c r="I1909" s="34" t="s">
        <v>1824</v>
      </c>
      <c r="J1909" s="34">
        <v>2513.8984</v>
      </c>
      <c r="K1909" s="58" t="str">
        <f t="shared" si="29"/>
        <v>Large Sale</v>
      </c>
    </row>
    <row r="1910" spans="1:11">
      <c r="A1910" s="27" t="s">
        <v>3734</v>
      </c>
      <c r="B1910" s="30">
        <v>45318</v>
      </c>
      <c r="C1910" s="33" t="s">
        <v>1077</v>
      </c>
      <c r="D1910" s="33" t="s">
        <v>1738</v>
      </c>
      <c r="E1910" s="33" t="s">
        <v>1799</v>
      </c>
      <c r="F1910" s="33">
        <v>2</v>
      </c>
      <c r="G1910" s="33">
        <v>452.29</v>
      </c>
      <c r="H1910" s="33">
        <v>0.01</v>
      </c>
      <c r="I1910" s="33" t="s">
        <v>1829</v>
      </c>
      <c r="J1910" s="33">
        <v>895.53420000000006</v>
      </c>
      <c r="K1910" s="58" t="str">
        <f t="shared" si="29"/>
        <v>Small Sale</v>
      </c>
    </row>
    <row r="1911" spans="1:11">
      <c r="A1911" s="28" t="s">
        <v>3735</v>
      </c>
      <c r="B1911" s="31">
        <v>45495</v>
      </c>
      <c r="C1911" s="34" t="s">
        <v>1377</v>
      </c>
      <c r="D1911" s="34" t="s">
        <v>1656</v>
      </c>
      <c r="E1911" s="34" t="s">
        <v>1810</v>
      </c>
      <c r="F1911" s="34">
        <v>2</v>
      </c>
      <c r="G1911" s="34">
        <v>810.81</v>
      </c>
      <c r="H1911" s="34">
        <v>0.11</v>
      </c>
      <c r="I1911" s="34" t="s">
        <v>1829</v>
      </c>
      <c r="J1911" s="34">
        <v>1443.2418</v>
      </c>
      <c r="K1911" s="58" t="str">
        <f t="shared" si="29"/>
        <v>Large Sale</v>
      </c>
    </row>
    <row r="1912" spans="1:11">
      <c r="A1912" s="27" t="s">
        <v>3736</v>
      </c>
      <c r="B1912" s="30">
        <v>45560</v>
      </c>
      <c r="C1912" s="33" t="s">
        <v>127</v>
      </c>
      <c r="D1912" s="33" t="s">
        <v>1670</v>
      </c>
      <c r="E1912" s="33" t="s">
        <v>1782</v>
      </c>
      <c r="F1912" s="33">
        <v>1</v>
      </c>
      <c r="G1912" s="33">
        <v>846.67</v>
      </c>
      <c r="H1912" s="33">
        <v>0.1</v>
      </c>
      <c r="I1912" s="33" t="s">
        <v>1829</v>
      </c>
      <c r="J1912" s="33">
        <v>762.00299999999993</v>
      </c>
      <c r="K1912" s="58" t="str">
        <f t="shared" si="29"/>
        <v>Small Sale</v>
      </c>
    </row>
    <row r="1913" spans="1:11">
      <c r="A1913" s="28" t="s">
        <v>3737</v>
      </c>
      <c r="B1913" s="31">
        <v>45367</v>
      </c>
      <c r="C1913" s="34" t="s">
        <v>78</v>
      </c>
      <c r="D1913" s="34" t="s">
        <v>1596</v>
      </c>
      <c r="E1913" s="34" t="s">
        <v>1776</v>
      </c>
      <c r="F1913" s="34">
        <v>4</v>
      </c>
      <c r="G1913" s="34">
        <v>73.55</v>
      </c>
      <c r="H1913" s="34">
        <v>0.24</v>
      </c>
      <c r="I1913" s="34" t="s">
        <v>1829</v>
      </c>
      <c r="J1913" s="34">
        <v>223.59200000000001</v>
      </c>
      <c r="K1913" s="58" t="str">
        <f t="shared" si="29"/>
        <v>Small Sale</v>
      </c>
    </row>
    <row r="1914" spans="1:11">
      <c r="A1914" s="27" t="s">
        <v>3738</v>
      </c>
      <c r="B1914" s="30">
        <v>45861</v>
      </c>
      <c r="C1914" s="33" t="s">
        <v>884</v>
      </c>
      <c r="D1914" s="33" t="s">
        <v>1732</v>
      </c>
      <c r="E1914" s="33" t="s">
        <v>1776</v>
      </c>
      <c r="F1914" s="33">
        <v>1</v>
      </c>
      <c r="G1914" s="33">
        <v>882.03</v>
      </c>
      <c r="H1914" s="33">
        <v>0.04</v>
      </c>
      <c r="I1914" s="33" t="s">
        <v>1829</v>
      </c>
      <c r="J1914" s="33">
        <v>846.74879999999996</v>
      </c>
      <c r="K1914" s="58" t="str">
        <f t="shared" si="29"/>
        <v>Small Sale</v>
      </c>
    </row>
    <row r="1915" spans="1:11">
      <c r="A1915" s="28" t="s">
        <v>3739</v>
      </c>
      <c r="B1915" s="31">
        <v>45589</v>
      </c>
      <c r="C1915" s="34" t="s">
        <v>44</v>
      </c>
      <c r="D1915" s="34" t="s">
        <v>1592</v>
      </c>
      <c r="E1915" s="34" t="s">
        <v>1799</v>
      </c>
      <c r="F1915" s="34">
        <v>1</v>
      </c>
      <c r="G1915" s="34">
        <v>958.44</v>
      </c>
      <c r="H1915" s="34">
        <v>0.21</v>
      </c>
      <c r="I1915" s="34" t="s">
        <v>1824</v>
      </c>
      <c r="J1915" s="34">
        <v>757.16760000000011</v>
      </c>
      <c r="K1915" s="58" t="str">
        <f t="shared" si="29"/>
        <v>Small Sale</v>
      </c>
    </row>
    <row r="1916" spans="1:11">
      <c r="A1916" s="27" t="s">
        <v>3740</v>
      </c>
      <c r="B1916" s="30">
        <v>45560</v>
      </c>
      <c r="C1916" s="33" t="s">
        <v>44</v>
      </c>
      <c r="D1916" s="33" t="s">
        <v>1746</v>
      </c>
      <c r="E1916" s="33" t="s">
        <v>1761</v>
      </c>
      <c r="F1916" s="33">
        <v>1</v>
      </c>
      <c r="G1916" s="33">
        <v>716.29</v>
      </c>
      <c r="H1916" s="33">
        <v>0.01</v>
      </c>
      <c r="I1916" s="33" t="s">
        <v>1826</v>
      </c>
      <c r="J1916" s="33">
        <v>709.12709999999993</v>
      </c>
      <c r="K1916" s="58" t="str">
        <f t="shared" si="29"/>
        <v>Small Sale</v>
      </c>
    </row>
    <row r="1917" spans="1:11">
      <c r="A1917" s="28" t="s">
        <v>3741</v>
      </c>
      <c r="B1917" s="31">
        <v>45408</v>
      </c>
      <c r="C1917" s="34" t="s">
        <v>1017</v>
      </c>
      <c r="D1917" s="34" t="s">
        <v>1565</v>
      </c>
      <c r="E1917" s="34" t="s">
        <v>1804</v>
      </c>
      <c r="F1917" s="34">
        <v>2</v>
      </c>
      <c r="G1917" s="34">
        <v>409.14</v>
      </c>
      <c r="H1917" s="34">
        <v>0.01</v>
      </c>
      <c r="I1917" s="34" t="s">
        <v>1826</v>
      </c>
      <c r="J1917" s="34">
        <v>810.09719999999993</v>
      </c>
      <c r="K1917" s="58" t="str">
        <f t="shared" si="29"/>
        <v>Small Sale</v>
      </c>
    </row>
    <row r="1918" spans="1:11">
      <c r="A1918" s="27" t="s">
        <v>3742</v>
      </c>
      <c r="B1918" s="30">
        <v>45714</v>
      </c>
      <c r="C1918" s="33" t="s">
        <v>304</v>
      </c>
      <c r="D1918" s="33" t="s">
        <v>1746</v>
      </c>
      <c r="E1918" s="33" t="s">
        <v>1786</v>
      </c>
      <c r="F1918" s="33">
        <v>4</v>
      </c>
      <c r="G1918" s="33">
        <v>261.73</v>
      </c>
      <c r="H1918" s="33">
        <v>0.1</v>
      </c>
      <c r="I1918" s="33" t="s">
        <v>1826</v>
      </c>
      <c r="J1918" s="33">
        <v>942.22800000000007</v>
      </c>
      <c r="K1918" s="58" t="str">
        <f t="shared" si="29"/>
        <v>Small Sale</v>
      </c>
    </row>
    <row r="1919" spans="1:11">
      <c r="A1919" s="28" t="s">
        <v>3743</v>
      </c>
      <c r="B1919" s="31">
        <v>45661</v>
      </c>
      <c r="C1919" s="34" t="s">
        <v>1437</v>
      </c>
      <c r="D1919" s="34" t="s">
        <v>1572</v>
      </c>
      <c r="E1919" s="34" t="s">
        <v>1752</v>
      </c>
      <c r="F1919" s="34">
        <v>2</v>
      </c>
      <c r="G1919" s="34">
        <v>687.35</v>
      </c>
      <c r="H1919" s="34">
        <v>0.2</v>
      </c>
      <c r="I1919" s="34" t="s">
        <v>1829</v>
      </c>
      <c r="J1919" s="34">
        <v>1099.76</v>
      </c>
      <c r="K1919" s="58" t="str">
        <f t="shared" si="29"/>
        <v>Large Sale</v>
      </c>
    </row>
    <row r="1920" spans="1:11">
      <c r="A1920" s="27" t="s">
        <v>3744</v>
      </c>
      <c r="B1920" s="30">
        <v>45921</v>
      </c>
      <c r="C1920" s="33" t="s">
        <v>675</v>
      </c>
      <c r="D1920" s="33" t="s">
        <v>1716</v>
      </c>
      <c r="E1920" s="33" t="s">
        <v>1782</v>
      </c>
      <c r="F1920" s="33">
        <v>2</v>
      </c>
      <c r="G1920" s="33">
        <v>30.14</v>
      </c>
      <c r="H1920" s="33">
        <v>0.21</v>
      </c>
      <c r="I1920" s="33" t="s">
        <v>1824</v>
      </c>
      <c r="J1920" s="33">
        <v>47.621200000000002</v>
      </c>
      <c r="K1920" s="58" t="str">
        <f t="shared" si="29"/>
        <v>Small Sale</v>
      </c>
    </row>
    <row r="1921" spans="1:11">
      <c r="A1921" s="28" t="s">
        <v>3745</v>
      </c>
      <c r="B1921" s="31">
        <v>45651</v>
      </c>
      <c r="C1921" s="34" t="s">
        <v>353</v>
      </c>
      <c r="D1921" s="34" t="s">
        <v>1616</v>
      </c>
      <c r="E1921" s="34" t="s">
        <v>1782</v>
      </c>
      <c r="F1921" s="34">
        <v>3</v>
      </c>
      <c r="G1921" s="34">
        <v>570.12</v>
      </c>
      <c r="H1921" s="34">
        <v>0.12</v>
      </c>
      <c r="I1921" s="34" t="s">
        <v>1826</v>
      </c>
      <c r="J1921" s="34">
        <v>1505.1168</v>
      </c>
      <c r="K1921" s="58" t="str">
        <f t="shared" si="29"/>
        <v>Large Sale</v>
      </c>
    </row>
    <row r="1922" spans="1:11">
      <c r="A1922" s="27" t="s">
        <v>3746</v>
      </c>
      <c r="B1922" s="30">
        <v>45883</v>
      </c>
      <c r="C1922" s="33" t="s">
        <v>893</v>
      </c>
      <c r="D1922" s="33" t="s">
        <v>1702</v>
      </c>
      <c r="E1922" s="33" t="s">
        <v>1813</v>
      </c>
      <c r="F1922" s="33">
        <v>3</v>
      </c>
      <c r="G1922" s="33">
        <v>401.87</v>
      </c>
      <c r="H1922" s="33">
        <v>0.28999999999999998</v>
      </c>
      <c r="I1922" s="33" t="s">
        <v>1829</v>
      </c>
      <c r="J1922" s="33">
        <v>855.98310000000004</v>
      </c>
      <c r="K1922" s="58" t="str">
        <f t="shared" si="29"/>
        <v>Small Sale</v>
      </c>
    </row>
    <row r="1923" spans="1:11">
      <c r="A1923" s="28" t="s">
        <v>3747</v>
      </c>
      <c r="B1923" s="31">
        <v>45624</v>
      </c>
      <c r="C1923" s="34" t="s">
        <v>1524</v>
      </c>
      <c r="D1923" s="34" t="s">
        <v>1706</v>
      </c>
      <c r="E1923" s="34" t="s">
        <v>1794</v>
      </c>
      <c r="F1923" s="34">
        <v>4</v>
      </c>
      <c r="G1923" s="34">
        <v>619.35</v>
      </c>
      <c r="H1923" s="34">
        <v>0.3</v>
      </c>
      <c r="I1923" s="34" t="s">
        <v>1824</v>
      </c>
      <c r="J1923" s="34">
        <v>1734.18</v>
      </c>
      <c r="K1923" s="58" t="str">
        <f t="shared" ref="K1923:K1986" si="30">IF(J1923 &gt; 1000, "Large Sale", "Small Sale")</f>
        <v>Large Sale</v>
      </c>
    </row>
    <row r="1924" spans="1:11">
      <c r="A1924" s="27" t="s">
        <v>3748</v>
      </c>
      <c r="B1924" s="30">
        <v>45276</v>
      </c>
      <c r="C1924" s="33" t="s">
        <v>791</v>
      </c>
      <c r="D1924" s="33" t="s">
        <v>1640</v>
      </c>
      <c r="E1924" s="33" t="s">
        <v>1807</v>
      </c>
      <c r="F1924" s="33">
        <v>4</v>
      </c>
      <c r="G1924" s="33">
        <v>569.36</v>
      </c>
      <c r="H1924" s="33">
        <v>0.27</v>
      </c>
      <c r="I1924" s="33" t="s">
        <v>1826</v>
      </c>
      <c r="J1924" s="33">
        <v>1662.5311999999999</v>
      </c>
      <c r="K1924" s="58" t="str">
        <f t="shared" si="30"/>
        <v>Large Sale</v>
      </c>
    </row>
    <row r="1925" spans="1:11">
      <c r="A1925" s="28" t="s">
        <v>3749</v>
      </c>
      <c r="B1925" s="31">
        <v>45344</v>
      </c>
      <c r="C1925" s="34" t="s">
        <v>1466</v>
      </c>
      <c r="D1925" s="34" t="s">
        <v>1602</v>
      </c>
      <c r="E1925" s="34" t="s">
        <v>1769</v>
      </c>
      <c r="F1925" s="34">
        <v>2</v>
      </c>
      <c r="G1925" s="34">
        <v>846.35</v>
      </c>
      <c r="H1925" s="34">
        <v>0.3</v>
      </c>
      <c r="I1925" s="34" t="s">
        <v>1829</v>
      </c>
      <c r="J1925" s="34">
        <v>1184.8900000000001</v>
      </c>
      <c r="K1925" s="58" t="str">
        <f t="shared" si="30"/>
        <v>Large Sale</v>
      </c>
    </row>
    <row r="1926" spans="1:11">
      <c r="A1926" s="27" t="s">
        <v>3750</v>
      </c>
      <c r="B1926" s="30">
        <v>45849</v>
      </c>
      <c r="C1926" s="33" t="s">
        <v>1346</v>
      </c>
      <c r="D1926" s="33" t="s">
        <v>1608</v>
      </c>
      <c r="E1926" s="33" t="s">
        <v>1761</v>
      </c>
      <c r="F1926" s="33">
        <v>1</v>
      </c>
      <c r="G1926" s="33">
        <v>788.45</v>
      </c>
      <c r="H1926" s="33">
        <v>0.28999999999999998</v>
      </c>
      <c r="I1926" s="33" t="s">
        <v>1826</v>
      </c>
      <c r="J1926" s="33">
        <v>559.79949999999997</v>
      </c>
      <c r="K1926" s="58" t="str">
        <f t="shared" si="30"/>
        <v>Small Sale</v>
      </c>
    </row>
    <row r="1927" spans="1:11">
      <c r="A1927" s="28" t="s">
        <v>3751</v>
      </c>
      <c r="B1927" s="31">
        <v>45880</v>
      </c>
      <c r="C1927" s="34" t="s">
        <v>1127</v>
      </c>
      <c r="D1927" s="34" t="s">
        <v>1618</v>
      </c>
      <c r="E1927" s="34" t="s">
        <v>1794</v>
      </c>
      <c r="F1927" s="34">
        <v>2</v>
      </c>
      <c r="G1927" s="34">
        <v>338.81</v>
      </c>
      <c r="H1927" s="34">
        <v>7.0000000000000007E-2</v>
      </c>
      <c r="I1927" s="34" t="s">
        <v>1829</v>
      </c>
      <c r="J1927" s="34">
        <v>630.1866</v>
      </c>
      <c r="K1927" s="58" t="str">
        <f t="shared" si="30"/>
        <v>Small Sale</v>
      </c>
    </row>
    <row r="1928" spans="1:11">
      <c r="A1928" s="27" t="s">
        <v>3752</v>
      </c>
      <c r="B1928" s="30">
        <v>45907</v>
      </c>
      <c r="C1928" s="33" t="s">
        <v>110</v>
      </c>
      <c r="D1928" s="33" t="s">
        <v>1576</v>
      </c>
      <c r="E1928" s="33" t="s">
        <v>1773</v>
      </c>
      <c r="F1928" s="33">
        <v>4</v>
      </c>
      <c r="G1928" s="33">
        <v>94.48</v>
      </c>
      <c r="H1928" s="33">
        <v>0.06</v>
      </c>
      <c r="I1928" s="33" t="s">
        <v>1829</v>
      </c>
      <c r="J1928" s="33">
        <v>355.2448</v>
      </c>
      <c r="K1928" s="58" t="str">
        <f t="shared" si="30"/>
        <v>Small Sale</v>
      </c>
    </row>
    <row r="1929" spans="1:11">
      <c r="A1929" s="28" t="s">
        <v>3753</v>
      </c>
      <c r="B1929" s="31">
        <v>45545</v>
      </c>
      <c r="C1929" s="34" t="s">
        <v>1469</v>
      </c>
      <c r="D1929" s="34" t="s">
        <v>1586</v>
      </c>
      <c r="E1929" s="34" t="s">
        <v>1797</v>
      </c>
      <c r="F1929" s="34">
        <v>3</v>
      </c>
      <c r="G1929" s="34">
        <v>941.85</v>
      </c>
      <c r="H1929" s="34">
        <v>0.16</v>
      </c>
      <c r="I1929" s="34" t="s">
        <v>1826</v>
      </c>
      <c r="J1929" s="34">
        <v>2373.462</v>
      </c>
      <c r="K1929" s="58" t="str">
        <f t="shared" si="30"/>
        <v>Large Sale</v>
      </c>
    </row>
    <row r="1930" spans="1:11">
      <c r="A1930" s="27" t="s">
        <v>3754</v>
      </c>
      <c r="B1930" s="30">
        <v>45257</v>
      </c>
      <c r="C1930" s="33" t="s">
        <v>538</v>
      </c>
      <c r="D1930" s="33" t="s">
        <v>1638</v>
      </c>
      <c r="E1930" s="33" t="s">
        <v>1773</v>
      </c>
      <c r="F1930" s="33">
        <v>2</v>
      </c>
      <c r="G1930" s="33">
        <v>336.97</v>
      </c>
      <c r="H1930" s="33">
        <v>0.14000000000000001</v>
      </c>
      <c r="I1930" s="33" t="s">
        <v>1826</v>
      </c>
      <c r="J1930" s="33">
        <v>579.58840000000009</v>
      </c>
      <c r="K1930" s="58" t="str">
        <f t="shared" si="30"/>
        <v>Small Sale</v>
      </c>
    </row>
    <row r="1931" spans="1:11">
      <c r="A1931" s="28" t="s">
        <v>3755</v>
      </c>
      <c r="B1931" s="31">
        <v>45466</v>
      </c>
      <c r="C1931" s="34" t="s">
        <v>978</v>
      </c>
      <c r="D1931" s="34" t="s">
        <v>1555</v>
      </c>
      <c r="E1931" s="34" t="s">
        <v>1773</v>
      </c>
      <c r="F1931" s="34">
        <v>2</v>
      </c>
      <c r="G1931" s="34">
        <v>344.16</v>
      </c>
      <c r="H1931" s="34">
        <v>0.09</v>
      </c>
      <c r="I1931" s="34" t="s">
        <v>1826</v>
      </c>
      <c r="J1931" s="34">
        <v>626.37120000000004</v>
      </c>
      <c r="K1931" s="58" t="str">
        <f t="shared" si="30"/>
        <v>Small Sale</v>
      </c>
    </row>
    <row r="1932" spans="1:11">
      <c r="A1932" s="27" t="s">
        <v>3756</v>
      </c>
      <c r="B1932" s="30">
        <v>45847</v>
      </c>
      <c r="C1932" s="33" t="s">
        <v>948</v>
      </c>
      <c r="D1932" s="33" t="s">
        <v>1644</v>
      </c>
      <c r="E1932" s="33" t="s">
        <v>1786</v>
      </c>
      <c r="F1932" s="33">
        <v>1</v>
      </c>
      <c r="G1932" s="33">
        <v>841.53</v>
      </c>
      <c r="H1932" s="33">
        <v>0.15</v>
      </c>
      <c r="I1932" s="33" t="s">
        <v>1824</v>
      </c>
      <c r="J1932" s="33">
        <v>715.30049999999994</v>
      </c>
      <c r="K1932" s="58" t="str">
        <f t="shared" si="30"/>
        <v>Small Sale</v>
      </c>
    </row>
    <row r="1933" spans="1:11">
      <c r="A1933" s="28" t="s">
        <v>3757</v>
      </c>
      <c r="B1933" s="31">
        <v>45825</v>
      </c>
      <c r="C1933" s="34" t="s">
        <v>1316</v>
      </c>
      <c r="D1933" s="34" t="s">
        <v>1714</v>
      </c>
      <c r="E1933" s="34" t="s">
        <v>1807</v>
      </c>
      <c r="F1933" s="34">
        <v>3</v>
      </c>
      <c r="G1933" s="34">
        <v>63.36</v>
      </c>
      <c r="H1933" s="34">
        <v>0.28999999999999998</v>
      </c>
      <c r="I1933" s="34" t="s">
        <v>1829</v>
      </c>
      <c r="J1933" s="34">
        <v>134.95679999999999</v>
      </c>
      <c r="K1933" s="58" t="str">
        <f t="shared" si="30"/>
        <v>Small Sale</v>
      </c>
    </row>
    <row r="1934" spans="1:11">
      <c r="A1934" s="27" t="s">
        <v>3758</v>
      </c>
      <c r="B1934" s="30">
        <v>45839</v>
      </c>
      <c r="C1934" s="33" t="s">
        <v>1524</v>
      </c>
      <c r="D1934" s="33" t="s">
        <v>1704</v>
      </c>
      <c r="E1934" s="33" t="s">
        <v>1782</v>
      </c>
      <c r="F1934" s="33">
        <v>2</v>
      </c>
      <c r="G1934" s="33">
        <v>552.49</v>
      </c>
      <c r="H1934" s="33">
        <v>0.1</v>
      </c>
      <c r="I1934" s="33" t="s">
        <v>1824</v>
      </c>
      <c r="J1934" s="33">
        <v>994.48200000000008</v>
      </c>
      <c r="K1934" s="58" t="str">
        <f t="shared" si="30"/>
        <v>Small Sale</v>
      </c>
    </row>
    <row r="1935" spans="1:11">
      <c r="A1935" s="28" t="s">
        <v>3759</v>
      </c>
      <c r="B1935" s="31">
        <v>45720</v>
      </c>
      <c r="C1935" s="34" t="s">
        <v>758</v>
      </c>
      <c r="D1935" s="34" t="s">
        <v>1596</v>
      </c>
      <c r="E1935" s="34" t="s">
        <v>1776</v>
      </c>
      <c r="F1935" s="34">
        <v>3</v>
      </c>
      <c r="G1935" s="34">
        <v>447.38</v>
      </c>
      <c r="H1935" s="34">
        <v>0.03</v>
      </c>
      <c r="I1935" s="34" t="s">
        <v>1824</v>
      </c>
      <c r="J1935" s="34">
        <v>1301.8758</v>
      </c>
      <c r="K1935" s="58" t="str">
        <f t="shared" si="30"/>
        <v>Large Sale</v>
      </c>
    </row>
    <row r="1936" spans="1:11">
      <c r="A1936" s="27" t="s">
        <v>3760</v>
      </c>
      <c r="B1936" s="30">
        <v>45250</v>
      </c>
      <c r="C1936" s="33" t="s">
        <v>1392</v>
      </c>
      <c r="D1936" s="33" t="s">
        <v>1694</v>
      </c>
      <c r="E1936" s="33" t="s">
        <v>1813</v>
      </c>
      <c r="F1936" s="33">
        <v>1</v>
      </c>
      <c r="G1936" s="33">
        <v>727.7</v>
      </c>
      <c r="H1936" s="33">
        <v>0.21</v>
      </c>
      <c r="I1936" s="33" t="s">
        <v>1829</v>
      </c>
      <c r="J1936" s="33">
        <v>574.88300000000004</v>
      </c>
      <c r="K1936" s="58" t="str">
        <f t="shared" si="30"/>
        <v>Small Sale</v>
      </c>
    </row>
    <row r="1937" spans="1:11">
      <c r="A1937" s="28" t="s">
        <v>3761</v>
      </c>
      <c r="B1937" s="31">
        <v>45258</v>
      </c>
      <c r="C1937" s="34" t="s">
        <v>1352</v>
      </c>
      <c r="D1937" s="34" t="s">
        <v>1650</v>
      </c>
      <c r="E1937" s="34" t="s">
        <v>1779</v>
      </c>
      <c r="F1937" s="34">
        <v>4</v>
      </c>
      <c r="G1937" s="34">
        <v>581.34</v>
      </c>
      <c r="H1937" s="34">
        <v>0.08</v>
      </c>
      <c r="I1937" s="34" t="s">
        <v>1824</v>
      </c>
      <c r="J1937" s="34">
        <v>2139.3312000000001</v>
      </c>
      <c r="K1937" s="58" t="str">
        <f t="shared" si="30"/>
        <v>Large Sale</v>
      </c>
    </row>
    <row r="1938" spans="1:11">
      <c r="A1938" s="27" t="s">
        <v>3762</v>
      </c>
      <c r="B1938" s="30">
        <v>45793</v>
      </c>
      <c r="C1938" s="33" t="s">
        <v>344</v>
      </c>
      <c r="D1938" s="33" t="s">
        <v>1680</v>
      </c>
      <c r="E1938" s="33" t="s">
        <v>1757</v>
      </c>
      <c r="F1938" s="33">
        <v>1</v>
      </c>
      <c r="G1938" s="33">
        <v>338.83</v>
      </c>
      <c r="H1938" s="33">
        <v>0.19</v>
      </c>
      <c r="I1938" s="33" t="s">
        <v>1826</v>
      </c>
      <c r="J1938" s="33">
        <v>274.45229999999998</v>
      </c>
      <c r="K1938" s="58" t="str">
        <f t="shared" si="30"/>
        <v>Small Sale</v>
      </c>
    </row>
    <row r="1939" spans="1:11">
      <c r="A1939" s="28" t="s">
        <v>3763</v>
      </c>
      <c r="B1939" s="31">
        <v>45265</v>
      </c>
      <c r="C1939" s="34" t="s">
        <v>905</v>
      </c>
      <c r="D1939" s="34" t="s">
        <v>1646</v>
      </c>
      <c r="E1939" s="34" t="s">
        <v>1797</v>
      </c>
      <c r="F1939" s="34">
        <v>4</v>
      </c>
      <c r="G1939" s="34">
        <v>568.80999999999995</v>
      </c>
      <c r="H1939" s="34">
        <v>0.25</v>
      </c>
      <c r="I1939" s="34" t="s">
        <v>1824</v>
      </c>
      <c r="J1939" s="34">
        <v>1706.43</v>
      </c>
      <c r="K1939" s="58" t="str">
        <f t="shared" si="30"/>
        <v>Large Sale</v>
      </c>
    </row>
    <row r="1940" spans="1:11">
      <c r="A1940" s="27" t="s">
        <v>3764</v>
      </c>
      <c r="B1940" s="30">
        <v>45607</v>
      </c>
      <c r="C1940" s="33" t="s">
        <v>1172</v>
      </c>
      <c r="D1940" s="33" t="s">
        <v>1670</v>
      </c>
      <c r="E1940" s="33" t="s">
        <v>1807</v>
      </c>
      <c r="F1940" s="33">
        <v>2</v>
      </c>
      <c r="G1940" s="33">
        <v>352.63</v>
      </c>
      <c r="H1940" s="33">
        <v>0.15</v>
      </c>
      <c r="I1940" s="33" t="s">
        <v>1826</v>
      </c>
      <c r="J1940" s="33">
        <v>599.471</v>
      </c>
      <c r="K1940" s="58" t="str">
        <f t="shared" si="30"/>
        <v>Small Sale</v>
      </c>
    </row>
    <row r="1941" spans="1:11">
      <c r="A1941" s="28" t="s">
        <v>3765</v>
      </c>
      <c r="B1941" s="31">
        <v>45382</v>
      </c>
      <c r="C1941" s="34" t="s">
        <v>523</v>
      </c>
      <c r="D1941" s="34" t="s">
        <v>1740</v>
      </c>
      <c r="E1941" s="34" t="s">
        <v>1797</v>
      </c>
      <c r="F1941" s="34">
        <v>2</v>
      </c>
      <c r="G1941" s="34">
        <v>629.86</v>
      </c>
      <c r="H1941" s="34">
        <v>0.15</v>
      </c>
      <c r="I1941" s="34" t="s">
        <v>1826</v>
      </c>
      <c r="J1941" s="34">
        <v>1070.7619999999999</v>
      </c>
      <c r="K1941" s="58" t="str">
        <f t="shared" si="30"/>
        <v>Large Sale</v>
      </c>
    </row>
    <row r="1942" spans="1:11">
      <c r="A1942" s="27" t="s">
        <v>3766</v>
      </c>
      <c r="B1942" s="30">
        <v>45793</v>
      </c>
      <c r="C1942" s="33" t="s">
        <v>1516</v>
      </c>
      <c r="D1942" s="33" t="s">
        <v>1744</v>
      </c>
      <c r="E1942" s="33" t="s">
        <v>1766</v>
      </c>
      <c r="F1942" s="33">
        <v>3</v>
      </c>
      <c r="G1942" s="33">
        <v>212.08</v>
      </c>
      <c r="H1942" s="33">
        <v>7.0000000000000007E-2</v>
      </c>
      <c r="I1942" s="33" t="s">
        <v>1824</v>
      </c>
      <c r="J1942" s="33">
        <v>591.70319999999992</v>
      </c>
      <c r="K1942" s="58" t="str">
        <f t="shared" si="30"/>
        <v>Small Sale</v>
      </c>
    </row>
    <row r="1943" spans="1:11">
      <c r="A1943" s="28" t="s">
        <v>3767</v>
      </c>
      <c r="B1943" s="31">
        <v>45590</v>
      </c>
      <c r="C1943" s="34" t="s">
        <v>538</v>
      </c>
      <c r="D1943" s="34" t="s">
        <v>1662</v>
      </c>
      <c r="E1943" s="34" t="s">
        <v>1761</v>
      </c>
      <c r="F1943" s="34">
        <v>3</v>
      </c>
      <c r="G1943" s="34">
        <v>878.62</v>
      </c>
      <c r="H1943" s="34">
        <v>0.05</v>
      </c>
      <c r="I1943" s="34" t="s">
        <v>1826</v>
      </c>
      <c r="J1943" s="34">
        <v>2504.067</v>
      </c>
      <c r="K1943" s="58" t="str">
        <f t="shared" si="30"/>
        <v>Large Sale</v>
      </c>
    </row>
    <row r="1944" spans="1:11">
      <c r="A1944" s="27" t="s">
        <v>3768</v>
      </c>
      <c r="B1944" s="30">
        <v>45679</v>
      </c>
      <c r="C1944" s="33" t="s">
        <v>833</v>
      </c>
      <c r="D1944" s="33" t="s">
        <v>1708</v>
      </c>
      <c r="E1944" s="33" t="s">
        <v>1789</v>
      </c>
      <c r="F1944" s="33">
        <v>4</v>
      </c>
      <c r="G1944" s="33">
        <v>87.83</v>
      </c>
      <c r="H1944" s="33">
        <v>0.23</v>
      </c>
      <c r="I1944" s="33" t="s">
        <v>1826</v>
      </c>
      <c r="J1944" s="33">
        <v>270.51639999999998</v>
      </c>
      <c r="K1944" s="58" t="str">
        <f t="shared" si="30"/>
        <v>Small Sale</v>
      </c>
    </row>
    <row r="1945" spans="1:11">
      <c r="A1945" s="28" t="s">
        <v>3769</v>
      </c>
      <c r="B1945" s="31">
        <v>45814</v>
      </c>
      <c r="C1945" s="34" t="s">
        <v>875</v>
      </c>
      <c r="D1945" s="34" t="s">
        <v>1660</v>
      </c>
      <c r="E1945" s="34" t="s">
        <v>1786</v>
      </c>
      <c r="F1945" s="34">
        <v>3</v>
      </c>
      <c r="G1945" s="34">
        <v>442.64</v>
      </c>
      <c r="H1945" s="34">
        <v>0.15</v>
      </c>
      <c r="I1945" s="34" t="s">
        <v>1829</v>
      </c>
      <c r="J1945" s="34">
        <v>1128.732</v>
      </c>
      <c r="K1945" s="58" t="str">
        <f t="shared" si="30"/>
        <v>Large Sale</v>
      </c>
    </row>
    <row r="1946" spans="1:11">
      <c r="A1946" s="27" t="s">
        <v>3770</v>
      </c>
      <c r="B1946" s="30">
        <v>45795</v>
      </c>
      <c r="C1946" s="33" t="s">
        <v>335</v>
      </c>
      <c r="D1946" s="33" t="s">
        <v>1624</v>
      </c>
      <c r="E1946" s="33" t="s">
        <v>1761</v>
      </c>
      <c r="F1946" s="33">
        <v>3</v>
      </c>
      <c r="G1946" s="33">
        <v>410.04</v>
      </c>
      <c r="H1946" s="33">
        <v>0.09</v>
      </c>
      <c r="I1946" s="33" t="s">
        <v>1829</v>
      </c>
      <c r="J1946" s="33">
        <v>1119.4092000000001</v>
      </c>
      <c r="K1946" s="58" t="str">
        <f t="shared" si="30"/>
        <v>Large Sale</v>
      </c>
    </row>
    <row r="1947" spans="1:11">
      <c r="A1947" s="28" t="s">
        <v>3771</v>
      </c>
      <c r="B1947" s="31">
        <v>45797</v>
      </c>
      <c r="C1947" s="34" t="s">
        <v>455</v>
      </c>
      <c r="D1947" s="34" t="s">
        <v>1736</v>
      </c>
      <c r="E1947" s="34" t="s">
        <v>1807</v>
      </c>
      <c r="F1947" s="34">
        <v>1</v>
      </c>
      <c r="G1947" s="34">
        <v>355.31</v>
      </c>
      <c r="H1947" s="34">
        <v>0.27</v>
      </c>
      <c r="I1947" s="34" t="s">
        <v>1824</v>
      </c>
      <c r="J1947" s="34">
        <v>259.37630000000001</v>
      </c>
      <c r="K1947" s="58" t="str">
        <f t="shared" si="30"/>
        <v>Small Sale</v>
      </c>
    </row>
    <row r="1948" spans="1:11">
      <c r="A1948" s="27" t="s">
        <v>3772</v>
      </c>
      <c r="B1948" s="30">
        <v>45607</v>
      </c>
      <c r="C1948" s="33" t="s">
        <v>1175</v>
      </c>
      <c r="D1948" s="33" t="s">
        <v>1565</v>
      </c>
      <c r="E1948" s="33" t="s">
        <v>1797</v>
      </c>
      <c r="F1948" s="33">
        <v>4</v>
      </c>
      <c r="G1948" s="33">
        <v>243.13</v>
      </c>
      <c r="H1948" s="33">
        <v>0.25</v>
      </c>
      <c r="I1948" s="33" t="s">
        <v>1829</v>
      </c>
      <c r="J1948" s="33">
        <v>729.39</v>
      </c>
      <c r="K1948" s="58" t="str">
        <f t="shared" si="30"/>
        <v>Small Sale</v>
      </c>
    </row>
    <row r="1949" spans="1:11">
      <c r="A1949" s="28" t="s">
        <v>3773</v>
      </c>
      <c r="B1949" s="31">
        <v>45614</v>
      </c>
      <c r="C1949" s="34" t="s">
        <v>737</v>
      </c>
      <c r="D1949" s="34" t="s">
        <v>1666</v>
      </c>
      <c r="E1949" s="34" t="s">
        <v>1792</v>
      </c>
      <c r="F1949" s="34">
        <v>2</v>
      </c>
      <c r="G1949" s="34">
        <v>410.63</v>
      </c>
      <c r="H1949" s="34">
        <v>0.28000000000000003</v>
      </c>
      <c r="I1949" s="34" t="s">
        <v>1829</v>
      </c>
      <c r="J1949" s="34">
        <v>591.30719999999997</v>
      </c>
      <c r="K1949" s="58" t="str">
        <f t="shared" si="30"/>
        <v>Small Sale</v>
      </c>
    </row>
    <row r="1950" spans="1:11">
      <c r="A1950" s="27" t="s">
        <v>3774</v>
      </c>
      <c r="B1950" s="30">
        <v>45293</v>
      </c>
      <c r="C1950" s="33" t="s">
        <v>1319</v>
      </c>
      <c r="D1950" s="33" t="s">
        <v>1736</v>
      </c>
      <c r="E1950" s="33" t="s">
        <v>1789</v>
      </c>
      <c r="F1950" s="33">
        <v>4</v>
      </c>
      <c r="G1950" s="33">
        <v>101.25</v>
      </c>
      <c r="H1950" s="33">
        <v>0.16</v>
      </c>
      <c r="I1950" s="33" t="s">
        <v>1826</v>
      </c>
      <c r="J1950" s="33">
        <v>340.2</v>
      </c>
      <c r="K1950" s="58" t="str">
        <f t="shared" si="30"/>
        <v>Small Sale</v>
      </c>
    </row>
    <row r="1951" spans="1:11">
      <c r="A1951" s="28" t="s">
        <v>3775</v>
      </c>
      <c r="B1951" s="31">
        <v>45301</v>
      </c>
      <c r="C1951" s="34" t="s">
        <v>730</v>
      </c>
      <c r="D1951" s="34" t="s">
        <v>1560</v>
      </c>
      <c r="E1951" s="34" t="s">
        <v>1807</v>
      </c>
      <c r="F1951" s="34">
        <v>4</v>
      </c>
      <c r="G1951" s="34">
        <v>716.39</v>
      </c>
      <c r="H1951" s="34">
        <v>0.03</v>
      </c>
      <c r="I1951" s="34" t="s">
        <v>1826</v>
      </c>
      <c r="J1951" s="34">
        <v>2779.5931999999998</v>
      </c>
      <c r="K1951" s="58" t="str">
        <f t="shared" si="30"/>
        <v>Large Sale</v>
      </c>
    </row>
    <row r="1952" spans="1:11">
      <c r="A1952" s="27" t="s">
        <v>3776</v>
      </c>
      <c r="B1952" s="30">
        <v>45311</v>
      </c>
      <c r="C1952" s="33" t="s">
        <v>338</v>
      </c>
      <c r="D1952" s="33" t="s">
        <v>1694</v>
      </c>
      <c r="E1952" s="33" t="s">
        <v>1757</v>
      </c>
      <c r="F1952" s="33">
        <v>1</v>
      </c>
      <c r="G1952" s="33">
        <v>721.74</v>
      </c>
      <c r="H1952" s="33">
        <v>0.24</v>
      </c>
      <c r="I1952" s="33" t="s">
        <v>1826</v>
      </c>
      <c r="J1952" s="33">
        <v>548.52240000000006</v>
      </c>
      <c r="K1952" s="58" t="str">
        <f t="shared" si="30"/>
        <v>Small Sale</v>
      </c>
    </row>
    <row r="1953" spans="1:11">
      <c r="A1953" s="28" t="s">
        <v>3777</v>
      </c>
      <c r="B1953" s="31">
        <v>45702</v>
      </c>
      <c r="C1953" s="34" t="s">
        <v>205</v>
      </c>
      <c r="D1953" s="34" t="s">
        <v>1672</v>
      </c>
      <c r="E1953" s="34" t="s">
        <v>1792</v>
      </c>
      <c r="F1953" s="34">
        <v>2</v>
      </c>
      <c r="G1953" s="34">
        <v>527.91</v>
      </c>
      <c r="H1953" s="34">
        <v>0.02</v>
      </c>
      <c r="I1953" s="34" t="s">
        <v>1824</v>
      </c>
      <c r="J1953" s="34">
        <v>1034.7036000000001</v>
      </c>
      <c r="K1953" s="58" t="str">
        <f t="shared" si="30"/>
        <v>Large Sale</v>
      </c>
    </row>
    <row r="1954" spans="1:11">
      <c r="A1954" s="27" t="s">
        <v>3778</v>
      </c>
      <c r="B1954" s="30">
        <v>45525</v>
      </c>
      <c r="C1954" s="33" t="s">
        <v>1005</v>
      </c>
      <c r="D1954" s="33" t="s">
        <v>1652</v>
      </c>
      <c r="E1954" s="33" t="s">
        <v>1797</v>
      </c>
      <c r="F1954" s="33">
        <v>2</v>
      </c>
      <c r="G1954" s="33">
        <v>945.92</v>
      </c>
      <c r="H1954" s="33">
        <v>0.19</v>
      </c>
      <c r="I1954" s="33" t="s">
        <v>1829</v>
      </c>
      <c r="J1954" s="33">
        <v>1532.3904</v>
      </c>
      <c r="K1954" s="58" t="str">
        <f t="shared" si="30"/>
        <v>Large Sale</v>
      </c>
    </row>
    <row r="1955" spans="1:11">
      <c r="A1955" s="28" t="s">
        <v>3779</v>
      </c>
      <c r="B1955" s="31">
        <v>45780</v>
      </c>
      <c r="C1955" s="34" t="s">
        <v>295</v>
      </c>
      <c r="D1955" s="34" t="s">
        <v>1660</v>
      </c>
      <c r="E1955" s="34" t="s">
        <v>1807</v>
      </c>
      <c r="F1955" s="34">
        <v>2</v>
      </c>
      <c r="G1955" s="34">
        <v>981.35</v>
      </c>
      <c r="H1955" s="34">
        <v>0.16</v>
      </c>
      <c r="I1955" s="34" t="s">
        <v>1826</v>
      </c>
      <c r="J1955" s="34">
        <v>1648.6679999999999</v>
      </c>
      <c r="K1955" s="58" t="str">
        <f t="shared" si="30"/>
        <v>Large Sale</v>
      </c>
    </row>
    <row r="1956" spans="1:11">
      <c r="A1956" s="27" t="s">
        <v>3780</v>
      </c>
      <c r="B1956" s="30">
        <v>45819</v>
      </c>
      <c r="C1956" s="33" t="s">
        <v>722</v>
      </c>
      <c r="D1956" s="33" t="s">
        <v>1666</v>
      </c>
      <c r="E1956" s="33" t="s">
        <v>1766</v>
      </c>
      <c r="F1956" s="33">
        <v>1</v>
      </c>
      <c r="G1956" s="33">
        <v>913.99</v>
      </c>
      <c r="H1956" s="33">
        <v>0.14000000000000001</v>
      </c>
      <c r="I1956" s="33" t="s">
        <v>1824</v>
      </c>
      <c r="J1956" s="33">
        <v>786.03139999999996</v>
      </c>
      <c r="K1956" s="58" t="str">
        <f t="shared" si="30"/>
        <v>Small Sale</v>
      </c>
    </row>
    <row r="1957" spans="1:11">
      <c r="A1957" s="28" t="s">
        <v>3781</v>
      </c>
      <c r="B1957" s="31">
        <v>45863</v>
      </c>
      <c r="C1957" s="34" t="s">
        <v>55</v>
      </c>
      <c r="D1957" s="34" t="s">
        <v>1680</v>
      </c>
      <c r="E1957" s="34" t="s">
        <v>1782</v>
      </c>
      <c r="F1957" s="34">
        <v>4</v>
      </c>
      <c r="G1957" s="34">
        <v>270.69</v>
      </c>
      <c r="H1957" s="34">
        <v>0.18</v>
      </c>
      <c r="I1957" s="34" t="s">
        <v>1826</v>
      </c>
      <c r="J1957" s="34">
        <v>887.86320000000001</v>
      </c>
      <c r="K1957" s="58" t="str">
        <f t="shared" si="30"/>
        <v>Small Sale</v>
      </c>
    </row>
    <row r="1958" spans="1:11">
      <c r="A1958" s="27" t="s">
        <v>3782</v>
      </c>
      <c r="B1958" s="30">
        <v>45687</v>
      </c>
      <c r="C1958" s="33" t="s">
        <v>538</v>
      </c>
      <c r="D1958" s="33" t="s">
        <v>1702</v>
      </c>
      <c r="E1958" s="33" t="s">
        <v>1776</v>
      </c>
      <c r="F1958" s="33">
        <v>3</v>
      </c>
      <c r="G1958" s="33">
        <v>998.58</v>
      </c>
      <c r="H1958" s="33">
        <v>0.02</v>
      </c>
      <c r="I1958" s="33" t="s">
        <v>1824</v>
      </c>
      <c r="J1958" s="33">
        <v>2935.8252000000002</v>
      </c>
      <c r="K1958" s="58" t="str">
        <f t="shared" si="30"/>
        <v>Large Sale</v>
      </c>
    </row>
    <row r="1959" spans="1:11">
      <c r="A1959" s="28" t="s">
        <v>3783</v>
      </c>
      <c r="B1959" s="31">
        <v>45806</v>
      </c>
      <c r="C1959" s="34" t="s">
        <v>1408</v>
      </c>
      <c r="D1959" s="34" t="s">
        <v>1622</v>
      </c>
      <c r="E1959" s="34" t="s">
        <v>1786</v>
      </c>
      <c r="F1959" s="34">
        <v>3</v>
      </c>
      <c r="G1959" s="34">
        <v>765.12</v>
      </c>
      <c r="H1959" s="34">
        <v>0.18</v>
      </c>
      <c r="I1959" s="34" t="s">
        <v>1824</v>
      </c>
      <c r="J1959" s="34">
        <v>1882.1952000000001</v>
      </c>
      <c r="K1959" s="58" t="str">
        <f t="shared" si="30"/>
        <v>Large Sale</v>
      </c>
    </row>
    <row r="1960" spans="1:11">
      <c r="A1960" s="27" t="s">
        <v>3784</v>
      </c>
      <c r="B1960" s="30">
        <v>45216</v>
      </c>
      <c r="C1960" s="33" t="s">
        <v>264</v>
      </c>
      <c r="D1960" s="33" t="s">
        <v>1676</v>
      </c>
      <c r="E1960" s="33" t="s">
        <v>1813</v>
      </c>
      <c r="F1960" s="33">
        <v>3</v>
      </c>
      <c r="G1960" s="33">
        <v>449.99</v>
      </c>
      <c r="H1960" s="33">
        <v>0.17</v>
      </c>
      <c r="I1960" s="33" t="s">
        <v>1829</v>
      </c>
      <c r="J1960" s="33">
        <v>1120.4751000000001</v>
      </c>
      <c r="K1960" s="58" t="str">
        <f t="shared" si="30"/>
        <v>Large Sale</v>
      </c>
    </row>
    <row r="1961" spans="1:11">
      <c r="A1961" s="28" t="s">
        <v>3785</v>
      </c>
      <c r="B1961" s="31">
        <v>45639</v>
      </c>
      <c r="C1961" s="34" t="s">
        <v>806</v>
      </c>
      <c r="D1961" s="34" t="s">
        <v>1634</v>
      </c>
      <c r="E1961" s="34" t="s">
        <v>1792</v>
      </c>
      <c r="F1961" s="34">
        <v>2</v>
      </c>
      <c r="G1961" s="34">
        <v>249.02</v>
      </c>
      <c r="H1961" s="34">
        <v>0.01</v>
      </c>
      <c r="I1961" s="34" t="s">
        <v>1829</v>
      </c>
      <c r="J1961" s="34">
        <v>493.05959999999999</v>
      </c>
      <c r="K1961" s="58" t="str">
        <f t="shared" si="30"/>
        <v>Small Sale</v>
      </c>
    </row>
    <row r="1962" spans="1:11">
      <c r="A1962" s="27" t="s">
        <v>3786</v>
      </c>
      <c r="B1962" s="30">
        <v>45454</v>
      </c>
      <c r="C1962" s="33" t="s">
        <v>467</v>
      </c>
      <c r="D1962" s="33" t="s">
        <v>1662</v>
      </c>
      <c r="E1962" s="33" t="s">
        <v>1813</v>
      </c>
      <c r="F1962" s="33">
        <v>3</v>
      </c>
      <c r="G1962" s="33">
        <v>223.64</v>
      </c>
      <c r="H1962" s="33">
        <v>0.05</v>
      </c>
      <c r="I1962" s="33" t="s">
        <v>1824</v>
      </c>
      <c r="J1962" s="33">
        <v>637.37399999999991</v>
      </c>
      <c r="K1962" s="58" t="str">
        <f t="shared" si="30"/>
        <v>Small Sale</v>
      </c>
    </row>
    <row r="1963" spans="1:11">
      <c r="A1963" s="28" t="s">
        <v>3787</v>
      </c>
      <c r="B1963" s="31">
        <v>45934</v>
      </c>
      <c r="C1963" s="34" t="s">
        <v>375</v>
      </c>
      <c r="D1963" s="34" t="s">
        <v>1596</v>
      </c>
      <c r="E1963" s="34" t="s">
        <v>1769</v>
      </c>
      <c r="F1963" s="34">
        <v>2</v>
      </c>
      <c r="G1963" s="34">
        <v>92.94</v>
      </c>
      <c r="H1963" s="34">
        <v>0.12</v>
      </c>
      <c r="I1963" s="34" t="s">
        <v>1824</v>
      </c>
      <c r="J1963" s="34">
        <v>163.5744</v>
      </c>
      <c r="K1963" s="58" t="str">
        <f t="shared" si="30"/>
        <v>Small Sale</v>
      </c>
    </row>
    <row r="1964" spans="1:11">
      <c r="A1964" s="27" t="s">
        <v>3788</v>
      </c>
      <c r="B1964" s="30">
        <v>45401</v>
      </c>
      <c r="C1964" s="33" t="s">
        <v>1130</v>
      </c>
      <c r="D1964" s="33" t="s">
        <v>1580</v>
      </c>
      <c r="E1964" s="33" t="s">
        <v>1761</v>
      </c>
      <c r="F1964" s="33">
        <v>4</v>
      </c>
      <c r="G1964" s="33">
        <v>268.3</v>
      </c>
      <c r="H1964" s="33">
        <v>0.02</v>
      </c>
      <c r="I1964" s="33" t="s">
        <v>1829</v>
      </c>
      <c r="J1964" s="33">
        <v>1051.7360000000001</v>
      </c>
      <c r="K1964" s="58" t="str">
        <f t="shared" si="30"/>
        <v>Large Sale</v>
      </c>
    </row>
    <row r="1965" spans="1:11">
      <c r="A1965" s="28" t="s">
        <v>3789</v>
      </c>
      <c r="B1965" s="31">
        <v>45770</v>
      </c>
      <c r="C1965" s="34" t="s">
        <v>1368</v>
      </c>
      <c r="D1965" s="34" t="s">
        <v>1666</v>
      </c>
      <c r="E1965" s="34" t="s">
        <v>1813</v>
      </c>
      <c r="F1965" s="34">
        <v>4</v>
      </c>
      <c r="G1965" s="34">
        <v>835.61</v>
      </c>
      <c r="H1965" s="34">
        <v>0.03</v>
      </c>
      <c r="I1965" s="34" t="s">
        <v>1824</v>
      </c>
      <c r="J1965" s="34">
        <v>3242.1668</v>
      </c>
      <c r="K1965" s="58" t="str">
        <f t="shared" si="30"/>
        <v>Large Sale</v>
      </c>
    </row>
    <row r="1966" spans="1:11">
      <c r="A1966" s="27" t="s">
        <v>3790</v>
      </c>
      <c r="B1966" s="30">
        <v>45405</v>
      </c>
      <c r="C1966" s="33" t="s">
        <v>1193</v>
      </c>
      <c r="D1966" s="33" t="s">
        <v>1684</v>
      </c>
      <c r="E1966" s="33" t="s">
        <v>1773</v>
      </c>
      <c r="F1966" s="33">
        <v>3</v>
      </c>
      <c r="G1966" s="33">
        <v>120.97</v>
      </c>
      <c r="H1966" s="33">
        <v>0.11</v>
      </c>
      <c r="I1966" s="33" t="s">
        <v>1824</v>
      </c>
      <c r="J1966" s="33">
        <v>322.98989999999998</v>
      </c>
      <c r="K1966" s="58" t="str">
        <f t="shared" si="30"/>
        <v>Small Sale</v>
      </c>
    </row>
    <row r="1967" spans="1:11">
      <c r="A1967" s="28" t="s">
        <v>3791</v>
      </c>
      <c r="B1967" s="31">
        <v>45424</v>
      </c>
      <c r="C1967" s="34" t="s">
        <v>124</v>
      </c>
      <c r="D1967" s="34" t="s">
        <v>1628</v>
      </c>
      <c r="E1967" s="34" t="s">
        <v>1786</v>
      </c>
      <c r="F1967" s="34">
        <v>2</v>
      </c>
      <c r="G1967" s="34">
        <v>26.36</v>
      </c>
      <c r="H1967" s="34">
        <v>0.03</v>
      </c>
      <c r="I1967" s="34" t="s">
        <v>1829</v>
      </c>
      <c r="J1967" s="34">
        <v>51.138399999999997</v>
      </c>
      <c r="K1967" s="58" t="str">
        <f t="shared" si="30"/>
        <v>Small Sale</v>
      </c>
    </row>
    <row r="1968" spans="1:11">
      <c r="A1968" s="27" t="s">
        <v>3792</v>
      </c>
      <c r="B1968" s="30">
        <v>45881</v>
      </c>
      <c r="C1968" s="33" t="s">
        <v>134</v>
      </c>
      <c r="D1968" s="33" t="s">
        <v>1702</v>
      </c>
      <c r="E1968" s="33" t="s">
        <v>1776</v>
      </c>
      <c r="F1968" s="33">
        <v>1</v>
      </c>
      <c r="G1968" s="33">
        <v>918.87</v>
      </c>
      <c r="H1968" s="33">
        <v>0.11</v>
      </c>
      <c r="I1968" s="33" t="s">
        <v>1826</v>
      </c>
      <c r="J1968" s="33">
        <v>817.79430000000002</v>
      </c>
      <c r="K1968" s="58" t="str">
        <f t="shared" si="30"/>
        <v>Small Sale</v>
      </c>
    </row>
    <row r="1969" spans="1:11">
      <c r="A1969" s="28" t="s">
        <v>3793</v>
      </c>
      <c r="B1969" s="31">
        <v>45794</v>
      </c>
      <c r="C1969" s="34" t="s">
        <v>127</v>
      </c>
      <c r="D1969" s="34" t="s">
        <v>1682</v>
      </c>
      <c r="E1969" s="34" t="s">
        <v>1792</v>
      </c>
      <c r="F1969" s="34">
        <v>2</v>
      </c>
      <c r="G1969" s="34">
        <v>924.73</v>
      </c>
      <c r="H1969" s="34">
        <v>0.28999999999999998</v>
      </c>
      <c r="I1969" s="34" t="s">
        <v>1826</v>
      </c>
      <c r="J1969" s="34">
        <v>1313.1166000000001</v>
      </c>
      <c r="K1969" s="58" t="str">
        <f t="shared" si="30"/>
        <v>Large Sale</v>
      </c>
    </row>
    <row r="1970" spans="1:11">
      <c r="A1970" s="27" t="s">
        <v>3794</v>
      </c>
      <c r="B1970" s="30">
        <v>45665</v>
      </c>
      <c r="C1970" s="33" t="s">
        <v>93</v>
      </c>
      <c r="D1970" s="33" t="s">
        <v>1572</v>
      </c>
      <c r="E1970" s="33" t="s">
        <v>1789</v>
      </c>
      <c r="F1970" s="33">
        <v>3</v>
      </c>
      <c r="G1970" s="33">
        <v>195.31</v>
      </c>
      <c r="H1970" s="33">
        <v>0.13</v>
      </c>
      <c r="I1970" s="33" t="s">
        <v>1829</v>
      </c>
      <c r="J1970" s="33">
        <v>509.75909999999999</v>
      </c>
      <c r="K1970" s="58" t="str">
        <f t="shared" si="30"/>
        <v>Small Sale</v>
      </c>
    </row>
    <row r="1971" spans="1:11">
      <c r="A1971" s="28" t="s">
        <v>3795</v>
      </c>
      <c r="B1971" s="31">
        <v>45793</v>
      </c>
      <c r="C1971" s="34" t="s">
        <v>481</v>
      </c>
      <c r="D1971" s="34" t="s">
        <v>1624</v>
      </c>
      <c r="E1971" s="34" t="s">
        <v>1782</v>
      </c>
      <c r="F1971" s="34">
        <v>1</v>
      </c>
      <c r="G1971" s="34">
        <v>91.38</v>
      </c>
      <c r="H1971" s="34">
        <v>0.14000000000000001</v>
      </c>
      <c r="I1971" s="34" t="s">
        <v>1824</v>
      </c>
      <c r="J1971" s="34">
        <v>78.586799999999997</v>
      </c>
      <c r="K1971" s="58" t="str">
        <f t="shared" si="30"/>
        <v>Small Sale</v>
      </c>
    </row>
    <row r="1972" spans="1:11">
      <c r="A1972" s="27" t="s">
        <v>3796</v>
      </c>
      <c r="B1972" s="30">
        <v>45563</v>
      </c>
      <c r="C1972" s="33" t="s">
        <v>1487</v>
      </c>
      <c r="D1972" s="33" t="s">
        <v>1720</v>
      </c>
      <c r="E1972" s="33" t="s">
        <v>1792</v>
      </c>
      <c r="F1972" s="33">
        <v>2</v>
      </c>
      <c r="G1972" s="33">
        <v>494.35</v>
      </c>
      <c r="H1972" s="33">
        <v>0.1</v>
      </c>
      <c r="I1972" s="33" t="s">
        <v>1824</v>
      </c>
      <c r="J1972" s="33">
        <v>889.83</v>
      </c>
      <c r="K1972" s="58" t="str">
        <f t="shared" si="30"/>
        <v>Small Sale</v>
      </c>
    </row>
    <row r="1973" spans="1:11">
      <c r="A1973" s="28" t="s">
        <v>3797</v>
      </c>
      <c r="B1973" s="31">
        <v>45577</v>
      </c>
      <c r="C1973" s="34" t="s">
        <v>815</v>
      </c>
      <c r="D1973" s="34" t="s">
        <v>1596</v>
      </c>
      <c r="E1973" s="34" t="s">
        <v>1789</v>
      </c>
      <c r="F1973" s="34">
        <v>1</v>
      </c>
      <c r="G1973" s="34">
        <v>412.2</v>
      </c>
      <c r="H1973" s="34">
        <v>0.11</v>
      </c>
      <c r="I1973" s="34" t="s">
        <v>1824</v>
      </c>
      <c r="J1973" s="34">
        <v>366.858</v>
      </c>
      <c r="K1973" s="58" t="str">
        <f t="shared" si="30"/>
        <v>Small Sale</v>
      </c>
    </row>
    <row r="1974" spans="1:11">
      <c r="A1974" s="27" t="s">
        <v>3798</v>
      </c>
      <c r="B1974" s="30">
        <v>45466</v>
      </c>
      <c r="C1974" s="33" t="s">
        <v>1229</v>
      </c>
      <c r="D1974" s="33" t="s">
        <v>1706</v>
      </c>
      <c r="E1974" s="33" t="s">
        <v>1804</v>
      </c>
      <c r="F1974" s="33">
        <v>1</v>
      </c>
      <c r="G1974" s="33">
        <v>650.47</v>
      </c>
      <c r="H1974" s="33">
        <v>0.13</v>
      </c>
      <c r="I1974" s="33" t="s">
        <v>1826</v>
      </c>
      <c r="J1974" s="33">
        <v>565.90890000000002</v>
      </c>
      <c r="K1974" s="58" t="str">
        <f t="shared" si="30"/>
        <v>Small Sale</v>
      </c>
    </row>
    <row r="1975" spans="1:11">
      <c r="A1975" s="28" t="s">
        <v>3799</v>
      </c>
      <c r="B1975" s="31">
        <v>45256</v>
      </c>
      <c r="C1975" s="34" t="s">
        <v>520</v>
      </c>
      <c r="D1975" s="34" t="s">
        <v>1576</v>
      </c>
      <c r="E1975" s="34" t="s">
        <v>1794</v>
      </c>
      <c r="F1975" s="34">
        <v>1</v>
      </c>
      <c r="G1975" s="34">
        <v>68.209999999999994</v>
      </c>
      <c r="H1975" s="34">
        <v>0.05</v>
      </c>
      <c r="I1975" s="34" t="s">
        <v>1826</v>
      </c>
      <c r="J1975" s="34">
        <v>64.799499999999995</v>
      </c>
      <c r="K1975" s="58" t="str">
        <f t="shared" si="30"/>
        <v>Small Sale</v>
      </c>
    </row>
    <row r="1976" spans="1:11">
      <c r="A1976" s="27" t="s">
        <v>3800</v>
      </c>
      <c r="B1976" s="30">
        <v>45886</v>
      </c>
      <c r="C1976" s="33" t="s">
        <v>461</v>
      </c>
      <c r="D1976" s="33" t="s">
        <v>1654</v>
      </c>
      <c r="E1976" s="33" t="s">
        <v>1779</v>
      </c>
      <c r="F1976" s="33">
        <v>2</v>
      </c>
      <c r="G1976" s="33">
        <v>842.89</v>
      </c>
      <c r="H1976" s="33">
        <v>0.25</v>
      </c>
      <c r="I1976" s="33" t="s">
        <v>1829</v>
      </c>
      <c r="J1976" s="33">
        <v>1264.335</v>
      </c>
      <c r="K1976" s="58" t="str">
        <f t="shared" si="30"/>
        <v>Large Sale</v>
      </c>
    </row>
    <row r="1977" spans="1:11">
      <c r="A1977" s="28" t="s">
        <v>3801</v>
      </c>
      <c r="B1977" s="31">
        <v>45390</v>
      </c>
      <c r="C1977" s="34" t="s">
        <v>948</v>
      </c>
      <c r="D1977" s="34" t="s">
        <v>1555</v>
      </c>
      <c r="E1977" s="34" t="s">
        <v>1769</v>
      </c>
      <c r="F1977" s="34">
        <v>2</v>
      </c>
      <c r="G1977" s="34">
        <v>227.95</v>
      </c>
      <c r="H1977" s="34">
        <v>0.24</v>
      </c>
      <c r="I1977" s="34" t="s">
        <v>1829</v>
      </c>
      <c r="J1977" s="34">
        <v>346.48399999999998</v>
      </c>
      <c r="K1977" s="58" t="str">
        <f t="shared" si="30"/>
        <v>Small Sale</v>
      </c>
    </row>
    <row r="1978" spans="1:11">
      <c r="A1978" s="27" t="s">
        <v>3802</v>
      </c>
      <c r="B1978" s="30">
        <v>45388</v>
      </c>
      <c r="C1978" s="33" t="s">
        <v>631</v>
      </c>
      <c r="D1978" s="33" t="s">
        <v>1680</v>
      </c>
      <c r="E1978" s="33" t="s">
        <v>1794</v>
      </c>
      <c r="F1978" s="33">
        <v>3</v>
      </c>
      <c r="G1978" s="33">
        <v>685.97</v>
      </c>
      <c r="H1978" s="33">
        <v>0.24</v>
      </c>
      <c r="I1978" s="33" t="s">
        <v>1826</v>
      </c>
      <c r="J1978" s="33">
        <v>1564.0116</v>
      </c>
      <c r="K1978" s="58" t="str">
        <f t="shared" si="30"/>
        <v>Large Sale</v>
      </c>
    </row>
    <row r="1979" spans="1:11">
      <c r="A1979" s="28" t="s">
        <v>3803</v>
      </c>
      <c r="B1979" s="31">
        <v>45793</v>
      </c>
      <c r="C1979" s="34" t="s">
        <v>1142</v>
      </c>
      <c r="D1979" s="34" t="s">
        <v>1606</v>
      </c>
      <c r="E1979" s="34" t="s">
        <v>1761</v>
      </c>
      <c r="F1979" s="34">
        <v>1</v>
      </c>
      <c r="G1979" s="34">
        <v>722.57</v>
      </c>
      <c r="H1979" s="34">
        <v>0.18</v>
      </c>
      <c r="I1979" s="34" t="s">
        <v>1824</v>
      </c>
      <c r="J1979" s="34">
        <v>592.50740000000008</v>
      </c>
      <c r="K1979" s="58" t="str">
        <f t="shared" si="30"/>
        <v>Small Sale</v>
      </c>
    </row>
    <row r="1980" spans="1:11">
      <c r="A1980" s="27" t="s">
        <v>3804</v>
      </c>
      <c r="B1980" s="30">
        <v>45615</v>
      </c>
      <c r="C1980" s="33" t="s">
        <v>475</v>
      </c>
      <c r="D1980" s="33" t="s">
        <v>1618</v>
      </c>
      <c r="E1980" s="33" t="s">
        <v>1773</v>
      </c>
      <c r="F1980" s="33">
        <v>3</v>
      </c>
      <c r="G1980" s="33">
        <v>585.54999999999995</v>
      </c>
      <c r="H1980" s="33">
        <v>0.14000000000000001</v>
      </c>
      <c r="I1980" s="33" t="s">
        <v>1829</v>
      </c>
      <c r="J1980" s="33">
        <v>1510.7190000000001</v>
      </c>
      <c r="K1980" s="58" t="str">
        <f t="shared" si="30"/>
        <v>Large Sale</v>
      </c>
    </row>
    <row r="1981" spans="1:11">
      <c r="A1981" s="28" t="s">
        <v>3805</v>
      </c>
      <c r="B1981" s="31">
        <v>45666</v>
      </c>
      <c r="C1981" s="34" t="s">
        <v>975</v>
      </c>
      <c r="D1981" s="34" t="s">
        <v>1640</v>
      </c>
      <c r="E1981" s="34" t="s">
        <v>1797</v>
      </c>
      <c r="F1981" s="34">
        <v>2</v>
      </c>
      <c r="G1981" s="34">
        <v>635.80999999999995</v>
      </c>
      <c r="H1981" s="34">
        <v>0.13</v>
      </c>
      <c r="I1981" s="34" t="s">
        <v>1826</v>
      </c>
      <c r="J1981" s="34">
        <v>1106.3094000000001</v>
      </c>
      <c r="K1981" s="58" t="str">
        <f t="shared" si="30"/>
        <v>Large Sale</v>
      </c>
    </row>
    <row r="1982" spans="1:11">
      <c r="A1982" s="27" t="s">
        <v>3806</v>
      </c>
      <c r="B1982" s="30">
        <v>45644</v>
      </c>
      <c r="C1982" s="33" t="s">
        <v>881</v>
      </c>
      <c r="D1982" s="33" t="s">
        <v>1576</v>
      </c>
      <c r="E1982" s="33" t="s">
        <v>1769</v>
      </c>
      <c r="F1982" s="33">
        <v>2</v>
      </c>
      <c r="G1982" s="33">
        <v>353.74</v>
      </c>
      <c r="H1982" s="33">
        <v>0.01</v>
      </c>
      <c r="I1982" s="33" t="s">
        <v>1824</v>
      </c>
      <c r="J1982" s="33">
        <v>700.40520000000004</v>
      </c>
      <c r="K1982" s="58" t="str">
        <f t="shared" si="30"/>
        <v>Small Sale</v>
      </c>
    </row>
    <row r="1983" spans="1:11">
      <c r="A1983" s="28" t="s">
        <v>3807</v>
      </c>
      <c r="B1983" s="31">
        <v>45648</v>
      </c>
      <c r="C1983" s="34" t="s">
        <v>842</v>
      </c>
      <c r="D1983" s="34" t="s">
        <v>1620</v>
      </c>
      <c r="E1983" s="34" t="s">
        <v>1779</v>
      </c>
      <c r="F1983" s="34">
        <v>1</v>
      </c>
      <c r="G1983" s="34">
        <v>377.52</v>
      </c>
      <c r="H1983" s="34">
        <v>0.15</v>
      </c>
      <c r="I1983" s="34" t="s">
        <v>1824</v>
      </c>
      <c r="J1983" s="34">
        <v>320.892</v>
      </c>
      <c r="K1983" s="58" t="str">
        <f t="shared" si="30"/>
        <v>Small Sale</v>
      </c>
    </row>
    <row r="1984" spans="1:11">
      <c r="A1984" s="27" t="s">
        <v>3808</v>
      </c>
      <c r="B1984" s="30">
        <v>45500</v>
      </c>
      <c r="C1984" s="33" t="s">
        <v>669</v>
      </c>
      <c r="D1984" s="33" t="s">
        <v>1684</v>
      </c>
      <c r="E1984" s="33" t="s">
        <v>1761</v>
      </c>
      <c r="F1984" s="33">
        <v>3</v>
      </c>
      <c r="G1984" s="33">
        <v>901.49</v>
      </c>
      <c r="H1984" s="33">
        <v>0</v>
      </c>
      <c r="I1984" s="33" t="s">
        <v>1824</v>
      </c>
      <c r="J1984" s="33">
        <v>2704.47</v>
      </c>
      <c r="K1984" s="58" t="str">
        <f t="shared" si="30"/>
        <v>Large Sale</v>
      </c>
    </row>
    <row r="1985" spans="1:11">
      <c r="A1985" s="28" t="s">
        <v>3809</v>
      </c>
      <c r="B1985" s="31">
        <v>45806</v>
      </c>
      <c r="C1985" s="34" t="s">
        <v>654</v>
      </c>
      <c r="D1985" s="34" t="s">
        <v>1608</v>
      </c>
      <c r="E1985" s="34" t="s">
        <v>1773</v>
      </c>
      <c r="F1985" s="34">
        <v>1</v>
      </c>
      <c r="G1985" s="34">
        <v>563.01</v>
      </c>
      <c r="H1985" s="34">
        <v>0.1</v>
      </c>
      <c r="I1985" s="34" t="s">
        <v>1824</v>
      </c>
      <c r="J1985" s="34">
        <v>506.709</v>
      </c>
      <c r="K1985" s="58" t="str">
        <f t="shared" si="30"/>
        <v>Small Sale</v>
      </c>
    </row>
    <row r="1986" spans="1:11">
      <c r="A1986" s="27" t="s">
        <v>3810</v>
      </c>
      <c r="B1986" s="30">
        <v>45365</v>
      </c>
      <c r="C1986" s="33" t="s">
        <v>198</v>
      </c>
      <c r="D1986" s="33" t="s">
        <v>1688</v>
      </c>
      <c r="E1986" s="33" t="s">
        <v>1776</v>
      </c>
      <c r="F1986" s="33">
        <v>4</v>
      </c>
      <c r="G1986" s="33">
        <v>167.25</v>
      </c>
      <c r="H1986" s="33">
        <v>0.11</v>
      </c>
      <c r="I1986" s="33" t="s">
        <v>1824</v>
      </c>
      <c r="J1986" s="33">
        <v>595.41</v>
      </c>
      <c r="K1986" s="58" t="str">
        <f t="shared" si="30"/>
        <v>Small Sale</v>
      </c>
    </row>
    <row r="1987" spans="1:11">
      <c r="A1987" s="28" t="s">
        <v>3811</v>
      </c>
      <c r="B1987" s="31">
        <v>45229</v>
      </c>
      <c r="C1987" s="34" t="s">
        <v>1403</v>
      </c>
      <c r="D1987" s="34" t="s">
        <v>1668</v>
      </c>
      <c r="E1987" s="34" t="s">
        <v>1810</v>
      </c>
      <c r="F1987" s="34">
        <v>3</v>
      </c>
      <c r="G1987" s="34">
        <v>345.43</v>
      </c>
      <c r="H1987" s="34">
        <v>0.08</v>
      </c>
      <c r="I1987" s="34" t="s">
        <v>1829</v>
      </c>
      <c r="J1987" s="34">
        <v>953.38679999999999</v>
      </c>
      <c r="K1987" s="58" t="str">
        <f t="shared" ref="K1987:K2001" si="31">IF(J1987 &gt; 1000, "Large Sale", "Small Sale")</f>
        <v>Small Sale</v>
      </c>
    </row>
    <row r="1988" spans="1:11">
      <c r="A1988" s="27" t="s">
        <v>3812</v>
      </c>
      <c r="B1988" s="30">
        <v>45349</v>
      </c>
      <c r="C1988" s="33" t="s">
        <v>972</v>
      </c>
      <c r="D1988" s="33" t="s">
        <v>1712</v>
      </c>
      <c r="E1988" s="33" t="s">
        <v>1786</v>
      </c>
      <c r="F1988" s="33">
        <v>4</v>
      </c>
      <c r="G1988" s="33">
        <v>752.48</v>
      </c>
      <c r="H1988" s="33">
        <v>0.23</v>
      </c>
      <c r="I1988" s="33" t="s">
        <v>1824</v>
      </c>
      <c r="J1988" s="33">
        <v>2317.6383999999998</v>
      </c>
      <c r="K1988" s="58" t="str">
        <f t="shared" si="31"/>
        <v>Large Sale</v>
      </c>
    </row>
    <row r="1989" spans="1:11">
      <c r="A1989" s="28" t="s">
        <v>3813</v>
      </c>
      <c r="B1989" s="31">
        <v>45886</v>
      </c>
      <c r="C1989" s="34" t="s">
        <v>1389</v>
      </c>
      <c r="D1989" s="34" t="s">
        <v>1662</v>
      </c>
      <c r="E1989" s="34" t="s">
        <v>1813</v>
      </c>
      <c r="F1989" s="34">
        <v>1</v>
      </c>
      <c r="G1989" s="34">
        <v>120.02</v>
      </c>
      <c r="H1989" s="34">
        <v>0.26</v>
      </c>
      <c r="I1989" s="34" t="s">
        <v>1824</v>
      </c>
      <c r="J1989" s="34">
        <v>88.814799999999991</v>
      </c>
      <c r="K1989" s="58" t="str">
        <f t="shared" si="31"/>
        <v>Small Sale</v>
      </c>
    </row>
    <row r="1990" spans="1:11">
      <c r="A1990" s="27" t="s">
        <v>3814</v>
      </c>
      <c r="B1990" s="30">
        <v>45359</v>
      </c>
      <c r="C1990" s="33" t="s">
        <v>1017</v>
      </c>
      <c r="D1990" s="33" t="s">
        <v>1630</v>
      </c>
      <c r="E1990" s="33" t="s">
        <v>1782</v>
      </c>
      <c r="F1990" s="33">
        <v>3</v>
      </c>
      <c r="G1990" s="33">
        <v>146.71</v>
      </c>
      <c r="H1990" s="33">
        <v>0.28000000000000003</v>
      </c>
      <c r="I1990" s="33" t="s">
        <v>1824</v>
      </c>
      <c r="J1990" s="33">
        <v>316.89359999999999</v>
      </c>
      <c r="K1990" s="58" t="str">
        <f t="shared" si="31"/>
        <v>Small Sale</v>
      </c>
    </row>
    <row r="1991" spans="1:11">
      <c r="A1991" s="28" t="s">
        <v>3815</v>
      </c>
      <c r="B1991" s="31">
        <v>45730</v>
      </c>
      <c r="C1991" s="34" t="s">
        <v>298</v>
      </c>
      <c r="D1991" s="34" t="s">
        <v>1676</v>
      </c>
      <c r="E1991" s="34" t="s">
        <v>1752</v>
      </c>
      <c r="F1991" s="34">
        <v>2</v>
      </c>
      <c r="G1991" s="34">
        <v>358.87</v>
      </c>
      <c r="H1991" s="34">
        <v>0.24</v>
      </c>
      <c r="I1991" s="34" t="s">
        <v>1824</v>
      </c>
      <c r="J1991" s="34">
        <v>545.48239999999998</v>
      </c>
      <c r="K1991" s="58" t="str">
        <f t="shared" si="31"/>
        <v>Small Sale</v>
      </c>
    </row>
    <row r="1992" spans="1:11">
      <c r="A1992" s="27" t="s">
        <v>3816</v>
      </c>
      <c r="B1992" s="30">
        <v>45456</v>
      </c>
      <c r="C1992" s="33" t="s">
        <v>773</v>
      </c>
      <c r="D1992" s="33" t="s">
        <v>1652</v>
      </c>
      <c r="E1992" s="33" t="s">
        <v>1766</v>
      </c>
      <c r="F1992" s="33">
        <v>4</v>
      </c>
      <c r="G1992" s="33">
        <v>212.75</v>
      </c>
      <c r="H1992" s="33">
        <v>0.11</v>
      </c>
      <c r="I1992" s="33" t="s">
        <v>1829</v>
      </c>
      <c r="J1992" s="33">
        <v>757.39</v>
      </c>
      <c r="K1992" s="58" t="str">
        <f t="shared" si="31"/>
        <v>Small Sale</v>
      </c>
    </row>
    <row r="1993" spans="1:11">
      <c r="A1993" s="28" t="s">
        <v>3817</v>
      </c>
      <c r="B1993" s="31">
        <v>45450</v>
      </c>
      <c r="C1993" s="34" t="s">
        <v>1029</v>
      </c>
      <c r="D1993" s="34" t="s">
        <v>1638</v>
      </c>
      <c r="E1993" s="34" t="s">
        <v>1792</v>
      </c>
      <c r="F1993" s="34">
        <v>1</v>
      </c>
      <c r="G1993" s="34">
        <v>183.47</v>
      </c>
      <c r="H1993" s="34">
        <v>0.17</v>
      </c>
      <c r="I1993" s="34" t="s">
        <v>1826</v>
      </c>
      <c r="J1993" s="34">
        <v>152.2801</v>
      </c>
      <c r="K1993" s="58" t="str">
        <f t="shared" si="31"/>
        <v>Small Sale</v>
      </c>
    </row>
    <row r="1994" spans="1:11">
      <c r="A1994" s="27" t="s">
        <v>3818</v>
      </c>
      <c r="B1994" s="30">
        <v>45493</v>
      </c>
      <c r="C1994" s="33" t="s">
        <v>251</v>
      </c>
      <c r="D1994" s="33" t="s">
        <v>1726</v>
      </c>
      <c r="E1994" s="33" t="s">
        <v>1801</v>
      </c>
      <c r="F1994" s="33">
        <v>4</v>
      </c>
      <c r="G1994" s="33">
        <v>569.98</v>
      </c>
      <c r="H1994" s="33">
        <v>0.23</v>
      </c>
      <c r="I1994" s="33" t="s">
        <v>1824</v>
      </c>
      <c r="J1994" s="33">
        <v>1755.5383999999999</v>
      </c>
      <c r="K1994" s="58" t="str">
        <f t="shared" si="31"/>
        <v>Large Sale</v>
      </c>
    </row>
    <row r="1995" spans="1:11">
      <c r="A1995" s="28" t="s">
        <v>3819</v>
      </c>
      <c r="B1995" s="31">
        <v>45274</v>
      </c>
      <c r="C1995" s="34" t="s">
        <v>1455</v>
      </c>
      <c r="D1995" s="34" t="s">
        <v>1590</v>
      </c>
      <c r="E1995" s="34" t="s">
        <v>1794</v>
      </c>
      <c r="F1995" s="34">
        <v>3</v>
      </c>
      <c r="G1995" s="34">
        <v>984.12</v>
      </c>
      <c r="H1995" s="34">
        <v>0.27</v>
      </c>
      <c r="I1995" s="34" t="s">
        <v>1824</v>
      </c>
      <c r="J1995" s="34">
        <v>2155.2228</v>
      </c>
      <c r="K1995" s="58" t="str">
        <f t="shared" si="31"/>
        <v>Large Sale</v>
      </c>
    </row>
    <row r="1996" spans="1:11">
      <c r="A1996" s="27" t="s">
        <v>3820</v>
      </c>
      <c r="B1996" s="30">
        <v>45844</v>
      </c>
      <c r="C1996" s="33" t="s">
        <v>1458</v>
      </c>
      <c r="D1996" s="33" t="s">
        <v>1716</v>
      </c>
      <c r="E1996" s="33" t="s">
        <v>1782</v>
      </c>
      <c r="F1996" s="33">
        <v>1</v>
      </c>
      <c r="G1996" s="33">
        <v>905.23</v>
      </c>
      <c r="H1996" s="33">
        <v>0</v>
      </c>
      <c r="I1996" s="33" t="s">
        <v>1824</v>
      </c>
      <c r="J1996" s="33">
        <v>905.23</v>
      </c>
      <c r="K1996" s="58" t="str">
        <f t="shared" si="31"/>
        <v>Small Sale</v>
      </c>
    </row>
    <row r="1997" spans="1:11">
      <c r="A1997" s="28" t="s">
        <v>3821</v>
      </c>
      <c r="B1997" s="31">
        <v>45264</v>
      </c>
      <c r="C1997" s="34" t="s">
        <v>613</v>
      </c>
      <c r="D1997" s="34" t="s">
        <v>1746</v>
      </c>
      <c r="E1997" s="34" t="s">
        <v>1813</v>
      </c>
      <c r="F1997" s="34">
        <v>3</v>
      </c>
      <c r="G1997" s="34">
        <v>112.77</v>
      </c>
      <c r="H1997" s="34">
        <v>0.19</v>
      </c>
      <c r="I1997" s="34" t="s">
        <v>1824</v>
      </c>
      <c r="J1997" s="34">
        <v>274.03109999999998</v>
      </c>
      <c r="K1997" s="58" t="str">
        <f t="shared" si="31"/>
        <v>Small Sale</v>
      </c>
    </row>
    <row r="1998" spans="1:11">
      <c r="A1998" s="27" t="s">
        <v>3822</v>
      </c>
      <c r="B1998" s="30">
        <v>45773</v>
      </c>
      <c r="C1998" s="33" t="s">
        <v>538</v>
      </c>
      <c r="D1998" s="33" t="s">
        <v>1618</v>
      </c>
      <c r="E1998" s="33" t="s">
        <v>1782</v>
      </c>
      <c r="F1998" s="33">
        <v>3</v>
      </c>
      <c r="G1998" s="33">
        <v>875.99</v>
      </c>
      <c r="H1998" s="33">
        <v>0.09</v>
      </c>
      <c r="I1998" s="33" t="s">
        <v>1826</v>
      </c>
      <c r="J1998" s="33">
        <v>2391.4526999999998</v>
      </c>
      <c r="K1998" s="58" t="str">
        <f t="shared" si="31"/>
        <v>Large Sale</v>
      </c>
    </row>
    <row r="1999" spans="1:11">
      <c r="A1999" s="28" t="s">
        <v>3823</v>
      </c>
      <c r="B1999" s="31">
        <v>45460</v>
      </c>
      <c r="C1999" s="34" t="s">
        <v>441</v>
      </c>
      <c r="D1999" s="34" t="s">
        <v>1726</v>
      </c>
      <c r="E1999" s="34" t="s">
        <v>1789</v>
      </c>
      <c r="F1999" s="34">
        <v>2</v>
      </c>
      <c r="G1999" s="34">
        <v>685.31</v>
      </c>
      <c r="H1999" s="34">
        <v>0.26</v>
      </c>
      <c r="I1999" s="34" t="s">
        <v>1826</v>
      </c>
      <c r="J1999" s="34">
        <v>1014.2588</v>
      </c>
      <c r="K1999" s="58" t="str">
        <f t="shared" si="31"/>
        <v>Large Sale</v>
      </c>
    </row>
    <row r="2000" spans="1:11">
      <c r="A2000" s="27" t="s">
        <v>3824</v>
      </c>
      <c r="B2000" s="30">
        <v>45607</v>
      </c>
      <c r="C2000" s="33" t="s">
        <v>198</v>
      </c>
      <c r="D2000" s="33" t="s">
        <v>1670</v>
      </c>
      <c r="E2000" s="33" t="s">
        <v>1792</v>
      </c>
      <c r="F2000" s="33">
        <v>3</v>
      </c>
      <c r="G2000" s="33">
        <v>945.37</v>
      </c>
      <c r="H2000" s="33">
        <v>0.05</v>
      </c>
      <c r="I2000" s="33" t="s">
        <v>1824</v>
      </c>
      <c r="J2000" s="33">
        <v>2694.3045000000002</v>
      </c>
      <c r="K2000" s="58" t="str">
        <f t="shared" si="31"/>
        <v>Large Sale</v>
      </c>
    </row>
    <row r="2001" spans="1:11">
      <c r="A2001" s="29" t="s">
        <v>3825</v>
      </c>
      <c r="B2001" s="32">
        <v>45267</v>
      </c>
      <c r="C2001" s="35" t="s">
        <v>100</v>
      </c>
      <c r="D2001" s="35" t="s">
        <v>1700</v>
      </c>
      <c r="E2001" s="35" t="s">
        <v>1813</v>
      </c>
      <c r="F2001" s="35">
        <v>3</v>
      </c>
      <c r="G2001" s="35">
        <v>68.45</v>
      </c>
      <c r="H2001" s="35">
        <v>0.17</v>
      </c>
      <c r="I2001" s="35" t="s">
        <v>1826</v>
      </c>
      <c r="J2001" s="35">
        <v>170.44049999999999</v>
      </c>
      <c r="K2001" s="58" t="str">
        <f t="shared" si="31"/>
        <v>Small Sale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F2D7-45BC-443A-87F5-942B19D194C1}">
  <dimension ref="A1:Z101"/>
  <sheetViews>
    <sheetView workbookViewId="0">
      <selection activeCell="K21" sqref="K21"/>
    </sheetView>
  </sheetViews>
  <sheetFormatPr defaultRowHeight="14.4"/>
  <cols>
    <col min="1" max="1" width="10.44140625" bestFit="1" customWidth="1"/>
    <col min="2" max="2" width="25.44140625" bestFit="1" customWidth="1"/>
    <col min="3" max="3" width="9.88671875" bestFit="1" customWidth="1"/>
    <col min="4" max="4" width="12.77734375" bestFit="1" customWidth="1"/>
    <col min="5" max="5" width="27.33203125" bestFit="1" customWidth="1"/>
    <col min="6" max="6" width="7" bestFit="1" customWidth="1"/>
    <col min="7" max="7" width="5.6640625" bestFit="1" customWidth="1"/>
    <col min="8" max="8" width="12" bestFit="1" customWidth="1"/>
    <col min="9" max="9" width="16.109375" customWidth="1"/>
    <col min="10" max="10" width="18.6640625" customWidth="1"/>
    <col min="11" max="11" width="17.77734375" bestFit="1" customWidth="1"/>
    <col min="13" max="13" width="12" bestFit="1" customWidth="1"/>
    <col min="14" max="14" width="10" bestFit="1" customWidth="1"/>
  </cols>
  <sheetData>
    <row r="1" spans="1:26" ht="15" thickBot="1">
      <c r="A1" s="68" t="s">
        <v>1536</v>
      </c>
      <c r="B1" s="68" t="s">
        <v>1537</v>
      </c>
      <c r="C1" s="68" t="s">
        <v>1538</v>
      </c>
      <c r="D1" s="68" t="s">
        <v>1539</v>
      </c>
      <c r="E1" s="68" t="s">
        <v>1540</v>
      </c>
      <c r="F1" s="68" t="s">
        <v>1541</v>
      </c>
      <c r="G1" s="68" t="s">
        <v>1542</v>
      </c>
      <c r="H1" s="68" t="s">
        <v>3967</v>
      </c>
      <c r="J1" s="70" t="s">
        <v>4036</v>
      </c>
      <c r="U1" s="2"/>
      <c r="V1" s="2"/>
      <c r="W1" s="2"/>
      <c r="Y1" s="12"/>
      <c r="Z1" s="12"/>
    </row>
    <row r="2" spans="1:26">
      <c r="A2" s="3" t="s">
        <v>1543</v>
      </c>
      <c r="B2" s="17" t="s">
        <v>3842</v>
      </c>
      <c r="C2" s="17" t="s">
        <v>1563</v>
      </c>
      <c r="D2" s="17" t="s">
        <v>3843</v>
      </c>
      <c r="E2" s="17" t="s">
        <v>1545</v>
      </c>
      <c r="F2" s="17">
        <v>112.42</v>
      </c>
      <c r="G2" s="17">
        <v>416</v>
      </c>
      <c r="H2" s="65">
        <f>IF(F2="", AVERAGEIF(Table4[Category],Table4[[#This Row],[Category]],Table4[Cost]), F2)</f>
        <v>112.42</v>
      </c>
      <c r="I2" s="69">
        <v>112.42</v>
      </c>
      <c r="J2" s="69"/>
    </row>
    <row r="3" spans="1:26">
      <c r="A3" s="4" t="s">
        <v>1546</v>
      </c>
      <c r="B3" s="18" t="s">
        <v>3844</v>
      </c>
      <c r="C3" s="18" t="s">
        <v>1547</v>
      </c>
      <c r="D3" s="18" t="s">
        <v>3845</v>
      </c>
      <c r="E3" s="18" t="s">
        <v>1548</v>
      </c>
      <c r="F3" s="18">
        <v>342.56</v>
      </c>
      <c r="G3" s="18">
        <v>181</v>
      </c>
      <c r="H3" s="66">
        <f>IF(F3="", AVERAGEIF(Table4[Category],Table4[[#This Row],[Category]],Table4[Cost]), F3)</f>
        <v>342.56</v>
      </c>
      <c r="I3" s="71"/>
      <c r="J3" s="71"/>
    </row>
    <row r="4" spans="1:26">
      <c r="A4" s="3" t="s">
        <v>1549</v>
      </c>
      <c r="B4" s="17" t="s">
        <v>3846</v>
      </c>
      <c r="C4" s="17" t="s">
        <v>1547</v>
      </c>
      <c r="D4" s="17" t="s">
        <v>3847</v>
      </c>
      <c r="E4" s="17" t="s">
        <v>1550</v>
      </c>
      <c r="F4" s="17"/>
      <c r="G4" s="17">
        <v>352</v>
      </c>
      <c r="H4" s="65">
        <f>IF(F4="", AVERAGEIF(Table4[Category],Table4[[#This Row],[Category]],Table4[Cost]), F4)</f>
        <v>265.73266666666666</v>
      </c>
      <c r="I4" s="71" t="s">
        <v>4026</v>
      </c>
      <c r="J4" s="71">
        <v>255.56077078477082</v>
      </c>
    </row>
    <row r="5" spans="1:26">
      <c r="A5" s="4" t="s">
        <v>1551</v>
      </c>
      <c r="B5" s="18" t="s">
        <v>3848</v>
      </c>
      <c r="C5" s="18" t="s">
        <v>1547</v>
      </c>
      <c r="D5" s="18" t="s">
        <v>3847</v>
      </c>
      <c r="E5" s="18" t="s">
        <v>1552</v>
      </c>
      <c r="F5" s="18">
        <v>364.67</v>
      </c>
      <c r="G5" s="18">
        <v>452</v>
      </c>
      <c r="H5" s="66">
        <f>IF(F5="", AVERAGEIF(Table4[Category],Table4[[#This Row],[Category]],Table4[Cost]), F5)</f>
        <v>364.67</v>
      </c>
      <c r="I5" s="71" t="s">
        <v>4027</v>
      </c>
      <c r="J5" s="71">
        <v>13.138663015010234</v>
      </c>
    </row>
    <row r="6" spans="1:26">
      <c r="A6" s="3" t="s">
        <v>1553</v>
      </c>
      <c r="B6" s="17" t="s">
        <v>3849</v>
      </c>
      <c r="C6" s="17" t="s">
        <v>1547</v>
      </c>
      <c r="D6" s="17" t="s">
        <v>3850</v>
      </c>
      <c r="E6" s="17" t="s">
        <v>1554</v>
      </c>
      <c r="F6" s="17">
        <v>306.45999999999998</v>
      </c>
      <c r="G6" s="17">
        <v>487</v>
      </c>
      <c r="H6" s="65">
        <f>IF(F6="", AVERAGEIF(Table4[Category],Table4[[#This Row],[Category]],Table4[Cost]), F6)</f>
        <v>306.45999999999998</v>
      </c>
      <c r="I6" s="71" t="s">
        <v>4028</v>
      </c>
      <c r="J6" s="71">
        <v>250.41615384615383</v>
      </c>
    </row>
    <row r="7" spans="1:26">
      <c r="A7" s="4" t="s">
        <v>1555</v>
      </c>
      <c r="B7" s="18" t="s">
        <v>3851</v>
      </c>
      <c r="C7" s="18" t="s">
        <v>1547</v>
      </c>
      <c r="D7" s="18" t="s">
        <v>3852</v>
      </c>
      <c r="E7" s="18" t="s">
        <v>1556</v>
      </c>
      <c r="F7" s="18">
        <v>261</v>
      </c>
      <c r="G7" s="18">
        <v>59</v>
      </c>
      <c r="H7" s="66">
        <f>IF(F7="", AVERAGEIF(Table4[Category],Table4[[#This Row],[Category]],Table4[Cost]), F7)</f>
        <v>261</v>
      </c>
      <c r="I7" s="71" t="s">
        <v>4029</v>
      </c>
      <c r="J7" s="71">
        <v>265.73266666666666</v>
      </c>
    </row>
    <row r="8" spans="1:26">
      <c r="A8" s="3" t="s">
        <v>1557</v>
      </c>
      <c r="B8" s="17" t="s">
        <v>3853</v>
      </c>
      <c r="C8" s="17" t="s">
        <v>1558</v>
      </c>
      <c r="D8" s="17" t="s">
        <v>3854</v>
      </c>
      <c r="E8" s="17" t="s">
        <v>1559</v>
      </c>
      <c r="F8" s="17">
        <v>312.8</v>
      </c>
      <c r="G8" s="17">
        <v>350</v>
      </c>
      <c r="H8" s="65">
        <f>IF(F8="", AVERAGEIF(Table4[Category],Table4[[#This Row],[Category]],Table4[Cost]), F8)</f>
        <v>312.8</v>
      </c>
      <c r="I8" s="71" t="s">
        <v>4025</v>
      </c>
      <c r="J8" s="71">
        <v>130.72804640312569</v>
      </c>
    </row>
    <row r="9" spans="1:26">
      <c r="A9" s="4" t="s">
        <v>1560</v>
      </c>
      <c r="B9" s="18" t="s">
        <v>3855</v>
      </c>
      <c r="C9" s="18" t="s">
        <v>1544</v>
      </c>
      <c r="D9" s="18" t="s">
        <v>3856</v>
      </c>
      <c r="E9" s="18" t="s">
        <v>1561</v>
      </c>
      <c r="F9" s="18">
        <v>218.86</v>
      </c>
      <c r="G9" s="18">
        <v>170</v>
      </c>
      <c r="H9" s="66">
        <f>IF(F9="", AVERAGEIF(Table4[Category],Table4[[#This Row],[Category]],Table4[Cost]), F9)</f>
        <v>218.86</v>
      </c>
      <c r="I9" s="71" t="s">
        <v>4030</v>
      </c>
      <c r="J9" s="71">
        <v>17089.822116377782</v>
      </c>
    </row>
    <row r="10" spans="1:26">
      <c r="A10" s="3" t="s">
        <v>1562</v>
      </c>
      <c r="B10" s="17" t="s">
        <v>3857</v>
      </c>
      <c r="C10" s="17" t="s">
        <v>1563</v>
      </c>
      <c r="D10" s="17" t="s">
        <v>3858</v>
      </c>
      <c r="E10" s="17" t="s">
        <v>1564</v>
      </c>
      <c r="F10" s="17">
        <v>439.07</v>
      </c>
      <c r="G10" s="17">
        <v>142</v>
      </c>
      <c r="H10" s="65">
        <f>IF(F10="", AVERAGEIF(Table4[Category],Table4[[#This Row],[Category]],Table4[Cost]), F10)</f>
        <v>439.07</v>
      </c>
      <c r="I10" s="71" t="s">
        <v>4031</v>
      </c>
      <c r="J10" s="71">
        <v>-0.93801504386958712</v>
      </c>
    </row>
    <row r="11" spans="1:26">
      <c r="A11" s="4" t="s">
        <v>1565</v>
      </c>
      <c r="B11" s="18" t="s">
        <v>3859</v>
      </c>
      <c r="C11" s="18" t="s">
        <v>1566</v>
      </c>
      <c r="D11" s="18" t="s">
        <v>3860</v>
      </c>
      <c r="E11" s="18" t="s">
        <v>1567</v>
      </c>
      <c r="F11" s="18">
        <v>495.72</v>
      </c>
      <c r="G11" s="18">
        <v>323</v>
      </c>
      <c r="H11" s="66">
        <f>IF(F11="", AVERAGEIF(Table4[Category],Table4[[#This Row],[Category]],Table4[Cost]), F11)</f>
        <v>495.72</v>
      </c>
      <c r="I11" s="71" t="s">
        <v>4032</v>
      </c>
      <c r="J11" s="71">
        <v>3.0669607775952668E-2</v>
      </c>
    </row>
    <row r="12" spans="1:26">
      <c r="A12" s="3" t="s">
        <v>1568</v>
      </c>
      <c r="B12" s="17" t="s">
        <v>3861</v>
      </c>
      <c r="C12" s="17" t="s">
        <v>1544</v>
      </c>
      <c r="D12" s="17" t="s">
        <v>3862</v>
      </c>
      <c r="E12" s="17" t="s">
        <v>1569</v>
      </c>
      <c r="F12" s="17">
        <v>298.86</v>
      </c>
      <c r="G12" s="17">
        <v>308</v>
      </c>
      <c r="H12" s="65">
        <f>IF(F12="", AVERAGEIF(Table4[Category],Table4[[#This Row],[Category]],Table4[Cost]), F12)</f>
        <v>298.86</v>
      </c>
      <c r="I12" s="71" t="s">
        <v>4033</v>
      </c>
      <c r="J12" s="71">
        <v>478.41</v>
      </c>
    </row>
    <row r="13" spans="1:26">
      <c r="A13" s="4" t="s">
        <v>1570</v>
      </c>
      <c r="B13" s="18" t="s">
        <v>3863</v>
      </c>
      <c r="C13" s="18" t="s">
        <v>1563</v>
      </c>
      <c r="D13" s="18" t="s">
        <v>3852</v>
      </c>
      <c r="E13" s="18" t="s">
        <v>1571</v>
      </c>
      <c r="F13" s="18">
        <v>449.4</v>
      </c>
      <c r="G13" s="18"/>
      <c r="H13" s="66">
        <f>IF(F13="", AVERAGEIF(Table4[Category],Table4[[#This Row],[Category]],Table4[Cost]), F13)</f>
        <v>449.4</v>
      </c>
      <c r="I13" s="71" t="s">
        <v>4002</v>
      </c>
      <c r="J13" s="71">
        <v>17.309999999999999</v>
      </c>
    </row>
    <row r="14" spans="1:26">
      <c r="A14" s="3" t="s">
        <v>1572</v>
      </c>
      <c r="B14" s="17" t="s">
        <v>3864</v>
      </c>
      <c r="C14" s="17" t="s">
        <v>1558</v>
      </c>
      <c r="D14" s="17" t="s">
        <v>3865</v>
      </c>
      <c r="E14" s="17" t="s">
        <v>1573</v>
      </c>
      <c r="F14" s="17">
        <v>115.82</v>
      </c>
      <c r="G14" s="17">
        <v>460</v>
      </c>
      <c r="H14" s="65">
        <f>IF(F14="", AVERAGEIF(Table4[Category],Table4[[#This Row],[Category]],Table4[Cost]), F14)</f>
        <v>115.82</v>
      </c>
      <c r="I14" s="71" t="s">
        <v>4001</v>
      </c>
      <c r="J14" s="71">
        <v>495.72</v>
      </c>
    </row>
    <row r="15" spans="1:26">
      <c r="A15" s="4" t="s">
        <v>1574</v>
      </c>
      <c r="B15" s="18" t="s">
        <v>3866</v>
      </c>
      <c r="C15" s="18" t="s">
        <v>1563</v>
      </c>
      <c r="D15" s="18" t="s">
        <v>3852</v>
      </c>
      <c r="E15" s="18" t="s">
        <v>1575</v>
      </c>
      <c r="F15" s="18">
        <v>242.23</v>
      </c>
      <c r="G15" s="18">
        <v>453</v>
      </c>
      <c r="H15" s="66">
        <f>IF(F15="", AVERAGEIF(Table4[Category],Table4[[#This Row],[Category]],Table4[Cost]), F15)</f>
        <v>242.23</v>
      </c>
      <c r="I15" s="71" t="s">
        <v>4034</v>
      </c>
      <c r="J15" s="71">
        <v>25300.516307692313</v>
      </c>
    </row>
    <row r="16" spans="1:26">
      <c r="A16" s="3" t="s">
        <v>1576</v>
      </c>
      <c r="B16" s="17" t="s">
        <v>3867</v>
      </c>
      <c r="C16" s="17" t="s">
        <v>1544</v>
      </c>
      <c r="D16" s="17" t="s">
        <v>3868</v>
      </c>
      <c r="E16" s="17" t="s">
        <v>1577</v>
      </c>
      <c r="F16" s="17">
        <v>48.01</v>
      </c>
      <c r="G16" s="17">
        <v>439</v>
      </c>
      <c r="H16" s="65">
        <f>IF(F16="", AVERAGEIF(Table4[Category],Table4[[#This Row],[Category]],Table4[Cost]), F16)</f>
        <v>48.01</v>
      </c>
      <c r="I16" s="71" t="s">
        <v>4035</v>
      </c>
      <c r="J16" s="71">
        <v>99</v>
      </c>
    </row>
    <row r="17" spans="1:8">
      <c r="A17" s="4" t="s">
        <v>1578</v>
      </c>
      <c r="B17" s="18" t="s">
        <v>3869</v>
      </c>
      <c r="C17" s="18" t="s">
        <v>1563</v>
      </c>
      <c r="D17" s="18" t="s">
        <v>3870</v>
      </c>
      <c r="E17" s="18" t="s">
        <v>1579</v>
      </c>
      <c r="F17" s="18">
        <v>465.34</v>
      </c>
      <c r="G17" s="18">
        <v>301</v>
      </c>
      <c r="H17" s="66">
        <f>IF(F17="", AVERAGEIF(Table4[Category],Table4[[#This Row],[Category]],Table4[Cost]), F17)</f>
        <v>465.34</v>
      </c>
    </row>
    <row r="18" spans="1:8">
      <c r="A18" s="3" t="s">
        <v>1580</v>
      </c>
      <c r="B18" s="17" t="s">
        <v>3871</v>
      </c>
      <c r="C18" s="17" t="s">
        <v>1558</v>
      </c>
      <c r="D18" s="17" t="s">
        <v>3872</v>
      </c>
      <c r="E18" s="17" t="s">
        <v>1581</v>
      </c>
      <c r="F18" s="17">
        <v>337.42</v>
      </c>
      <c r="G18" s="17">
        <v>256</v>
      </c>
      <c r="H18" s="65">
        <f>IF(F18="", AVERAGEIF(Table4[Category],Table4[[#This Row],[Category]],Table4[Cost]), F18)</f>
        <v>337.42</v>
      </c>
    </row>
    <row r="19" spans="1:8">
      <c r="A19" s="4" t="s">
        <v>1582</v>
      </c>
      <c r="B19" s="18" t="s">
        <v>3873</v>
      </c>
      <c r="C19" s="18" t="s">
        <v>1566</v>
      </c>
      <c r="D19" s="18" t="s">
        <v>3852</v>
      </c>
      <c r="E19" s="18" t="s">
        <v>1583</v>
      </c>
      <c r="F19" s="18">
        <v>144.53</v>
      </c>
      <c r="G19" s="18">
        <v>367</v>
      </c>
      <c r="H19" s="66">
        <f>IF(F19="", AVERAGEIF(Table4[Category],Table4[[#This Row],[Category]],Table4[Cost]), F19)</f>
        <v>144.53</v>
      </c>
    </row>
    <row r="20" spans="1:8">
      <c r="A20" s="3" t="s">
        <v>1584</v>
      </c>
      <c r="B20" s="17" t="s">
        <v>3874</v>
      </c>
      <c r="C20" s="17" t="s">
        <v>1547</v>
      </c>
      <c r="D20" s="17" t="s">
        <v>3850</v>
      </c>
      <c r="E20" s="17" t="s">
        <v>1585</v>
      </c>
      <c r="F20" s="17"/>
      <c r="G20" s="17">
        <v>343</v>
      </c>
      <c r="H20" s="65">
        <f>IF(F20="", AVERAGEIF(Table4[Category],Table4[[#This Row],[Category]],Table4[Cost]), F20)</f>
        <v>265.73266666666666</v>
      </c>
    </row>
    <row r="21" spans="1:8">
      <c r="A21" s="4" t="s">
        <v>1586</v>
      </c>
      <c r="B21" s="18" t="s">
        <v>3875</v>
      </c>
      <c r="C21" s="18" t="s">
        <v>1566</v>
      </c>
      <c r="D21" s="18" t="s">
        <v>3876</v>
      </c>
      <c r="E21" s="18" t="s">
        <v>1587</v>
      </c>
      <c r="F21" s="18">
        <v>21.34</v>
      </c>
      <c r="G21" s="18">
        <v>65</v>
      </c>
      <c r="H21" s="66">
        <f>IF(F21="", AVERAGEIF(Table4[Category],Table4[[#This Row],[Category]],Table4[Cost]), F21)</f>
        <v>21.34</v>
      </c>
    </row>
    <row r="22" spans="1:8">
      <c r="A22" s="3" t="s">
        <v>1588</v>
      </c>
      <c r="B22" s="17" t="s">
        <v>3877</v>
      </c>
      <c r="C22" s="17" t="s">
        <v>1566</v>
      </c>
      <c r="D22" s="17" t="s">
        <v>3852</v>
      </c>
      <c r="E22" s="17" t="s">
        <v>1589</v>
      </c>
      <c r="F22" s="17">
        <v>131.51</v>
      </c>
      <c r="G22" s="17"/>
      <c r="H22" s="65">
        <f>IF(F22="", AVERAGEIF(Table4[Category],Table4[[#This Row],[Category]],Table4[Cost]), F22)</f>
        <v>131.51</v>
      </c>
    </row>
    <row r="23" spans="1:8">
      <c r="A23" s="4" t="s">
        <v>1590</v>
      </c>
      <c r="B23" s="18" t="s">
        <v>3878</v>
      </c>
      <c r="C23" s="18" t="s">
        <v>1544</v>
      </c>
      <c r="D23" s="18" t="s">
        <v>3879</v>
      </c>
      <c r="E23" s="18" t="s">
        <v>1591</v>
      </c>
      <c r="F23" s="18">
        <v>123.46</v>
      </c>
      <c r="G23" s="18">
        <v>76</v>
      </c>
      <c r="H23" s="66">
        <f>IF(F23="", AVERAGEIF(Table4[Category],Table4[[#This Row],[Category]],Table4[Cost]), F23)</f>
        <v>123.46</v>
      </c>
    </row>
    <row r="24" spans="1:8">
      <c r="A24" s="3" t="s">
        <v>1592</v>
      </c>
      <c r="B24" s="17" t="s">
        <v>3880</v>
      </c>
      <c r="C24" s="17" t="s">
        <v>1566</v>
      </c>
      <c r="D24" s="17" t="s">
        <v>3876</v>
      </c>
      <c r="E24" s="17" t="s">
        <v>1593</v>
      </c>
      <c r="F24" s="17">
        <v>484.62</v>
      </c>
      <c r="G24" s="17">
        <v>432</v>
      </c>
      <c r="H24" s="65">
        <f>IF(F24="", AVERAGEIF(Table4[Category],Table4[[#This Row],[Category]],Table4[Cost]), F24)</f>
        <v>484.62</v>
      </c>
    </row>
    <row r="25" spans="1:8">
      <c r="A25" s="4" t="s">
        <v>1594</v>
      </c>
      <c r="B25" s="18" t="s">
        <v>3881</v>
      </c>
      <c r="C25" s="18" t="s">
        <v>1547</v>
      </c>
      <c r="D25" s="18" t="s">
        <v>3845</v>
      </c>
      <c r="E25" s="18" t="s">
        <v>1595</v>
      </c>
      <c r="F25" s="18"/>
      <c r="G25" s="18">
        <v>360</v>
      </c>
      <c r="H25" s="66">
        <f>IF(F25="", AVERAGEIF(Table4[Category],Table4[[#This Row],[Category]],Table4[Cost]), F25)</f>
        <v>265.73266666666666</v>
      </c>
    </row>
    <row r="26" spans="1:8">
      <c r="A26" s="3" t="s">
        <v>1596</v>
      </c>
      <c r="B26" s="17" t="s">
        <v>3882</v>
      </c>
      <c r="C26" s="17" t="s">
        <v>1566</v>
      </c>
      <c r="D26" s="17" t="s">
        <v>3883</v>
      </c>
      <c r="E26" s="17" t="s">
        <v>1597</v>
      </c>
      <c r="F26" s="17">
        <v>166.06</v>
      </c>
      <c r="G26" s="17">
        <v>340</v>
      </c>
      <c r="H26" s="65">
        <f>IF(F26="", AVERAGEIF(Table4[Category],Table4[[#This Row],[Category]],Table4[Cost]), F26)</f>
        <v>166.06</v>
      </c>
    </row>
    <row r="27" spans="1:8">
      <c r="A27" s="4" t="s">
        <v>1598</v>
      </c>
      <c r="B27" s="18" t="s">
        <v>3884</v>
      </c>
      <c r="C27" s="18" t="s">
        <v>1547</v>
      </c>
      <c r="D27" s="18" t="s">
        <v>3852</v>
      </c>
      <c r="E27" s="18" t="s">
        <v>1599</v>
      </c>
      <c r="F27" s="18">
        <v>174.02</v>
      </c>
      <c r="G27" s="18">
        <v>268</v>
      </c>
      <c r="H27" s="66">
        <f>IF(F27="", AVERAGEIF(Table4[Category],Table4[[#This Row],[Category]],Table4[Cost]), F27)</f>
        <v>174.02</v>
      </c>
    </row>
    <row r="28" spans="1:8">
      <c r="A28" s="3" t="s">
        <v>1600</v>
      </c>
      <c r="B28" s="17" t="s">
        <v>3885</v>
      </c>
      <c r="C28" s="17" t="s">
        <v>1563</v>
      </c>
      <c r="D28" s="17" t="s">
        <v>3858</v>
      </c>
      <c r="E28" s="17" t="s">
        <v>1601</v>
      </c>
      <c r="F28" s="17">
        <v>322.41000000000003</v>
      </c>
      <c r="G28" s="17">
        <v>213</v>
      </c>
      <c r="H28" s="65">
        <f>IF(F28="", AVERAGEIF(Table4[Category],Table4[[#This Row],[Category]],Table4[Cost]), F28)</f>
        <v>322.41000000000003</v>
      </c>
    </row>
    <row r="29" spans="1:8">
      <c r="A29" s="4" t="s">
        <v>1602</v>
      </c>
      <c r="B29" s="18" t="s">
        <v>3886</v>
      </c>
      <c r="C29" s="18" t="s">
        <v>1544</v>
      </c>
      <c r="D29" s="18" t="s">
        <v>3868</v>
      </c>
      <c r="E29" s="18" t="s">
        <v>1603</v>
      </c>
      <c r="F29" s="18"/>
      <c r="G29" s="18">
        <v>378</v>
      </c>
      <c r="H29" s="66">
        <f>IF(F29="", AVERAGEIF(Table4[Category],Table4[[#This Row],[Category]],Table4[Cost]), F29)</f>
        <v>234.80599999999998</v>
      </c>
    </row>
    <row r="30" spans="1:8">
      <c r="A30" s="3" t="s">
        <v>1604</v>
      </c>
      <c r="B30" s="17" t="s">
        <v>3887</v>
      </c>
      <c r="C30" s="17" t="s">
        <v>1566</v>
      </c>
      <c r="D30" s="17" t="s">
        <v>3852</v>
      </c>
      <c r="E30" s="17" t="s">
        <v>1605</v>
      </c>
      <c r="F30" s="17">
        <v>38.76</v>
      </c>
      <c r="G30" s="17">
        <v>137</v>
      </c>
      <c r="H30" s="65">
        <f>IF(F30="", AVERAGEIF(Table4[Category],Table4[[#This Row],[Category]],Table4[Cost]), F30)</f>
        <v>38.76</v>
      </c>
    </row>
    <row r="31" spans="1:8">
      <c r="A31" s="4" t="s">
        <v>1606</v>
      </c>
      <c r="B31" s="18" t="s">
        <v>3888</v>
      </c>
      <c r="C31" s="18" t="s">
        <v>1544</v>
      </c>
      <c r="D31" s="18" t="s">
        <v>3868</v>
      </c>
      <c r="E31" s="18" t="s">
        <v>1607</v>
      </c>
      <c r="F31" s="18">
        <v>218.48</v>
      </c>
      <c r="G31" s="18">
        <v>276</v>
      </c>
      <c r="H31" s="66">
        <f>IF(F31="", AVERAGEIF(Table4[Category],Table4[[#This Row],[Category]],Table4[Cost]), F31)</f>
        <v>218.48</v>
      </c>
    </row>
    <row r="32" spans="1:8">
      <c r="A32" s="3" t="s">
        <v>1608</v>
      </c>
      <c r="B32" s="17" t="s">
        <v>3889</v>
      </c>
      <c r="C32" s="17" t="s">
        <v>1544</v>
      </c>
      <c r="D32" s="17" t="s">
        <v>3862</v>
      </c>
      <c r="E32" s="17" t="s">
        <v>1609</v>
      </c>
      <c r="F32" s="17">
        <v>19.52</v>
      </c>
      <c r="G32" s="17">
        <v>57</v>
      </c>
      <c r="H32" s="65">
        <f>IF(F32="", AVERAGEIF(Table4[Category],Table4[[#This Row],[Category]],Table4[Cost]), F32)</f>
        <v>19.52</v>
      </c>
    </row>
    <row r="33" spans="1:8">
      <c r="A33" s="4" t="s">
        <v>1610</v>
      </c>
      <c r="B33" s="18" t="s">
        <v>3890</v>
      </c>
      <c r="C33" s="18" t="s">
        <v>1566</v>
      </c>
      <c r="D33" s="18" t="s">
        <v>3891</v>
      </c>
      <c r="E33" s="18" t="s">
        <v>1611</v>
      </c>
      <c r="F33" s="18">
        <v>204.39</v>
      </c>
      <c r="G33" s="18">
        <v>281</v>
      </c>
      <c r="H33" s="66">
        <f>IF(F33="", AVERAGEIF(Table4[Category],Table4[[#This Row],[Category]],Table4[Cost]), F33)</f>
        <v>204.39</v>
      </c>
    </row>
    <row r="34" spans="1:8">
      <c r="A34" s="3" t="s">
        <v>1612</v>
      </c>
      <c r="B34" s="17" t="s">
        <v>3892</v>
      </c>
      <c r="C34" s="17" t="s">
        <v>1558</v>
      </c>
      <c r="D34" s="17" t="s">
        <v>3854</v>
      </c>
      <c r="E34" s="17" t="s">
        <v>1613</v>
      </c>
      <c r="F34" s="17">
        <v>283.83</v>
      </c>
      <c r="G34" s="17">
        <v>244</v>
      </c>
      <c r="H34" s="65">
        <f>IF(F34="", AVERAGEIF(Table4[Category],Table4[[#This Row],[Category]],Table4[Cost]), F34)</f>
        <v>283.83</v>
      </c>
    </row>
    <row r="35" spans="1:8">
      <c r="A35" s="4" t="s">
        <v>1614</v>
      </c>
      <c r="B35" s="18" t="s">
        <v>3893</v>
      </c>
      <c r="C35" s="18" t="s">
        <v>1544</v>
      </c>
      <c r="D35" s="18" t="s">
        <v>3868</v>
      </c>
      <c r="E35" s="18" t="s">
        <v>1615</v>
      </c>
      <c r="F35" s="18">
        <v>179.77</v>
      </c>
      <c r="G35" s="18">
        <v>305</v>
      </c>
      <c r="H35" s="66">
        <f>IF(F35="", AVERAGEIF(Table4[Category],Table4[[#This Row],[Category]],Table4[Cost]), F35)</f>
        <v>179.77</v>
      </c>
    </row>
    <row r="36" spans="1:8">
      <c r="A36" s="3" t="s">
        <v>1616</v>
      </c>
      <c r="B36" s="17" t="s">
        <v>3894</v>
      </c>
      <c r="C36" s="17" t="s">
        <v>1563</v>
      </c>
      <c r="D36" s="17" t="s">
        <v>3843</v>
      </c>
      <c r="E36" s="17" t="s">
        <v>1617</v>
      </c>
      <c r="F36" s="17">
        <v>419.28</v>
      </c>
      <c r="G36" s="17">
        <v>86</v>
      </c>
      <c r="H36" s="65">
        <f>IF(F36="", AVERAGEIF(Table4[Category],Table4[[#This Row],[Category]],Table4[Cost]), F36)</f>
        <v>419.28</v>
      </c>
    </row>
    <row r="37" spans="1:8">
      <c r="A37" s="4" t="s">
        <v>1618</v>
      </c>
      <c r="B37" s="18" t="s">
        <v>3895</v>
      </c>
      <c r="C37" s="18" t="s">
        <v>1544</v>
      </c>
      <c r="D37" s="18" t="s">
        <v>3856</v>
      </c>
      <c r="E37" s="18" t="s">
        <v>1619</v>
      </c>
      <c r="F37" s="18">
        <v>382.22</v>
      </c>
      <c r="G37" s="18">
        <v>329</v>
      </c>
      <c r="H37" s="66">
        <f>IF(F37="", AVERAGEIF(Table4[Category],Table4[[#This Row],[Category]],Table4[Cost]), F37)</f>
        <v>382.22</v>
      </c>
    </row>
    <row r="38" spans="1:8">
      <c r="A38" s="3" t="s">
        <v>1620</v>
      </c>
      <c r="B38" s="17" t="s">
        <v>3896</v>
      </c>
      <c r="C38" s="17" t="s">
        <v>1547</v>
      </c>
      <c r="D38" s="17" t="s">
        <v>3845</v>
      </c>
      <c r="E38" s="17" t="s">
        <v>1621</v>
      </c>
      <c r="F38" s="17">
        <v>223.43</v>
      </c>
      <c r="G38" s="17">
        <v>154</v>
      </c>
      <c r="H38" s="65">
        <f>IF(F38="", AVERAGEIF(Table4[Category],Table4[[#This Row],[Category]],Table4[Cost]), F38)</f>
        <v>223.43</v>
      </c>
    </row>
    <row r="39" spans="1:8">
      <c r="A39" s="4" t="s">
        <v>1622</v>
      </c>
      <c r="B39" s="18" t="s">
        <v>3897</v>
      </c>
      <c r="C39" s="18" t="s">
        <v>1547</v>
      </c>
      <c r="D39" s="18" t="s">
        <v>3898</v>
      </c>
      <c r="E39" s="18" t="s">
        <v>1623</v>
      </c>
      <c r="F39" s="18">
        <v>353.47</v>
      </c>
      <c r="G39" s="18">
        <v>214</v>
      </c>
      <c r="H39" s="66">
        <f>IF(F39="", AVERAGEIF(Table4[Category],Table4[[#This Row],[Category]],Table4[Cost]), F39)</f>
        <v>353.47</v>
      </c>
    </row>
    <row r="40" spans="1:8">
      <c r="A40" s="3" t="s">
        <v>1624</v>
      </c>
      <c r="B40" s="17" t="s">
        <v>3899</v>
      </c>
      <c r="C40" s="17" t="s">
        <v>1566</v>
      </c>
      <c r="D40" s="17" t="s">
        <v>3883</v>
      </c>
      <c r="E40" s="17" t="s">
        <v>1625</v>
      </c>
      <c r="F40" s="17">
        <v>135.61000000000001</v>
      </c>
      <c r="G40" s="17">
        <v>394</v>
      </c>
      <c r="H40" s="65">
        <f>IF(F40="", AVERAGEIF(Table4[Category],Table4[[#This Row],[Category]],Table4[Cost]), F40)</f>
        <v>135.61000000000001</v>
      </c>
    </row>
    <row r="41" spans="1:8">
      <c r="A41" s="4" t="s">
        <v>1626</v>
      </c>
      <c r="B41" s="18" t="s">
        <v>3900</v>
      </c>
      <c r="C41" s="18" t="s">
        <v>1563</v>
      </c>
      <c r="D41" s="18" t="s">
        <v>3901</v>
      </c>
      <c r="E41" s="18" t="s">
        <v>1627</v>
      </c>
      <c r="F41" s="18">
        <v>326.06</v>
      </c>
      <c r="G41" s="18">
        <v>301</v>
      </c>
      <c r="H41" s="66">
        <f>IF(F41="", AVERAGEIF(Table4[Category],Table4[[#This Row],[Category]],Table4[Cost]), F41)</f>
        <v>326.06</v>
      </c>
    </row>
    <row r="42" spans="1:8">
      <c r="A42" s="3" t="s">
        <v>1628</v>
      </c>
      <c r="B42" s="17" t="s">
        <v>3902</v>
      </c>
      <c r="C42" s="17" t="s">
        <v>1563</v>
      </c>
      <c r="D42" s="17" t="s">
        <v>3858</v>
      </c>
      <c r="E42" s="17" t="s">
        <v>1629</v>
      </c>
      <c r="F42" s="17">
        <v>38.520000000000003</v>
      </c>
      <c r="G42" s="17">
        <v>378</v>
      </c>
      <c r="H42" s="65">
        <f>IF(F42="", AVERAGEIF(Table4[Category],Table4[[#This Row],[Category]],Table4[Cost]), F42)</f>
        <v>38.520000000000003</v>
      </c>
    </row>
    <row r="43" spans="1:8">
      <c r="A43" s="4" t="s">
        <v>1630</v>
      </c>
      <c r="B43" s="18" t="s">
        <v>3903</v>
      </c>
      <c r="C43" s="18" t="s">
        <v>1566</v>
      </c>
      <c r="D43" s="18" t="s">
        <v>3860</v>
      </c>
      <c r="E43" s="18" t="s">
        <v>1631</v>
      </c>
      <c r="F43" s="18">
        <v>313.26</v>
      </c>
      <c r="G43" s="18">
        <v>369</v>
      </c>
      <c r="H43" s="66">
        <f>IF(F43="", AVERAGEIF(Table4[Category],Table4[[#This Row],[Category]],Table4[Cost]), F43)</f>
        <v>313.26</v>
      </c>
    </row>
    <row r="44" spans="1:8">
      <c r="A44" s="3" t="s">
        <v>1632</v>
      </c>
      <c r="B44" s="17" t="s">
        <v>3904</v>
      </c>
      <c r="C44" s="17" t="s">
        <v>1563</v>
      </c>
      <c r="D44" s="17" t="s">
        <v>3852</v>
      </c>
      <c r="E44" s="17" t="s">
        <v>1633</v>
      </c>
      <c r="F44" s="17">
        <v>450.71</v>
      </c>
      <c r="G44" s="17">
        <v>389</v>
      </c>
      <c r="H44" s="65">
        <f>IF(F44="", AVERAGEIF(Table4[Category],Table4[[#This Row],[Category]],Table4[Cost]), F44)</f>
        <v>450.71</v>
      </c>
    </row>
    <row r="45" spans="1:8">
      <c r="A45" s="4" t="s">
        <v>1634</v>
      </c>
      <c r="B45" s="18" t="s">
        <v>3905</v>
      </c>
      <c r="C45" s="18" t="s">
        <v>1563</v>
      </c>
      <c r="D45" s="18" t="s">
        <v>3843</v>
      </c>
      <c r="E45" s="18" t="s">
        <v>1635</v>
      </c>
      <c r="F45" s="18">
        <v>253.33</v>
      </c>
      <c r="G45" s="18">
        <v>266</v>
      </c>
      <c r="H45" s="66">
        <f>IF(F45="", AVERAGEIF(Table4[Category],Table4[[#This Row],[Category]],Table4[Cost]), F45)</f>
        <v>253.33</v>
      </c>
    </row>
    <row r="46" spans="1:8">
      <c r="A46" s="3" t="s">
        <v>1636</v>
      </c>
      <c r="B46" s="17" t="s">
        <v>3906</v>
      </c>
      <c r="C46" s="17" t="s">
        <v>1566</v>
      </c>
      <c r="D46" s="17" t="s">
        <v>3860</v>
      </c>
      <c r="E46" s="17" t="s">
        <v>1637</v>
      </c>
      <c r="F46" s="17">
        <v>167.12</v>
      </c>
      <c r="G46" s="17">
        <v>316</v>
      </c>
      <c r="H46" s="65">
        <f>IF(F46="", AVERAGEIF(Table4[Category],Table4[[#This Row],[Category]],Table4[Cost]), F46)</f>
        <v>167.12</v>
      </c>
    </row>
    <row r="47" spans="1:8">
      <c r="A47" s="4" t="s">
        <v>1638</v>
      </c>
      <c r="B47" s="18" t="s">
        <v>3907</v>
      </c>
      <c r="C47" s="18" t="s">
        <v>1566</v>
      </c>
      <c r="D47" s="18" t="s">
        <v>3891</v>
      </c>
      <c r="E47" s="18" t="s">
        <v>1639</v>
      </c>
      <c r="F47" s="18">
        <v>318.91000000000003</v>
      </c>
      <c r="G47" s="18">
        <v>114</v>
      </c>
      <c r="H47" s="66">
        <f>IF(F47="", AVERAGEIF(Table4[Category],Table4[[#This Row],[Category]],Table4[Cost]), F47)</f>
        <v>318.91000000000003</v>
      </c>
    </row>
    <row r="48" spans="1:8">
      <c r="A48" s="3" t="s">
        <v>1640</v>
      </c>
      <c r="B48" s="17" t="s">
        <v>3908</v>
      </c>
      <c r="C48" s="17" t="s">
        <v>1547</v>
      </c>
      <c r="D48" s="17" t="s">
        <v>3847</v>
      </c>
      <c r="E48" s="17" t="s">
        <v>1641</v>
      </c>
      <c r="F48" s="17">
        <v>167.34</v>
      </c>
      <c r="G48" s="17">
        <v>296</v>
      </c>
      <c r="H48" s="65">
        <f>IF(F48="", AVERAGEIF(Table4[Category],Table4[[#This Row],[Category]],Table4[Cost]), F48)</f>
        <v>167.34</v>
      </c>
    </row>
    <row r="49" spans="1:8">
      <c r="A49" s="4" t="s">
        <v>1642</v>
      </c>
      <c r="B49" s="18" t="s">
        <v>3909</v>
      </c>
      <c r="C49" s="18" t="s">
        <v>1558</v>
      </c>
      <c r="D49" s="18" t="s">
        <v>3910</v>
      </c>
      <c r="E49" s="18" t="s">
        <v>1643</v>
      </c>
      <c r="F49" s="18"/>
      <c r="G49" s="18">
        <v>431</v>
      </c>
      <c r="H49" s="66">
        <f>IF(F49="", AVERAGEIF(Table4[Category],Table4[[#This Row],[Category]],Table4[Cost]), F49)</f>
        <v>250.41615384615383</v>
      </c>
    </row>
    <row r="50" spans="1:8">
      <c r="A50" s="3" t="s">
        <v>1644</v>
      </c>
      <c r="B50" s="17" t="s">
        <v>3911</v>
      </c>
      <c r="C50" s="17" t="s">
        <v>1563</v>
      </c>
      <c r="D50" s="17" t="s">
        <v>3852</v>
      </c>
      <c r="E50" s="17" t="s">
        <v>1645</v>
      </c>
      <c r="F50" s="17">
        <v>177.98</v>
      </c>
      <c r="G50" s="17">
        <v>103</v>
      </c>
      <c r="H50" s="65">
        <f>IF(F50="", AVERAGEIF(Table4[Category],Table4[[#This Row],[Category]],Table4[Cost]), F50)</f>
        <v>177.98</v>
      </c>
    </row>
    <row r="51" spans="1:8">
      <c r="A51" s="4" t="s">
        <v>1646</v>
      </c>
      <c r="B51" s="18" t="s">
        <v>3912</v>
      </c>
      <c r="C51" s="18" t="s">
        <v>1558</v>
      </c>
      <c r="D51" s="18" t="s">
        <v>3913</v>
      </c>
      <c r="E51" s="18" t="s">
        <v>1647</v>
      </c>
      <c r="F51" s="18">
        <v>43.29</v>
      </c>
      <c r="G51" s="18">
        <v>267</v>
      </c>
      <c r="H51" s="66">
        <f>IF(F51="", AVERAGEIF(Table4[Category],Table4[[#This Row],[Category]],Table4[Cost]), F51)</f>
        <v>43.29</v>
      </c>
    </row>
    <row r="52" spans="1:8">
      <c r="A52" s="3" t="s">
        <v>1648</v>
      </c>
      <c r="B52" s="17" t="s">
        <v>3914</v>
      </c>
      <c r="C52" s="17" t="s">
        <v>1566</v>
      </c>
      <c r="D52" s="17" t="s">
        <v>3860</v>
      </c>
      <c r="E52" s="17" t="s">
        <v>1649</v>
      </c>
      <c r="F52" s="17">
        <v>190.29</v>
      </c>
      <c r="G52" s="17">
        <v>260</v>
      </c>
      <c r="H52" s="65">
        <f>IF(F52="", AVERAGEIF(Table4[Category],Table4[[#This Row],[Category]],Table4[Cost]), F52)</f>
        <v>190.29</v>
      </c>
    </row>
    <row r="53" spans="1:8">
      <c r="A53" s="4" t="s">
        <v>1650</v>
      </c>
      <c r="B53" s="18" t="s">
        <v>3915</v>
      </c>
      <c r="C53" s="18" t="s">
        <v>1563</v>
      </c>
      <c r="D53" s="18" t="s">
        <v>3852</v>
      </c>
      <c r="E53" s="18" t="s">
        <v>1651</v>
      </c>
      <c r="F53" s="18">
        <v>88.49</v>
      </c>
      <c r="G53" s="18">
        <v>246</v>
      </c>
      <c r="H53" s="66">
        <f>IF(F53="", AVERAGEIF(Table4[Category],Table4[[#This Row],[Category]],Table4[Cost]), F53)</f>
        <v>88.49</v>
      </c>
    </row>
    <row r="54" spans="1:8">
      <c r="A54" s="3" t="s">
        <v>1652</v>
      </c>
      <c r="B54" s="17" t="s">
        <v>3916</v>
      </c>
      <c r="C54" s="17" t="s">
        <v>1566</v>
      </c>
      <c r="D54" s="17" t="s">
        <v>3891</v>
      </c>
      <c r="E54" s="17" t="s">
        <v>1653</v>
      </c>
      <c r="F54" s="17">
        <v>212.26</v>
      </c>
      <c r="G54" s="17">
        <v>82</v>
      </c>
      <c r="H54" s="65">
        <f>IF(F54="", AVERAGEIF(Table4[Category],Table4[[#This Row],[Category]],Table4[Cost]), F54)</f>
        <v>212.26</v>
      </c>
    </row>
    <row r="55" spans="1:8">
      <c r="A55" s="4" t="s">
        <v>1654</v>
      </c>
      <c r="B55" s="18" t="s">
        <v>3917</v>
      </c>
      <c r="C55" s="18" t="s">
        <v>1547</v>
      </c>
      <c r="D55" s="18" t="s">
        <v>3850</v>
      </c>
      <c r="E55" s="18" t="s">
        <v>1655</v>
      </c>
      <c r="F55" s="18">
        <v>386.56</v>
      </c>
      <c r="G55" s="18">
        <v>125</v>
      </c>
      <c r="H55" s="66">
        <f>IF(F55="", AVERAGEIF(Table4[Category],Table4[[#This Row],[Category]],Table4[Cost]), F55)</f>
        <v>386.56</v>
      </c>
    </row>
    <row r="56" spans="1:8">
      <c r="A56" s="3" t="s">
        <v>1656</v>
      </c>
      <c r="B56" s="17" t="s">
        <v>3918</v>
      </c>
      <c r="C56" s="17" t="s">
        <v>1566</v>
      </c>
      <c r="D56" s="17" t="s">
        <v>3852</v>
      </c>
      <c r="E56" s="17" t="s">
        <v>1657</v>
      </c>
      <c r="F56" s="17">
        <v>434.84</v>
      </c>
      <c r="G56" s="17">
        <v>185</v>
      </c>
      <c r="H56" s="65">
        <f>IF(F56="", AVERAGEIF(Table4[Category],Table4[[#This Row],[Category]],Table4[Cost]), F56)</f>
        <v>434.84</v>
      </c>
    </row>
    <row r="57" spans="1:8">
      <c r="A57" s="4" t="s">
        <v>1658</v>
      </c>
      <c r="B57" s="18" t="s">
        <v>3919</v>
      </c>
      <c r="C57" s="18" t="s">
        <v>1544</v>
      </c>
      <c r="D57" s="18" t="s">
        <v>3868</v>
      </c>
      <c r="E57" s="18" t="s">
        <v>1659</v>
      </c>
      <c r="F57" s="18">
        <v>81.75</v>
      </c>
      <c r="G57" s="18"/>
      <c r="H57" s="66">
        <f>IF(F57="", AVERAGEIF(Table4[Category],Table4[[#This Row],[Category]],Table4[Cost]), F57)</f>
        <v>81.75</v>
      </c>
    </row>
    <row r="58" spans="1:8">
      <c r="A58" s="3" t="s">
        <v>1660</v>
      </c>
      <c r="B58" s="17" t="s">
        <v>3920</v>
      </c>
      <c r="C58" s="17" t="s">
        <v>1544</v>
      </c>
      <c r="D58" s="17" t="s">
        <v>3868</v>
      </c>
      <c r="E58" s="17" t="s">
        <v>1661</v>
      </c>
      <c r="F58" s="17">
        <v>461.47</v>
      </c>
      <c r="G58" s="17">
        <v>190</v>
      </c>
      <c r="H58" s="65">
        <f>IF(F58="", AVERAGEIF(Table4[Category],Table4[[#This Row],[Category]],Table4[Cost]), F58)</f>
        <v>461.47</v>
      </c>
    </row>
    <row r="59" spans="1:8">
      <c r="A59" s="4" t="s">
        <v>1662</v>
      </c>
      <c r="B59" s="18" t="s">
        <v>3921</v>
      </c>
      <c r="C59" s="18" t="s">
        <v>1566</v>
      </c>
      <c r="D59" s="18" t="s">
        <v>3860</v>
      </c>
      <c r="E59" s="18" t="s">
        <v>1663</v>
      </c>
      <c r="F59" s="18">
        <v>30.62</v>
      </c>
      <c r="G59" s="18">
        <v>138</v>
      </c>
      <c r="H59" s="66">
        <f>IF(F59="", AVERAGEIF(Table4[Category],Table4[[#This Row],[Category]],Table4[Cost]), F59)</f>
        <v>30.62</v>
      </c>
    </row>
    <row r="60" spans="1:8">
      <c r="A60" s="3" t="s">
        <v>1664</v>
      </c>
      <c r="B60" s="17" t="s">
        <v>3922</v>
      </c>
      <c r="C60" s="17" t="s">
        <v>1547</v>
      </c>
      <c r="D60" s="17" t="s">
        <v>3852</v>
      </c>
      <c r="E60" s="17" t="s">
        <v>1665</v>
      </c>
      <c r="F60" s="17">
        <v>113.83</v>
      </c>
      <c r="G60" s="17">
        <v>485</v>
      </c>
      <c r="H60" s="65">
        <f>IF(F60="", AVERAGEIF(Table4[Category],Table4[[#This Row],[Category]],Table4[Cost]), F60)</f>
        <v>113.83</v>
      </c>
    </row>
    <row r="61" spans="1:8">
      <c r="A61" s="4" t="s">
        <v>1666</v>
      </c>
      <c r="B61" s="18" t="s">
        <v>3923</v>
      </c>
      <c r="C61" s="18" t="s">
        <v>1558</v>
      </c>
      <c r="D61" s="18" t="s">
        <v>3865</v>
      </c>
      <c r="E61" s="18" t="s">
        <v>1667</v>
      </c>
      <c r="F61" s="18">
        <v>17.309999999999999</v>
      </c>
      <c r="G61" s="18">
        <v>399</v>
      </c>
      <c r="H61" s="66">
        <f>IF(F61="", AVERAGEIF(Table4[Category],Table4[[#This Row],[Category]],Table4[Cost]), F61)</f>
        <v>17.309999999999999</v>
      </c>
    </row>
    <row r="62" spans="1:8">
      <c r="A62" s="3" t="s">
        <v>1668</v>
      </c>
      <c r="B62" s="17" t="s">
        <v>3924</v>
      </c>
      <c r="C62" s="17" t="s">
        <v>1558</v>
      </c>
      <c r="D62" s="17" t="s">
        <v>3913</v>
      </c>
      <c r="E62" s="17" t="s">
        <v>1669</v>
      </c>
      <c r="F62" s="17">
        <v>482.75</v>
      </c>
      <c r="G62" s="17">
        <v>444</v>
      </c>
      <c r="H62" s="65">
        <f>IF(F62="", AVERAGEIF(Table4[Category],Table4[[#This Row],[Category]],Table4[Cost]), F62)</f>
        <v>482.75</v>
      </c>
    </row>
    <row r="63" spans="1:8">
      <c r="A63" s="4" t="s">
        <v>1670</v>
      </c>
      <c r="B63" s="18" t="s">
        <v>3925</v>
      </c>
      <c r="C63" s="18" t="s">
        <v>1566</v>
      </c>
      <c r="D63" s="18" t="s">
        <v>3876</v>
      </c>
      <c r="E63" s="18" t="s">
        <v>1671</v>
      </c>
      <c r="F63" s="18">
        <v>103.45</v>
      </c>
      <c r="G63" s="18">
        <v>465</v>
      </c>
      <c r="H63" s="66">
        <f>IF(F63="", AVERAGEIF(Table4[Category],Table4[[#This Row],[Category]],Table4[Cost]), F63)</f>
        <v>103.45</v>
      </c>
    </row>
    <row r="64" spans="1:8">
      <c r="A64" s="3" t="s">
        <v>1672</v>
      </c>
      <c r="B64" s="17" t="s">
        <v>3926</v>
      </c>
      <c r="C64" s="17" t="s">
        <v>1563</v>
      </c>
      <c r="D64" s="17" t="s">
        <v>3843</v>
      </c>
      <c r="E64" s="17" t="s">
        <v>1673</v>
      </c>
      <c r="F64" s="17">
        <v>86.42</v>
      </c>
      <c r="G64" s="17">
        <v>222</v>
      </c>
      <c r="H64" s="65">
        <f>IF(F64="", AVERAGEIF(Table4[Category],Table4[[#This Row],[Category]],Table4[Cost]), F64)</f>
        <v>86.42</v>
      </c>
    </row>
    <row r="65" spans="1:8">
      <c r="A65" s="4" t="s">
        <v>1674</v>
      </c>
      <c r="B65" s="18" t="s">
        <v>3927</v>
      </c>
      <c r="C65" s="18" t="s">
        <v>1558</v>
      </c>
      <c r="D65" s="18" t="s">
        <v>3854</v>
      </c>
      <c r="E65" s="18" t="s">
        <v>1675</v>
      </c>
      <c r="F65" s="18">
        <v>266.86</v>
      </c>
      <c r="G65" s="18">
        <v>458</v>
      </c>
      <c r="H65" s="66">
        <f>IF(F65="", AVERAGEIF(Table4[Category],Table4[[#This Row],[Category]],Table4[Cost]), F65)</f>
        <v>266.86</v>
      </c>
    </row>
    <row r="66" spans="1:8">
      <c r="A66" s="3" t="s">
        <v>1676</v>
      </c>
      <c r="B66" s="17" t="s">
        <v>3928</v>
      </c>
      <c r="C66" s="17" t="s">
        <v>1558</v>
      </c>
      <c r="D66" s="17" t="s">
        <v>3910</v>
      </c>
      <c r="E66" s="17" t="s">
        <v>1677</v>
      </c>
      <c r="F66" s="17">
        <v>299.11</v>
      </c>
      <c r="G66" s="17">
        <v>118</v>
      </c>
      <c r="H66" s="65">
        <f>IF(F66="", AVERAGEIF(Table4[Category],Table4[[#This Row],[Category]],Table4[Cost]), F66)</f>
        <v>299.11</v>
      </c>
    </row>
    <row r="67" spans="1:8">
      <c r="A67" s="4" t="s">
        <v>1678</v>
      </c>
      <c r="B67" s="18" t="s">
        <v>3929</v>
      </c>
      <c r="C67" s="18" t="s">
        <v>1566</v>
      </c>
      <c r="D67" s="18" t="s">
        <v>3860</v>
      </c>
      <c r="E67" s="18" t="s">
        <v>1679</v>
      </c>
      <c r="F67" s="18">
        <v>240.63</v>
      </c>
      <c r="G67" s="18">
        <v>423</v>
      </c>
      <c r="H67" s="66">
        <f>IF(F67="", AVERAGEIF(Table4[Category],Table4[[#This Row],[Category]],Table4[Cost]), F67)</f>
        <v>240.63</v>
      </c>
    </row>
    <row r="68" spans="1:8">
      <c r="A68" s="3" t="s">
        <v>1680</v>
      </c>
      <c r="B68" s="17" t="s">
        <v>3930</v>
      </c>
      <c r="C68" s="17" t="s">
        <v>1558</v>
      </c>
      <c r="D68" s="17" t="s">
        <v>3865</v>
      </c>
      <c r="E68" s="17" t="s">
        <v>1681</v>
      </c>
      <c r="F68" s="17">
        <v>340.39</v>
      </c>
      <c r="G68" s="17">
        <v>177</v>
      </c>
      <c r="H68" s="65">
        <f>IF(F68="", AVERAGEIF(Table4[Category],Table4[[#This Row],[Category]],Table4[Cost]), F68)</f>
        <v>340.39</v>
      </c>
    </row>
    <row r="69" spans="1:8">
      <c r="A69" s="4" t="s">
        <v>1682</v>
      </c>
      <c r="B69" s="18" t="s">
        <v>3931</v>
      </c>
      <c r="C69" s="18" t="s">
        <v>1563</v>
      </c>
      <c r="D69" s="18" t="s">
        <v>3852</v>
      </c>
      <c r="E69" s="18" t="s">
        <v>1683</v>
      </c>
      <c r="F69" s="18">
        <v>349.17</v>
      </c>
      <c r="G69" s="18">
        <v>476</v>
      </c>
      <c r="H69" s="66">
        <f>IF(F69="", AVERAGEIF(Table4[Category],Table4[[#This Row],[Category]],Table4[Cost]), F69)</f>
        <v>349.17</v>
      </c>
    </row>
    <row r="70" spans="1:8">
      <c r="A70" s="3" t="s">
        <v>1684</v>
      </c>
      <c r="B70" s="17" t="s">
        <v>3932</v>
      </c>
      <c r="C70" s="17" t="s">
        <v>1544</v>
      </c>
      <c r="D70" s="17" t="s">
        <v>3933</v>
      </c>
      <c r="E70" s="17" t="s">
        <v>1685</v>
      </c>
      <c r="F70" s="17">
        <v>243.7</v>
      </c>
      <c r="G70" s="17">
        <v>130</v>
      </c>
      <c r="H70" s="65">
        <f>IF(F70="", AVERAGEIF(Table4[Category],Table4[[#This Row],[Category]],Table4[Cost]), F70)</f>
        <v>243.7</v>
      </c>
    </row>
    <row r="71" spans="1:8">
      <c r="A71" s="4" t="s">
        <v>1686</v>
      </c>
      <c r="B71" s="18" t="s">
        <v>3934</v>
      </c>
      <c r="C71" s="18" t="s">
        <v>1547</v>
      </c>
      <c r="D71" s="18" t="s">
        <v>3850</v>
      </c>
      <c r="E71" s="18" t="s">
        <v>1687</v>
      </c>
      <c r="F71" s="18">
        <v>218.22</v>
      </c>
      <c r="G71" s="18">
        <v>224</v>
      </c>
      <c r="H71" s="66">
        <f>IF(F71="", AVERAGEIF(Table4[Category],Table4[[#This Row],[Category]],Table4[Cost]), F71)</f>
        <v>218.22</v>
      </c>
    </row>
    <row r="72" spans="1:8">
      <c r="A72" s="3" t="s">
        <v>1688</v>
      </c>
      <c r="B72" s="17" t="s">
        <v>3935</v>
      </c>
      <c r="C72" s="17" t="s">
        <v>1544</v>
      </c>
      <c r="D72" s="17" t="s">
        <v>3879</v>
      </c>
      <c r="E72" s="17" t="s">
        <v>1689</v>
      </c>
      <c r="F72" s="17">
        <v>138.05000000000001</v>
      </c>
      <c r="G72" s="17">
        <v>89</v>
      </c>
      <c r="H72" s="65">
        <f>IF(F72="", AVERAGEIF(Table4[Category],Table4[[#This Row],[Category]],Table4[Cost]), F72)</f>
        <v>138.05000000000001</v>
      </c>
    </row>
    <row r="73" spans="1:8">
      <c r="A73" s="4" t="s">
        <v>1690</v>
      </c>
      <c r="B73" s="18" t="s">
        <v>3936</v>
      </c>
      <c r="C73" s="18" t="s">
        <v>1558</v>
      </c>
      <c r="D73" s="18" t="s">
        <v>3865</v>
      </c>
      <c r="E73" s="18" t="s">
        <v>1691</v>
      </c>
      <c r="F73" s="18">
        <v>214.32</v>
      </c>
      <c r="G73" s="18">
        <v>383</v>
      </c>
      <c r="H73" s="66">
        <f>IF(F73="", AVERAGEIF(Table4[Category],Table4[[#This Row],[Category]],Table4[Cost]), F73)</f>
        <v>214.32</v>
      </c>
    </row>
    <row r="74" spans="1:8">
      <c r="A74" s="3" t="s">
        <v>1692</v>
      </c>
      <c r="B74" s="17" t="s">
        <v>3937</v>
      </c>
      <c r="C74" s="17" t="s">
        <v>1566</v>
      </c>
      <c r="D74" s="17" t="s">
        <v>3860</v>
      </c>
      <c r="E74" s="17" t="s">
        <v>1693</v>
      </c>
      <c r="F74" s="17">
        <v>477.61</v>
      </c>
      <c r="G74" s="17">
        <v>300</v>
      </c>
      <c r="H74" s="65">
        <f>IF(F74="", AVERAGEIF(Table4[Category],Table4[[#This Row],[Category]],Table4[Cost]), F74)</f>
        <v>477.61</v>
      </c>
    </row>
    <row r="75" spans="1:8">
      <c r="A75" s="4" t="s">
        <v>1694</v>
      </c>
      <c r="B75" s="18" t="s">
        <v>3938</v>
      </c>
      <c r="C75" s="18" t="s">
        <v>1566</v>
      </c>
      <c r="D75" s="18" t="s">
        <v>3891</v>
      </c>
      <c r="E75" s="18" t="s">
        <v>1695</v>
      </c>
      <c r="F75" s="18">
        <v>107.06</v>
      </c>
      <c r="G75" s="18">
        <v>359</v>
      </c>
      <c r="H75" s="66">
        <f>IF(F75="", AVERAGEIF(Table4[Category],Table4[[#This Row],[Category]],Table4[Cost]), F75)</f>
        <v>107.06</v>
      </c>
    </row>
    <row r="76" spans="1:8">
      <c r="A76" s="3" t="s">
        <v>1696</v>
      </c>
      <c r="B76" s="17" t="s">
        <v>3939</v>
      </c>
      <c r="C76" s="17" t="s">
        <v>1563</v>
      </c>
      <c r="D76" s="17" t="s">
        <v>3858</v>
      </c>
      <c r="E76" s="17" t="s">
        <v>1697</v>
      </c>
      <c r="F76" s="17">
        <v>403.71</v>
      </c>
      <c r="G76" s="17">
        <v>159</v>
      </c>
      <c r="H76" s="65">
        <f>IF(F76="", AVERAGEIF(Table4[Category],Table4[[#This Row],[Category]],Table4[Cost]), F76)</f>
        <v>403.71</v>
      </c>
    </row>
    <row r="77" spans="1:8">
      <c r="A77" s="4" t="s">
        <v>1698</v>
      </c>
      <c r="B77" s="18" t="s">
        <v>3940</v>
      </c>
      <c r="C77" s="18" t="s">
        <v>1547</v>
      </c>
      <c r="D77" s="18" t="s">
        <v>3898</v>
      </c>
      <c r="E77" s="18" t="s">
        <v>1699</v>
      </c>
      <c r="F77" s="18">
        <v>158.13999999999999</v>
      </c>
      <c r="G77" s="18">
        <v>82</v>
      </c>
      <c r="H77" s="66">
        <f>IF(F77="", AVERAGEIF(Table4[Category],Table4[[#This Row],[Category]],Table4[Cost]), F77)</f>
        <v>158.13999999999999</v>
      </c>
    </row>
    <row r="78" spans="1:8">
      <c r="A78" s="3" t="s">
        <v>1700</v>
      </c>
      <c r="B78" s="17" t="s">
        <v>3941</v>
      </c>
      <c r="C78" s="17" t="s">
        <v>1563</v>
      </c>
      <c r="D78" s="17" t="s">
        <v>3843</v>
      </c>
      <c r="E78" s="17" t="s">
        <v>1701</v>
      </c>
      <c r="F78" s="17">
        <v>392.89</v>
      </c>
      <c r="G78" s="17">
        <v>320</v>
      </c>
      <c r="H78" s="65">
        <f>IF(F78="", AVERAGEIF(Table4[Category],Table4[[#This Row],[Category]],Table4[Cost]), F78)</f>
        <v>392.89</v>
      </c>
    </row>
    <row r="79" spans="1:8">
      <c r="A79" s="4" t="s">
        <v>1702</v>
      </c>
      <c r="B79" s="18" t="s">
        <v>3942</v>
      </c>
      <c r="C79" s="18" t="s">
        <v>1563</v>
      </c>
      <c r="D79" s="18" t="s">
        <v>3870</v>
      </c>
      <c r="E79" s="18" t="s">
        <v>1703</v>
      </c>
      <c r="F79" s="18">
        <v>480.9</v>
      </c>
      <c r="G79" s="18">
        <v>104</v>
      </c>
      <c r="H79" s="66">
        <f>IF(F79="", AVERAGEIF(Table4[Category],Table4[[#This Row],[Category]],Table4[Cost]), F79)</f>
        <v>480.9</v>
      </c>
    </row>
    <row r="80" spans="1:8">
      <c r="A80" s="3" t="s">
        <v>1704</v>
      </c>
      <c r="B80" s="17" t="s">
        <v>3943</v>
      </c>
      <c r="C80" s="17" t="s">
        <v>1544</v>
      </c>
      <c r="D80" s="17" t="s">
        <v>3868</v>
      </c>
      <c r="E80" s="17" t="s">
        <v>1705</v>
      </c>
      <c r="F80" s="17">
        <v>325.26</v>
      </c>
      <c r="G80" s="17">
        <v>400</v>
      </c>
      <c r="H80" s="65">
        <f>IF(F80="", AVERAGEIF(Table4[Category],Table4[[#This Row],[Category]],Table4[Cost]), F80)</f>
        <v>325.26</v>
      </c>
    </row>
    <row r="81" spans="1:8">
      <c r="A81" s="4" t="s">
        <v>1706</v>
      </c>
      <c r="B81" s="18" t="s">
        <v>3944</v>
      </c>
      <c r="C81" s="18" t="s">
        <v>1544</v>
      </c>
      <c r="D81" s="18" t="s">
        <v>3856</v>
      </c>
      <c r="E81" s="18" t="s">
        <v>1707</v>
      </c>
      <c r="F81" s="18">
        <v>228.53</v>
      </c>
      <c r="G81" s="18">
        <v>469</v>
      </c>
      <c r="H81" s="66">
        <f>IF(F81="", AVERAGEIF(Table4[Category],Table4[[#This Row],[Category]],Table4[Cost]), F81)</f>
        <v>228.53</v>
      </c>
    </row>
    <row r="82" spans="1:8">
      <c r="A82" s="3" t="s">
        <v>1708</v>
      </c>
      <c r="B82" s="17" t="s">
        <v>3945</v>
      </c>
      <c r="C82" s="17" t="s">
        <v>1544</v>
      </c>
      <c r="D82" s="17" t="s">
        <v>3862</v>
      </c>
      <c r="E82" s="17" t="s">
        <v>1709</v>
      </c>
      <c r="F82" s="17">
        <v>143.43</v>
      </c>
      <c r="G82" s="17">
        <v>58</v>
      </c>
      <c r="H82" s="65">
        <f>IF(F82="", AVERAGEIF(Table4[Category],Table4[[#This Row],[Category]],Table4[Cost]), F82)</f>
        <v>143.43</v>
      </c>
    </row>
    <row r="83" spans="1:8">
      <c r="A83" s="4" t="s">
        <v>1710</v>
      </c>
      <c r="B83" s="18" t="s">
        <v>3946</v>
      </c>
      <c r="C83" s="18" t="s">
        <v>1566</v>
      </c>
      <c r="D83" s="18" t="s">
        <v>3876</v>
      </c>
      <c r="E83" s="18" t="s">
        <v>1711</v>
      </c>
      <c r="F83" s="18">
        <v>285.54000000000002</v>
      </c>
      <c r="G83" s="18">
        <v>358</v>
      </c>
      <c r="H83" s="66">
        <f>IF(F83="", AVERAGEIF(Table4[Category],Table4[[#This Row],[Category]],Table4[Cost]), F83)</f>
        <v>285.54000000000002</v>
      </c>
    </row>
    <row r="84" spans="1:8">
      <c r="A84" s="3" t="s">
        <v>1712</v>
      </c>
      <c r="B84" s="17" t="s">
        <v>3947</v>
      </c>
      <c r="C84" s="17" t="s">
        <v>1566</v>
      </c>
      <c r="D84" s="17" t="s">
        <v>3860</v>
      </c>
      <c r="E84" s="17" t="s">
        <v>1713</v>
      </c>
      <c r="F84" s="17">
        <v>152.91999999999999</v>
      </c>
      <c r="G84" s="17">
        <v>281</v>
      </c>
      <c r="H84" s="65">
        <f>IF(F84="", AVERAGEIF(Table4[Category],Table4[[#This Row],[Category]],Table4[Cost]), F84)</f>
        <v>152.91999999999999</v>
      </c>
    </row>
    <row r="85" spans="1:8">
      <c r="A85" s="4" t="s">
        <v>1714</v>
      </c>
      <c r="B85" s="18" t="s">
        <v>3948</v>
      </c>
      <c r="C85" s="18" t="s">
        <v>1558</v>
      </c>
      <c r="D85" s="18" t="s">
        <v>3854</v>
      </c>
      <c r="E85" s="18" t="s">
        <v>1715</v>
      </c>
      <c r="F85" s="18"/>
      <c r="G85" s="18">
        <v>159</v>
      </c>
      <c r="H85" s="66">
        <f>IF(F85="", AVERAGEIF(Table4[Category],Table4[[#This Row],[Category]],Table4[Cost]), F85)</f>
        <v>250.41615384615383</v>
      </c>
    </row>
    <row r="86" spans="1:8">
      <c r="A86" s="3" t="s">
        <v>1716</v>
      </c>
      <c r="B86" s="17" t="s">
        <v>3949</v>
      </c>
      <c r="C86" s="17" t="s">
        <v>1544</v>
      </c>
      <c r="D86" s="17" t="s">
        <v>3933</v>
      </c>
      <c r="E86" s="17" t="s">
        <v>1717</v>
      </c>
      <c r="F86" s="17">
        <v>388.46</v>
      </c>
      <c r="G86" s="17">
        <v>208</v>
      </c>
      <c r="H86" s="65">
        <f>IF(F86="", AVERAGEIF(Table4[Category],Table4[[#This Row],[Category]],Table4[Cost]), F86)</f>
        <v>388.46</v>
      </c>
    </row>
    <row r="87" spans="1:8">
      <c r="A87" s="4" t="s">
        <v>1718</v>
      </c>
      <c r="B87" s="18" t="s">
        <v>3950</v>
      </c>
      <c r="C87" s="18" t="s">
        <v>1547</v>
      </c>
      <c r="D87" s="18" t="s">
        <v>3852</v>
      </c>
      <c r="E87" s="18" t="s">
        <v>1719</v>
      </c>
      <c r="F87" s="18">
        <v>119.57</v>
      </c>
      <c r="G87" s="18">
        <v>210</v>
      </c>
      <c r="H87" s="66">
        <f>IF(F87="", AVERAGEIF(Table4[Category],Table4[[#This Row],[Category]],Table4[Cost]), F87)</f>
        <v>119.57</v>
      </c>
    </row>
    <row r="88" spans="1:8">
      <c r="A88" s="3" t="s">
        <v>1720</v>
      </c>
      <c r="B88" s="17" t="s">
        <v>3951</v>
      </c>
      <c r="C88" s="17" t="s">
        <v>1544</v>
      </c>
      <c r="D88" s="17" t="s">
        <v>3862</v>
      </c>
      <c r="E88" s="17" t="s">
        <v>1721</v>
      </c>
      <c r="F88" s="17">
        <v>176.07</v>
      </c>
      <c r="G88" s="17">
        <v>82</v>
      </c>
      <c r="H88" s="65">
        <f>IF(F88="", AVERAGEIF(Table4[Category],Table4[[#This Row],[Category]],Table4[Cost]), F88)</f>
        <v>176.07</v>
      </c>
    </row>
    <row r="89" spans="1:8">
      <c r="A89" s="4" t="s">
        <v>1722</v>
      </c>
      <c r="B89" s="18" t="s">
        <v>3952</v>
      </c>
      <c r="C89" s="18" t="s">
        <v>1544</v>
      </c>
      <c r="D89" s="18" t="s">
        <v>3856</v>
      </c>
      <c r="E89" s="18" t="s">
        <v>1723</v>
      </c>
      <c r="F89" s="18">
        <v>371.38</v>
      </c>
      <c r="G89" s="18">
        <v>220</v>
      </c>
      <c r="H89" s="66">
        <f>IF(F89="", AVERAGEIF(Table4[Category],Table4[[#This Row],[Category]],Table4[Cost]), F89)</f>
        <v>371.38</v>
      </c>
    </row>
    <row r="90" spans="1:8">
      <c r="A90" s="3" t="s">
        <v>1724</v>
      </c>
      <c r="B90" s="17" t="s">
        <v>3953</v>
      </c>
      <c r="C90" s="17" t="s">
        <v>1566</v>
      </c>
      <c r="D90" s="17" t="s">
        <v>3852</v>
      </c>
      <c r="E90" s="17" t="s">
        <v>1725</v>
      </c>
      <c r="F90" s="17">
        <v>131.24</v>
      </c>
      <c r="G90" s="17">
        <v>232</v>
      </c>
      <c r="H90" s="65">
        <f>IF(F90="", AVERAGEIF(Table4[Category],Table4[[#This Row],[Category]],Table4[Cost]), F90)</f>
        <v>131.24</v>
      </c>
    </row>
    <row r="91" spans="1:8">
      <c r="A91" s="4" t="s">
        <v>1726</v>
      </c>
      <c r="B91" s="18" t="s">
        <v>3954</v>
      </c>
      <c r="C91" s="18" t="s">
        <v>1558</v>
      </c>
      <c r="D91" s="18" t="s">
        <v>3910</v>
      </c>
      <c r="E91" s="18" t="s">
        <v>1727</v>
      </c>
      <c r="F91" s="18">
        <v>183.04</v>
      </c>
      <c r="G91" s="18">
        <v>457</v>
      </c>
      <c r="H91" s="66">
        <f>IF(F91="", AVERAGEIF(Table4[Category],Table4[[#This Row],[Category]],Table4[Cost]), F91)</f>
        <v>183.04</v>
      </c>
    </row>
    <row r="92" spans="1:8">
      <c r="A92" s="3" t="s">
        <v>1728</v>
      </c>
      <c r="B92" s="17" t="s">
        <v>3955</v>
      </c>
      <c r="C92" s="17" t="s">
        <v>1563</v>
      </c>
      <c r="D92" s="17" t="s">
        <v>3852</v>
      </c>
      <c r="E92" s="17" t="s">
        <v>1729</v>
      </c>
      <c r="F92" s="17">
        <v>340.14</v>
      </c>
      <c r="G92" s="17">
        <v>361</v>
      </c>
      <c r="H92" s="65">
        <f>IF(F92="", AVERAGEIF(Table4[Category],Table4[[#This Row],[Category]],Table4[Cost]), F92)</f>
        <v>340.14</v>
      </c>
    </row>
    <row r="93" spans="1:8">
      <c r="A93" s="4" t="s">
        <v>1730</v>
      </c>
      <c r="B93" s="18" t="s">
        <v>3956</v>
      </c>
      <c r="C93" s="18" t="s">
        <v>1547</v>
      </c>
      <c r="D93" s="18" t="s">
        <v>3898</v>
      </c>
      <c r="E93" s="18" t="s">
        <v>1731</v>
      </c>
      <c r="F93" s="18">
        <v>438.25</v>
      </c>
      <c r="G93" s="18">
        <v>496</v>
      </c>
      <c r="H93" s="66">
        <f>IF(F93="", AVERAGEIF(Table4[Category],Table4[[#This Row],[Category]],Table4[Cost]), F93)</f>
        <v>438.25</v>
      </c>
    </row>
    <row r="94" spans="1:8">
      <c r="A94" s="3" t="s">
        <v>1732</v>
      </c>
      <c r="B94" s="17" t="s">
        <v>3957</v>
      </c>
      <c r="C94" s="17" t="s">
        <v>1544</v>
      </c>
      <c r="D94" s="17" t="s">
        <v>3870</v>
      </c>
      <c r="E94" s="17" t="s">
        <v>1733</v>
      </c>
      <c r="F94" s="17">
        <v>447.43</v>
      </c>
      <c r="G94" s="17">
        <v>191</v>
      </c>
      <c r="H94" s="65">
        <f>IF(F94="", AVERAGEIF(Table4[Category],Table4[[#This Row],[Category]],Table4[Cost]), F94)</f>
        <v>447.43</v>
      </c>
    </row>
    <row r="95" spans="1:8">
      <c r="A95" s="4" t="s">
        <v>1734</v>
      </c>
      <c r="B95" s="18" t="s">
        <v>3958</v>
      </c>
      <c r="C95" s="18" t="s">
        <v>1563</v>
      </c>
      <c r="D95" s="18" t="s">
        <v>3843</v>
      </c>
      <c r="E95" s="18" t="s">
        <v>1735</v>
      </c>
      <c r="F95" s="18">
        <v>377.52</v>
      </c>
      <c r="G95" s="18">
        <v>485</v>
      </c>
      <c r="H95" s="66">
        <f>IF(F95="", AVERAGEIF(Table4[Category],Table4[[#This Row],[Category]],Table4[Cost]), F95)</f>
        <v>377.52</v>
      </c>
    </row>
    <row r="96" spans="1:8">
      <c r="A96" s="3" t="s">
        <v>1736</v>
      </c>
      <c r="B96" s="17" t="s">
        <v>3959</v>
      </c>
      <c r="C96" s="17" t="s">
        <v>1558</v>
      </c>
      <c r="D96" s="17" t="s">
        <v>3854</v>
      </c>
      <c r="E96" s="17" t="s">
        <v>1737</v>
      </c>
      <c r="F96" s="17">
        <v>358.47</v>
      </c>
      <c r="G96" s="17">
        <v>213</v>
      </c>
      <c r="H96" s="65">
        <f>IF(F96="", AVERAGEIF(Table4[Category],Table4[[#This Row],[Category]],Table4[Cost]), F96)</f>
        <v>358.47</v>
      </c>
    </row>
    <row r="97" spans="1:8">
      <c r="A97" s="4" t="s">
        <v>1738</v>
      </c>
      <c r="B97" s="18" t="s">
        <v>3960</v>
      </c>
      <c r="C97" s="18" t="s">
        <v>1566</v>
      </c>
      <c r="D97" s="18" t="s">
        <v>3852</v>
      </c>
      <c r="E97" s="18" t="s">
        <v>1739</v>
      </c>
      <c r="F97" s="18">
        <v>60.65</v>
      </c>
      <c r="G97" s="18">
        <v>75</v>
      </c>
      <c r="H97" s="66">
        <f>IF(F97="", AVERAGEIF(Table4[Category],Table4[[#This Row],[Category]],Table4[Cost]), F97)</f>
        <v>60.65</v>
      </c>
    </row>
    <row r="98" spans="1:8">
      <c r="A98" s="3" t="s">
        <v>1740</v>
      </c>
      <c r="B98" s="17" t="s">
        <v>3961</v>
      </c>
      <c r="C98" s="17" t="s">
        <v>1547</v>
      </c>
      <c r="D98" s="17" t="s">
        <v>3847</v>
      </c>
      <c r="E98" s="17" t="s">
        <v>1741</v>
      </c>
      <c r="F98" s="17">
        <v>358.47</v>
      </c>
      <c r="G98" s="17">
        <v>143</v>
      </c>
      <c r="H98" s="65">
        <f>IF(F98="", AVERAGEIF(Table4[Category],Table4[[#This Row],[Category]],Table4[Cost]), F98)</f>
        <v>358.47</v>
      </c>
    </row>
    <row r="99" spans="1:8">
      <c r="A99" s="4" t="s">
        <v>1742</v>
      </c>
      <c r="B99" s="18" t="s">
        <v>3962</v>
      </c>
      <c r="C99" s="18" t="s">
        <v>1566</v>
      </c>
      <c r="D99" s="18" t="s">
        <v>3891</v>
      </c>
      <c r="E99" s="18" t="s">
        <v>1743</v>
      </c>
      <c r="F99" s="18">
        <v>245.98</v>
      </c>
      <c r="G99" s="18">
        <v>471</v>
      </c>
      <c r="H99" s="66">
        <f>IF(F99="", AVERAGEIF(Table4[Category],Table4[[#This Row],[Category]],Table4[Cost]), F99)</f>
        <v>245.98</v>
      </c>
    </row>
    <row r="100" spans="1:8">
      <c r="A100" s="3" t="s">
        <v>1744</v>
      </c>
      <c r="B100" s="17" t="s">
        <v>3963</v>
      </c>
      <c r="C100" s="17" t="s">
        <v>1563</v>
      </c>
      <c r="D100" s="17" t="s">
        <v>3858</v>
      </c>
      <c r="E100" s="17" t="s">
        <v>1745</v>
      </c>
      <c r="F100" s="17">
        <v>431.67</v>
      </c>
      <c r="G100" s="17">
        <v>73</v>
      </c>
      <c r="H100" s="65">
        <f>IF(F100="", AVERAGEIF(Table4[Category],Table4[[#This Row],[Category]],Table4[Cost]), F100)</f>
        <v>431.67</v>
      </c>
    </row>
    <row r="101" spans="1:8">
      <c r="A101" s="5" t="s">
        <v>1746</v>
      </c>
      <c r="B101" s="19" t="s">
        <v>3964</v>
      </c>
      <c r="C101" s="19" t="s">
        <v>1544</v>
      </c>
      <c r="D101" s="19" t="s">
        <v>3862</v>
      </c>
      <c r="E101" s="19" t="s">
        <v>1747</v>
      </c>
      <c r="F101" s="19">
        <v>201.41</v>
      </c>
      <c r="G101" s="19">
        <v>146</v>
      </c>
      <c r="H101" s="67">
        <f>IF(F101="", AVERAGEIF(Table4[Category],Table4[[#This Row],[Category]],Table4[Cost]), F101)</f>
        <v>201.41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F01C-12D7-4054-BCD9-16AB49920184}">
  <dimension ref="A1:I21"/>
  <sheetViews>
    <sheetView workbookViewId="0">
      <selection activeCell="H18" sqref="H18"/>
    </sheetView>
  </sheetViews>
  <sheetFormatPr defaultRowHeight="14.4"/>
  <cols>
    <col min="1" max="1" width="29.109375" bestFit="1" customWidth="1"/>
    <col min="2" max="2" width="8.33203125" bestFit="1" customWidth="1"/>
    <col min="3" max="3" width="6.77734375" bestFit="1" customWidth="1"/>
    <col min="4" max="4" width="17.88671875" bestFit="1" customWidth="1"/>
    <col min="5" max="5" width="10.5546875" bestFit="1" customWidth="1"/>
    <col min="8" max="8" width="25.21875" bestFit="1" customWidth="1"/>
    <col min="9" max="9" width="11.5546875" customWidth="1"/>
  </cols>
  <sheetData>
    <row r="1" spans="1:9">
      <c r="A1" s="45" t="s">
        <v>1749</v>
      </c>
      <c r="B1" s="45" t="s">
        <v>1748</v>
      </c>
      <c r="C1" s="45" t="s">
        <v>1750</v>
      </c>
      <c r="D1" s="45" t="s">
        <v>4</v>
      </c>
      <c r="E1" s="45" t="s">
        <v>1751</v>
      </c>
    </row>
    <row r="2" spans="1:9">
      <c r="A2" s="37" t="s">
        <v>1753</v>
      </c>
      <c r="B2" s="36" t="s">
        <v>1752</v>
      </c>
      <c r="C2" s="37" t="s">
        <v>1754</v>
      </c>
      <c r="D2" s="37" t="s">
        <v>1755</v>
      </c>
      <c r="E2" s="38" t="s">
        <v>1756</v>
      </c>
    </row>
    <row r="3" spans="1:9">
      <c r="A3" s="40" t="s">
        <v>1758</v>
      </c>
      <c r="B3" s="39" t="s">
        <v>1757</v>
      </c>
      <c r="C3" s="40" t="s">
        <v>1759</v>
      </c>
      <c r="D3" s="40" t="s">
        <v>1760</v>
      </c>
      <c r="E3" s="41" t="s">
        <v>1756</v>
      </c>
    </row>
    <row r="4" spans="1:9">
      <c r="A4" s="37" t="s">
        <v>1762</v>
      </c>
      <c r="B4" s="36" t="s">
        <v>1761</v>
      </c>
      <c r="C4" s="37" t="s">
        <v>1763</v>
      </c>
      <c r="D4" s="37" t="s">
        <v>1764</v>
      </c>
      <c r="E4" s="38" t="s">
        <v>1765</v>
      </c>
      <c r="H4" s="46" t="s">
        <v>3981</v>
      </c>
      <c r="I4" t="s">
        <v>3984</v>
      </c>
    </row>
    <row r="5" spans="1:9">
      <c r="A5" s="40" t="s">
        <v>1767</v>
      </c>
      <c r="B5" s="39" t="s">
        <v>1766</v>
      </c>
      <c r="C5" s="40" t="s">
        <v>1759</v>
      </c>
      <c r="D5" s="40" t="s">
        <v>1768</v>
      </c>
      <c r="E5" s="41" t="s">
        <v>1765</v>
      </c>
      <c r="H5" s="40" t="s">
        <v>1758</v>
      </c>
      <c r="I5" t="str">
        <f t="shared" ref="I5:I11" si="0">VLOOKUP(H5,$A$2:$E$21,5,FALSE)</f>
        <v>Flagship</v>
      </c>
    </row>
    <row r="6" spans="1:9">
      <c r="A6" s="37" t="s">
        <v>1770</v>
      </c>
      <c r="B6" s="36" t="s">
        <v>1769</v>
      </c>
      <c r="C6" s="37" t="s">
        <v>1763</v>
      </c>
      <c r="D6" s="37" t="s">
        <v>1771</v>
      </c>
      <c r="E6" s="38" t="s">
        <v>1772</v>
      </c>
      <c r="H6" s="37" t="s">
        <v>1762</v>
      </c>
      <c r="I6" t="str">
        <f t="shared" si="0"/>
        <v>Outlet</v>
      </c>
    </row>
    <row r="7" spans="1:9">
      <c r="A7" s="40" t="s">
        <v>1774</v>
      </c>
      <c r="B7" s="39" t="s">
        <v>1773</v>
      </c>
      <c r="C7" s="40" t="s">
        <v>1759</v>
      </c>
      <c r="D7" s="40" t="s">
        <v>1775</v>
      </c>
      <c r="E7" s="41" t="s">
        <v>1765</v>
      </c>
      <c r="H7" s="40" t="s">
        <v>1767</v>
      </c>
      <c r="I7" t="str">
        <f t="shared" si="0"/>
        <v>Outlet</v>
      </c>
    </row>
    <row r="8" spans="1:9">
      <c r="A8" s="37" t="s">
        <v>1777</v>
      </c>
      <c r="B8" s="36" t="s">
        <v>1776</v>
      </c>
      <c r="C8" s="37" t="s">
        <v>1754</v>
      </c>
      <c r="D8" s="37" t="s">
        <v>1778</v>
      </c>
      <c r="E8" s="38" t="s">
        <v>1772</v>
      </c>
      <c r="H8" s="37" t="s">
        <v>1770</v>
      </c>
      <c r="I8" t="str">
        <f t="shared" si="0"/>
        <v>Online</v>
      </c>
    </row>
    <row r="9" spans="1:9">
      <c r="A9" s="40" t="s">
        <v>1780</v>
      </c>
      <c r="B9" s="39" t="s">
        <v>1779</v>
      </c>
      <c r="C9" s="40" t="s">
        <v>1763</v>
      </c>
      <c r="D9" s="40" t="s">
        <v>1781</v>
      </c>
      <c r="E9" s="41" t="s">
        <v>1772</v>
      </c>
      <c r="H9" s="40" t="s">
        <v>1774</v>
      </c>
      <c r="I9" t="str">
        <f t="shared" si="0"/>
        <v>Outlet</v>
      </c>
    </row>
    <row r="10" spans="1:9">
      <c r="A10" s="37" t="s">
        <v>1783</v>
      </c>
      <c r="B10" s="36" t="s">
        <v>1782</v>
      </c>
      <c r="C10" s="37" t="s">
        <v>1784</v>
      </c>
      <c r="D10" s="37" t="s">
        <v>1785</v>
      </c>
      <c r="E10" s="38" t="s">
        <v>1772</v>
      </c>
      <c r="H10" s="37" t="s">
        <v>1777</v>
      </c>
      <c r="I10" t="str">
        <f t="shared" si="0"/>
        <v>Online</v>
      </c>
    </row>
    <row r="11" spans="1:9">
      <c r="A11" s="40" t="s">
        <v>1787</v>
      </c>
      <c r="B11" s="39" t="s">
        <v>1786</v>
      </c>
      <c r="C11" s="40" t="s">
        <v>1763</v>
      </c>
      <c r="D11" s="40" t="s">
        <v>1788</v>
      </c>
      <c r="E11" s="41" t="s">
        <v>1756</v>
      </c>
      <c r="H11" s="40" t="s">
        <v>1780</v>
      </c>
      <c r="I11" t="str">
        <f t="shared" si="0"/>
        <v>Online</v>
      </c>
    </row>
    <row r="12" spans="1:9">
      <c r="A12" s="37" t="s">
        <v>1790</v>
      </c>
      <c r="B12" s="36" t="s">
        <v>1789</v>
      </c>
      <c r="C12" s="37" t="s">
        <v>1754</v>
      </c>
      <c r="D12" s="37" t="s">
        <v>1791</v>
      </c>
      <c r="E12" s="38" t="s">
        <v>1772</v>
      </c>
    </row>
    <row r="13" spans="1:9">
      <c r="A13" s="40" t="s">
        <v>1793</v>
      </c>
      <c r="B13" s="39" t="s">
        <v>1792</v>
      </c>
      <c r="C13" s="40" t="s">
        <v>1763</v>
      </c>
      <c r="D13" s="40" t="s">
        <v>395</v>
      </c>
      <c r="E13" s="41" t="s">
        <v>1772</v>
      </c>
    </row>
    <row r="14" spans="1:9">
      <c r="A14" s="37" t="s">
        <v>1795</v>
      </c>
      <c r="B14" s="36" t="s">
        <v>1794</v>
      </c>
      <c r="C14" s="37" t="s">
        <v>1759</v>
      </c>
      <c r="D14" s="37" t="s">
        <v>1796</v>
      </c>
      <c r="E14" s="38" t="s">
        <v>1772</v>
      </c>
    </row>
    <row r="15" spans="1:9">
      <c r="A15" s="40" t="s">
        <v>1798</v>
      </c>
      <c r="B15" s="39" t="s">
        <v>1797</v>
      </c>
      <c r="C15" s="40" t="s">
        <v>1754</v>
      </c>
      <c r="D15" s="40" t="s">
        <v>129</v>
      </c>
      <c r="E15" s="41" t="s">
        <v>1756</v>
      </c>
    </row>
    <row r="16" spans="1:9">
      <c r="A16" s="37" t="s">
        <v>1800</v>
      </c>
      <c r="B16" s="36" t="s">
        <v>1799</v>
      </c>
      <c r="C16" s="37" t="s">
        <v>1763</v>
      </c>
      <c r="D16" s="37" t="s">
        <v>207</v>
      </c>
      <c r="E16" s="38" t="s">
        <v>1765</v>
      </c>
    </row>
    <row r="17" spans="1:5">
      <c r="A17" s="40" t="s">
        <v>1802</v>
      </c>
      <c r="B17" s="39" t="s">
        <v>1801</v>
      </c>
      <c r="C17" s="40" t="s">
        <v>1759</v>
      </c>
      <c r="D17" s="40" t="s">
        <v>1803</v>
      </c>
      <c r="E17" s="41" t="s">
        <v>1756</v>
      </c>
    </row>
    <row r="18" spans="1:5">
      <c r="A18" s="37" t="s">
        <v>1805</v>
      </c>
      <c r="B18" s="36" t="s">
        <v>1804</v>
      </c>
      <c r="C18" s="37" t="s">
        <v>1784</v>
      </c>
      <c r="D18" s="37" t="s">
        <v>1806</v>
      </c>
      <c r="E18" s="38" t="s">
        <v>1756</v>
      </c>
    </row>
    <row r="19" spans="1:5">
      <c r="A19" s="40" t="s">
        <v>1808</v>
      </c>
      <c r="B19" s="39" t="s">
        <v>1807</v>
      </c>
      <c r="C19" s="40" t="s">
        <v>1759</v>
      </c>
      <c r="D19" s="40" t="s">
        <v>1809</v>
      </c>
      <c r="E19" s="41" t="s">
        <v>1756</v>
      </c>
    </row>
    <row r="20" spans="1:5">
      <c r="A20" s="37" t="s">
        <v>1811</v>
      </c>
      <c r="B20" s="36" t="s">
        <v>1810</v>
      </c>
      <c r="C20" s="37" t="s">
        <v>1754</v>
      </c>
      <c r="D20" s="37" t="s">
        <v>1812</v>
      </c>
      <c r="E20" s="38" t="s">
        <v>1756</v>
      </c>
    </row>
    <row r="21" spans="1:5">
      <c r="A21" s="43" t="s">
        <v>1814</v>
      </c>
      <c r="B21" s="42" t="s">
        <v>1813</v>
      </c>
      <c r="C21" s="43" t="s">
        <v>1754</v>
      </c>
      <c r="D21" s="43" t="s">
        <v>1815</v>
      </c>
      <c r="E21" s="44" t="s">
        <v>1772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2612-F1DF-4DF5-944B-8631BE8D2655}">
  <dimension ref="A1:O501"/>
  <sheetViews>
    <sheetView workbookViewId="0">
      <selection activeCell="O6" sqref="O6"/>
    </sheetView>
  </sheetViews>
  <sheetFormatPr defaultRowHeight="14.4"/>
  <cols>
    <col min="1" max="1" width="16.33203125" bestFit="1" customWidth="1"/>
    <col min="2" max="2" width="16.33203125" customWidth="1"/>
    <col min="3" max="3" width="20.109375" bestFit="1" customWidth="1"/>
    <col min="4" max="4" width="8.6640625" bestFit="1" customWidth="1"/>
    <col min="5" max="5" width="11.5546875" customWidth="1"/>
    <col min="6" max="6" width="20.6640625" bestFit="1" customWidth="1"/>
    <col min="7" max="7" width="14" bestFit="1" customWidth="1"/>
    <col min="8" max="8" width="21.5546875" bestFit="1" customWidth="1"/>
    <col min="9" max="9" width="16.88671875" bestFit="1" customWidth="1"/>
    <col min="10" max="10" width="13" bestFit="1" customWidth="1"/>
    <col min="11" max="11" width="16.21875" bestFit="1" customWidth="1"/>
    <col min="12" max="12" width="17" bestFit="1" customWidth="1"/>
    <col min="13" max="13" width="16.5546875" customWidth="1"/>
    <col min="14" max="14" width="13.109375" customWidth="1"/>
    <col min="16" max="16" width="17.21875" bestFit="1" customWidth="1"/>
  </cols>
  <sheetData>
    <row r="1" spans="1:15">
      <c r="A1" s="1" t="s">
        <v>1</v>
      </c>
      <c r="B1" s="7" t="s">
        <v>3983</v>
      </c>
      <c r="C1" s="1" t="s">
        <v>2</v>
      </c>
      <c r="D1" s="1" t="s">
        <v>3</v>
      </c>
      <c r="E1" s="1" t="s">
        <v>4</v>
      </c>
      <c r="F1" s="1" t="s">
        <v>5</v>
      </c>
      <c r="G1" s="7" t="s">
        <v>6</v>
      </c>
      <c r="H1" s="1" t="s">
        <v>7</v>
      </c>
      <c r="I1" s="7" t="s">
        <v>3967</v>
      </c>
    </row>
    <row r="2" spans="1:15">
      <c r="A2" s="2" t="s">
        <v>3839</v>
      </c>
      <c r="B2" s="2" t="s">
        <v>8</v>
      </c>
      <c r="C2" s="2">
        <v>55</v>
      </c>
      <c r="D2" s="2" t="s">
        <v>9</v>
      </c>
      <c r="E2" s="2" t="s">
        <v>10</v>
      </c>
      <c r="F2" s="2" t="s">
        <v>11</v>
      </c>
      <c r="G2" s="2" t="s">
        <v>12</v>
      </c>
      <c r="H2" s="2"/>
      <c r="I2" s="2" t="str">
        <f t="shared" ref="I2:I65" si="0">IF(ISBLANK(H2), "Unknown", H2)</f>
        <v>Unknown</v>
      </c>
    </row>
    <row r="3" spans="1:15">
      <c r="A3" s="2" t="s">
        <v>15</v>
      </c>
      <c r="B3" s="2" t="s">
        <v>14</v>
      </c>
      <c r="C3" s="2">
        <v>26</v>
      </c>
      <c r="D3" s="2" t="s">
        <v>16</v>
      </c>
      <c r="E3" s="2" t="s">
        <v>17</v>
      </c>
      <c r="F3" s="2" t="s">
        <v>18</v>
      </c>
      <c r="G3" s="2" t="s">
        <v>12</v>
      </c>
      <c r="H3" s="2" t="s">
        <v>19</v>
      </c>
      <c r="I3" s="2" t="str">
        <f t="shared" si="0"/>
        <v>Platinum</v>
      </c>
    </row>
    <row r="4" spans="1:15">
      <c r="A4" s="2" t="s">
        <v>3838</v>
      </c>
      <c r="B4" s="2" t="s">
        <v>20</v>
      </c>
      <c r="C4" s="2">
        <v>29</v>
      </c>
      <c r="D4" s="2" t="s">
        <v>16</v>
      </c>
      <c r="E4" s="2" t="s">
        <v>21</v>
      </c>
      <c r="F4" s="2" t="s">
        <v>22</v>
      </c>
      <c r="G4" s="2" t="s">
        <v>12</v>
      </c>
      <c r="H4" s="2" t="s">
        <v>19</v>
      </c>
      <c r="I4" s="2" t="str">
        <f t="shared" si="0"/>
        <v>Platinum</v>
      </c>
      <c r="K4" t="s">
        <v>3979</v>
      </c>
      <c r="L4" s="2" t="s">
        <v>3980</v>
      </c>
      <c r="N4" s="2" t="s">
        <v>3981</v>
      </c>
      <c r="O4" s="2" t="s">
        <v>3982</v>
      </c>
    </row>
    <row r="5" spans="1:15">
      <c r="A5" s="2" t="s">
        <v>3840</v>
      </c>
      <c r="B5" s="2" t="s">
        <v>23</v>
      </c>
      <c r="C5" s="2">
        <v>59</v>
      </c>
      <c r="D5" s="2" t="s">
        <v>16</v>
      </c>
      <c r="E5" s="2" t="s">
        <v>24</v>
      </c>
      <c r="F5" s="2" t="s">
        <v>25</v>
      </c>
      <c r="G5" s="2" t="s">
        <v>12</v>
      </c>
      <c r="H5" s="2" t="s">
        <v>26</v>
      </c>
      <c r="I5" s="2" t="str">
        <f t="shared" si="0"/>
        <v>Bronze</v>
      </c>
      <c r="K5" s="9" t="s">
        <v>15</v>
      </c>
      <c r="L5" t="str">
        <f t="shared" ref="L5:L25" si="1">VLOOKUP(K5,$A$2:$I$501,6,FALSE)</f>
        <v>North Dakota</v>
      </c>
      <c r="N5" s="9" t="s">
        <v>115</v>
      </c>
      <c r="O5" s="2">
        <f t="shared" ref="O5:O23" si="2">VLOOKUP(N5, $A$2:$I$501, 3,FALSE)</f>
        <v>31</v>
      </c>
    </row>
    <row r="6" spans="1:15">
      <c r="A6" s="2" t="s">
        <v>28</v>
      </c>
      <c r="B6" s="2" t="s">
        <v>27</v>
      </c>
      <c r="C6" s="2">
        <v>64</v>
      </c>
      <c r="D6" s="2" t="s">
        <v>16</v>
      </c>
      <c r="E6" s="2" t="s">
        <v>29</v>
      </c>
      <c r="F6" s="2" t="s">
        <v>30</v>
      </c>
      <c r="G6" s="2" t="s">
        <v>12</v>
      </c>
      <c r="H6" s="2" t="s">
        <v>31</v>
      </c>
      <c r="I6" s="2" t="str">
        <f t="shared" si="0"/>
        <v>Silver</v>
      </c>
      <c r="K6" s="8" t="s">
        <v>3838</v>
      </c>
      <c r="L6" t="str">
        <f t="shared" si="1"/>
        <v>Alabama</v>
      </c>
      <c r="N6" s="8" t="s">
        <v>119</v>
      </c>
      <c r="O6" s="2">
        <f t="shared" si="2"/>
        <v>27</v>
      </c>
    </row>
    <row r="7" spans="1:15">
      <c r="A7" s="2" t="s">
        <v>33</v>
      </c>
      <c r="B7" s="2" t="s">
        <v>32</v>
      </c>
      <c r="C7" s="2">
        <v>24</v>
      </c>
      <c r="D7" s="2" t="s">
        <v>9</v>
      </c>
      <c r="E7" s="2" t="s">
        <v>34</v>
      </c>
      <c r="F7" s="2" t="s">
        <v>35</v>
      </c>
      <c r="G7" s="2" t="s">
        <v>12</v>
      </c>
      <c r="H7" s="2" t="s">
        <v>26</v>
      </c>
      <c r="I7" s="2" t="str">
        <f t="shared" si="0"/>
        <v>Bronze</v>
      </c>
      <c r="K7" s="9" t="s">
        <v>3840</v>
      </c>
      <c r="L7" t="str">
        <f t="shared" si="1"/>
        <v>Ohio</v>
      </c>
      <c r="N7" s="9" t="s">
        <v>122</v>
      </c>
      <c r="O7" s="2">
        <f t="shared" si="2"/>
        <v>54</v>
      </c>
    </row>
    <row r="8" spans="1:15">
      <c r="A8" s="2" t="s">
        <v>37</v>
      </c>
      <c r="B8" s="2" t="s">
        <v>36</v>
      </c>
      <c r="C8" s="2">
        <v>29</v>
      </c>
      <c r="D8" s="2" t="s">
        <v>16</v>
      </c>
      <c r="E8" s="2" t="s">
        <v>38</v>
      </c>
      <c r="F8" s="2" t="s">
        <v>39</v>
      </c>
      <c r="G8" s="2" t="s">
        <v>12</v>
      </c>
      <c r="H8" s="2" t="s">
        <v>19</v>
      </c>
      <c r="I8" s="2" t="str">
        <f t="shared" si="0"/>
        <v>Platinum</v>
      </c>
      <c r="K8" s="8" t="s">
        <v>28</v>
      </c>
      <c r="L8" t="str">
        <f t="shared" si="1"/>
        <v>California</v>
      </c>
      <c r="N8" s="8" t="s">
        <v>125</v>
      </c>
      <c r="O8" s="2">
        <f t="shared" si="2"/>
        <v>64</v>
      </c>
    </row>
    <row r="9" spans="1:15">
      <c r="A9" s="2" t="s">
        <v>41</v>
      </c>
      <c r="B9" s="2" t="s">
        <v>40</v>
      </c>
      <c r="C9" s="2">
        <v>29</v>
      </c>
      <c r="D9" s="2" t="s">
        <v>16</v>
      </c>
      <c r="E9" s="2" t="s">
        <v>42</v>
      </c>
      <c r="F9" s="2" t="s">
        <v>43</v>
      </c>
      <c r="G9" s="2" t="s">
        <v>12</v>
      </c>
      <c r="H9" s="2" t="s">
        <v>26</v>
      </c>
      <c r="I9" s="2" t="str">
        <f t="shared" si="0"/>
        <v>Bronze</v>
      </c>
      <c r="K9" s="9" t="s">
        <v>33</v>
      </c>
      <c r="L9" t="str">
        <f t="shared" si="1"/>
        <v>Oregon</v>
      </c>
      <c r="N9" s="9" t="s">
        <v>128</v>
      </c>
      <c r="O9" s="2">
        <f t="shared" si="2"/>
        <v>41</v>
      </c>
    </row>
    <row r="10" spans="1:15">
      <c r="A10" s="2" t="s">
        <v>45</v>
      </c>
      <c r="B10" s="2" t="s">
        <v>44</v>
      </c>
      <c r="C10" s="2">
        <v>53</v>
      </c>
      <c r="D10" s="2" t="s">
        <v>16</v>
      </c>
      <c r="E10" s="2" t="s">
        <v>46</v>
      </c>
      <c r="F10" s="2" t="s">
        <v>47</v>
      </c>
      <c r="G10" s="2" t="s">
        <v>12</v>
      </c>
      <c r="H10" s="2" t="s">
        <v>13</v>
      </c>
      <c r="I10" s="2" t="str">
        <f t="shared" si="0"/>
        <v>Gold</v>
      </c>
      <c r="K10" s="8" t="s">
        <v>37</v>
      </c>
      <c r="L10" t="str">
        <f t="shared" si="1"/>
        <v>South Dakota</v>
      </c>
      <c r="N10" s="8" t="s">
        <v>131</v>
      </c>
      <c r="O10" s="2">
        <f t="shared" si="2"/>
        <v>48</v>
      </c>
    </row>
    <row r="11" spans="1:15">
      <c r="A11" s="2" t="s">
        <v>49</v>
      </c>
      <c r="B11" s="2" t="s">
        <v>48</v>
      </c>
      <c r="C11" s="2">
        <v>64</v>
      </c>
      <c r="D11" s="2" t="s">
        <v>9</v>
      </c>
      <c r="E11" s="2" t="s">
        <v>50</v>
      </c>
      <c r="F11" s="2" t="s">
        <v>51</v>
      </c>
      <c r="G11" s="2" t="s">
        <v>12</v>
      </c>
      <c r="H11" s="2" t="s">
        <v>19</v>
      </c>
      <c r="I11" s="2" t="str">
        <f t="shared" si="0"/>
        <v>Platinum</v>
      </c>
      <c r="K11" s="9" t="s">
        <v>41</v>
      </c>
      <c r="L11" t="str">
        <f t="shared" si="1"/>
        <v>West Virginia</v>
      </c>
      <c r="N11" s="9" t="s">
        <v>135</v>
      </c>
      <c r="O11" s="2">
        <f t="shared" si="2"/>
        <v>25</v>
      </c>
    </row>
    <row r="12" spans="1:15">
      <c r="A12" s="2" t="s">
        <v>53</v>
      </c>
      <c r="B12" s="2" t="s">
        <v>52</v>
      </c>
      <c r="C12" s="2">
        <v>53</v>
      </c>
      <c r="D12" s="2" t="s">
        <v>9</v>
      </c>
      <c r="E12" s="2" t="s">
        <v>54</v>
      </c>
      <c r="F12" s="2" t="s">
        <v>51</v>
      </c>
      <c r="G12" s="2" t="s">
        <v>12</v>
      </c>
      <c r="H12" s="2" t="s">
        <v>26</v>
      </c>
      <c r="I12" s="2" t="str">
        <f t="shared" si="0"/>
        <v>Bronze</v>
      </c>
      <c r="K12" s="8" t="s">
        <v>45</v>
      </c>
      <c r="L12" t="str">
        <f t="shared" si="1"/>
        <v>New Hampshire</v>
      </c>
      <c r="N12" s="8" t="s">
        <v>138</v>
      </c>
      <c r="O12" s="2">
        <f t="shared" si="2"/>
        <v>27</v>
      </c>
    </row>
    <row r="13" spans="1:15">
      <c r="A13" s="2" t="s">
        <v>56</v>
      </c>
      <c r="B13" s="2" t="s">
        <v>55</v>
      </c>
      <c r="C13" s="2">
        <v>28</v>
      </c>
      <c r="D13" s="2" t="s">
        <v>16</v>
      </c>
      <c r="E13" s="2" t="s">
        <v>57</v>
      </c>
      <c r="F13" s="2" t="s">
        <v>58</v>
      </c>
      <c r="G13" s="2" t="s">
        <v>12</v>
      </c>
      <c r="H13" s="2" t="s">
        <v>13</v>
      </c>
      <c r="I13" s="2" t="str">
        <f t="shared" si="0"/>
        <v>Gold</v>
      </c>
      <c r="K13" s="9" t="s">
        <v>49</v>
      </c>
      <c r="L13" t="str">
        <f t="shared" si="1"/>
        <v>Pennsylvania</v>
      </c>
      <c r="N13" s="9" t="s">
        <v>142</v>
      </c>
      <c r="O13" s="2">
        <f t="shared" si="2"/>
        <v>52</v>
      </c>
    </row>
    <row r="14" spans="1:15">
      <c r="A14" s="2" t="s">
        <v>60</v>
      </c>
      <c r="B14" s="2" t="s">
        <v>59</v>
      </c>
      <c r="C14" s="2">
        <v>55</v>
      </c>
      <c r="D14" s="2" t="s">
        <v>16</v>
      </c>
      <c r="E14" s="2" t="s">
        <v>61</v>
      </c>
      <c r="F14" s="2" t="s">
        <v>62</v>
      </c>
      <c r="G14" s="2" t="s">
        <v>12</v>
      </c>
      <c r="H14" s="2" t="s">
        <v>19</v>
      </c>
      <c r="I14" s="2" t="str">
        <f t="shared" si="0"/>
        <v>Platinum</v>
      </c>
      <c r="K14" s="8" t="s">
        <v>53</v>
      </c>
      <c r="L14" t="str">
        <f t="shared" si="1"/>
        <v>Pennsylvania</v>
      </c>
      <c r="N14" s="8" t="s">
        <v>145</v>
      </c>
      <c r="O14" s="2">
        <f t="shared" si="2"/>
        <v>20</v>
      </c>
    </row>
    <row r="15" spans="1:15">
      <c r="A15" s="2" t="s">
        <v>64</v>
      </c>
      <c r="B15" s="2" t="s">
        <v>63</v>
      </c>
      <c r="C15" s="2">
        <v>32</v>
      </c>
      <c r="D15" s="2" t="s">
        <v>16</v>
      </c>
      <c r="E15" s="2" t="s">
        <v>65</v>
      </c>
      <c r="F15" s="2" t="s">
        <v>66</v>
      </c>
      <c r="G15" s="2" t="s">
        <v>12</v>
      </c>
      <c r="H15" s="2" t="s">
        <v>31</v>
      </c>
      <c r="I15" s="2" t="str">
        <f t="shared" si="0"/>
        <v>Silver</v>
      </c>
      <c r="K15" s="9" t="s">
        <v>56</v>
      </c>
      <c r="L15" t="str">
        <f t="shared" si="1"/>
        <v>New York</v>
      </c>
      <c r="N15" s="9" t="s">
        <v>148</v>
      </c>
      <c r="O15" s="2">
        <f t="shared" si="2"/>
        <v>27</v>
      </c>
    </row>
    <row r="16" spans="1:15">
      <c r="A16" s="2" t="s">
        <v>68</v>
      </c>
      <c r="B16" s="2" t="s">
        <v>67</v>
      </c>
      <c r="C16" s="2">
        <v>53</v>
      </c>
      <c r="D16" s="2" t="s">
        <v>16</v>
      </c>
      <c r="E16" s="2" t="s">
        <v>69</v>
      </c>
      <c r="F16" s="2" t="s">
        <v>70</v>
      </c>
      <c r="G16" s="2" t="s">
        <v>12</v>
      </c>
      <c r="H16" s="2" t="s">
        <v>31</v>
      </c>
      <c r="I16" s="2" t="str">
        <f t="shared" si="0"/>
        <v>Silver</v>
      </c>
      <c r="K16" s="8" t="s">
        <v>60</v>
      </c>
      <c r="L16" t="str">
        <f t="shared" si="1"/>
        <v>Kansas</v>
      </c>
      <c r="N16" s="8" t="s">
        <v>151</v>
      </c>
      <c r="O16" s="2">
        <f t="shared" si="2"/>
        <v>35</v>
      </c>
    </row>
    <row r="17" spans="1:15">
      <c r="A17" s="2" t="s">
        <v>72</v>
      </c>
      <c r="B17" s="2" t="s">
        <v>71</v>
      </c>
      <c r="C17" s="2">
        <v>49</v>
      </c>
      <c r="D17" s="2" t="s">
        <v>16</v>
      </c>
      <c r="E17" s="2" t="s">
        <v>73</v>
      </c>
      <c r="F17" s="2" t="s">
        <v>74</v>
      </c>
      <c r="G17" s="2" t="s">
        <v>12</v>
      </c>
      <c r="H17" s="2" t="s">
        <v>19</v>
      </c>
      <c r="I17" s="2" t="str">
        <f t="shared" si="0"/>
        <v>Platinum</v>
      </c>
      <c r="K17" s="9" t="s">
        <v>64</v>
      </c>
      <c r="L17" t="str">
        <f t="shared" si="1"/>
        <v>Montana</v>
      </c>
      <c r="N17" s="9" t="s">
        <v>154</v>
      </c>
      <c r="O17" s="2">
        <f t="shared" si="2"/>
        <v>55</v>
      </c>
    </row>
    <row r="18" spans="1:15">
      <c r="A18" s="2" t="s">
        <v>76</v>
      </c>
      <c r="B18" s="2" t="s">
        <v>75</v>
      </c>
      <c r="C18" s="2">
        <v>24</v>
      </c>
      <c r="D18" s="2" t="s">
        <v>16</v>
      </c>
      <c r="E18" s="2" t="s">
        <v>77</v>
      </c>
      <c r="F18" s="2" t="s">
        <v>51</v>
      </c>
      <c r="G18" s="2" t="s">
        <v>12</v>
      </c>
      <c r="H18" s="2" t="s">
        <v>26</v>
      </c>
      <c r="I18" s="2" t="str">
        <f t="shared" si="0"/>
        <v>Bronze</v>
      </c>
      <c r="K18" s="8" t="s">
        <v>68</v>
      </c>
      <c r="L18" t="str">
        <f t="shared" si="1"/>
        <v>Nebraska</v>
      </c>
      <c r="N18" s="8" t="s">
        <v>158</v>
      </c>
      <c r="O18" s="2">
        <f t="shared" si="2"/>
        <v>50</v>
      </c>
    </row>
    <row r="19" spans="1:15">
      <c r="A19" s="2" t="s">
        <v>79</v>
      </c>
      <c r="B19" s="2" t="s">
        <v>78</v>
      </c>
      <c r="C19" s="2">
        <v>60</v>
      </c>
      <c r="D19" s="2" t="s">
        <v>16</v>
      </c>
      <c r="E19" s="2" t="s">
        <v>80</v>
      </c>
      <c r="F19" s="2" t="s">
        <v>81</v>
      </c>
      <c r="G19" s="2" t="s">
        <v>12</v>
      </c>
      <c r="H19" s="2" t="s">
        <v>19</v>
      </c>
      <c r="I19" s="2" t="str">
        <f t="shared" si="0"/>
        <v>Platinum</v>
      </c>
      <c r="K19" s="9" t="s">
        <v>72</v>
      </c>
      <c r="L19" t="str">
        <f t="shared" si="1"/>
        <v>Washington</v>
      </c>
      <c r="N19" s="9" t="s">
        <v>161</v>
      </c>
      <c r="O19" s="2">
        <f t="shared" si="2"/>
        <v>21</v>
      </c>
    </row>
    <row r="20" spans="1:15">
      <c r="A20" s="2" t="s">
        <v>83</v>
      </c>
      <c r="B20" s="2" t="s">
        <v>82</v>
      </c>
      <c r="C20" s="2">
        <v>43</v>
      </c>
      <c r="D20" s="2" t="s">
        <v>9</v>
      </c>
      <c r="E20" s="2" t="s">
        <v>84</v>
      </c>
      <c r="F20" s="2" t="s">
        <v>62</v>
      </c>
      <c r="G20" s="2" t="s">
        <v>12</v>
      </c>
      <c r="H20" s="2"/>
      <c r="I20" s="2" t="str">
        <f t="shared" si="0"/>
        <v>Unknown</v>
      </c>
      <c r="K20" s="8" t="s">
        <v>76</v>
      </c>
      <c r="L20" t="str">
        <f t="shared" si="1"/>
        <v>Pennsylvania</v>
      </c>
      <c r="N20" s="8" t="s">
        <v>165</v>
      </c>
      <c r="O20" s="2">
        <f t="shared" si="2"/>
        <v>19</v>
      </c>
    </row>
    <row r="21" spans="1:15">
      <c r="A21" s="2" t="s">
        <v>86</v>
      </c>
      <c r="B21" s="2" t="s">
        <v>85</v>
      </c>
      <c r="C21" s="2">
        <v>46</v>
      </c>
      <c r="D21" s="2" t="s">
        <v>16</v>
      </c>
      <c r="E21" s="2" t="s">
        <v>87</v>
      </c>
      <c r="F21" s="2" t="s">
        <v>88</v>
      </c>
      <c r="G21" s="2" t="s">
        <v>12</v>
      </c>
      <c r="H21" s="2" t="s">
        <v>19</v>
      </c>
      <c r="I21" s="2" t="str">
        <f t="shared" si="0"/>
        <v>Platinum</v>
      </c>
      <c r="K21" s="9" t="s">
        <v>79</v>
      </c>
      <c r="L21" t="str">
        <f t="shared" si="1"/>
        <v>Georgia</v>
      </c>
      <c r="N21" s="9" t="s">
        <v>169</v>
      </c>
      <c r="O21" s="2">
        <f t="shared" si="2"/>
        <v>45</v>
      </c>
    </row>
    <row r="22" spans="1:15">
      <c r="A22" s="2" t="s">
        <v>90</v>
      </c>
      <c r="B22" s="2" t="s">
        <v>89</v>
      </c>
      <c r="C22" s="2">
        <v>59</v>
      </c>
      <c r="D22" s="2" t="s">
        <v>9</v>
      </c>
      <c r="E22" s="2" t="s">
        <v>91</v>
      </c>
      <c r="F22" s="2" t="s">
        <v>92</v>
      </c>
      <c r="G22" s="2" t="s">
        <v>12</v>
      </c>
      <c r="H22" s="2" t="s">
        <v>31</v>
      </c>
      <c r="I22" s="2" t="str">
        <f t="shared" si="0"/>
        <v>Silver</v>
      </c>
      <c r="K22" s="8" t="s">
        <v>83</v>
      </c>
      <c r="L22" t="str">
        <f t="shared" si="1"/>
        <v>Kansas</v>
      </c>
      <c r="N22" s="8" t="s">
        <v>173</v>
      </c>
      <c r="O22" s="2">
        <f t="shared" si="2"/>
        <v>34</v>
      </c>
    </row>
    <row r="23" spans="1:15">
      <c r="A23" s="2" t="s">
        <v>94</v>
      </c>
      <c r="B23" s="2" t="s">
        <v>93</v>
      </c>
      <c r="C23" s="2">
        <v>36</v>
      </c>
      <c r="D23" s="2" t="s">
        <v>16</v>
      </c>
      <c r="E23" s="2" t="s">
        <v>95</v>
      </c>
      <c r="F23" s="2" t="s">
        <v>96</v>
      </c>
      <c r="G23" s="2" t="s">
        <v>12</v>
      </c>
      <c r="H23" s="2" t="s">
        <v>13</v>
      </c>
      <c r="I23" s="2" t="str">
        <f t="shared" si="0"/>
        <v>Gold</v>
      </c>
      <c r="K23" s="9" t="s">
        <v>86</v>
      </c>
      <c r="L23" t="str">
        <f t="shared" si="1"/>
        <v>New Jersey</v>
      </c>
      <c r="N23" s="9" t="s">
        <v>176</v>
      </c>
      <c r="O23" s="2">
        <f t="shared" si="2"/>
        <v>54</v>
      </c>
    </row>
    <row r="24" spans="1:15">
      <c r="A24" s="2" t="s">
        <v>3841</v>
      </c>
      <c r="B24" s="2" t="s">
        <v>97</v>
      </c>
      <c r="C24" s="2">
        <v>33</v>
      </c>
      <c r="D24" s="2" t="s">
        <v>16</v>
      </c>
      <c r="E24" s="2" t="s">
        <v>98</v>
      </c>
      <c r="F24" s="2" t="s">
        <v>99</v>
      </c>
      <c r="G24" s="2" t="s">
        <v>12</v>
      </c>
      <c r="H24" s="2" t="s">
        <v>31</v>
      </c>
      <c r="I24" s="2" t="str">
        <f t="shared" si="0"/>
        <v>Silver</v>
      </c>
      <c r="K24" s="8" t="s">
        <v>90</v>
      </c>
      <c r="L24" t="str">
        <f t="shared" si="1"/>
        <v>Delaware</v>
      </c>
    </row>
    <row r="25" spans="1:15">
      <c r="A25" s="2" t="s">
        <v>101</v>
      </c>
      <c r="B25" s="2" t="s">
        <v>100</v>
      </c>
      <c r="C25" s="2">
        <v>52</v>
      </c>
      <c r="D25" s="2" t="s">
        <v>16</v>
      </c>
      <c r="E25" s="2" t="s">
        <v>102</v>
      </c>
      <c r="F25" s="2" t="s">
        <v>35</v>
      </c>
      <c r="G25" s="2" t="s">
        <v>12</v>
      </c>
      <c r="H25" s="2" t="s">
        <v>31</v>
      </c>
      <c r="I25" s="2" t="str">
        <f t="shared" si="0"/>
        <v>Silver</v>
      </c>
      <c r="K25" s="9" t="s">
        <v>94</v>
      </c>
      <c r="L25" t="str">
        <f t="shared" si="1"/>
        <v>Oklahoma</v>
      </c>
    </row>
    <row r="26" spans="1:15">
      <c r="A26" s="2" t="s">
        <v>104</v>
      </c>
      <c r="B26" s="2" t="s">
        <v>103</v>
      </c>
      <c r="C26" s="2">
        <v>40</v>
      </c>
      <c r="D26" s="2" t="s">
        <v>9</v>
      </c>
      <c r="E26" s="2" t="s">
        <v>105</v>
      </c>
      <c r="F26" s="2" t="s">
        <v>106</v>
      </c>
      <c r="G26" s="2" t="s">
        <v>12</v>
      </c>
      <c r="H26" s="2" t="s">
        <v>19</v>
      </c>
      <c r="I26" s="2" t="str">
        <f t="shared" si="0"/>
        <v>Platinum</v>
      </c>
    </row>
    <row r="27" spans="1:15">
      <c r="A27" s="2" t="s">
        <v>108</v>
      </c>
      <c r="B27" s="2" t="s">
        <v>107</v>
      </c>
      <c r="C27" s="2">
        <v>59</v>
      </c>
      <c r="D27" s="2" t="s">
        <v>16</v>
      </c>
      <c r="E27" s="2" t="s">
        <v>109</v>
      </c>
      <c r="F27" s="2" t="s">
        <v>30</v>
      </c>
      <c r="G27" s="2" t="s">
        <v>12</v>
      </c>
      <c r="H27" s="2" t="s">
        <v>26</v>
      </c>
      <c r="I27" s="2" t="str">
        <f t="shared" si="0"/>
        <v>Bronze</v>
      </c>
    </row>
    <row r="28" spans="1:15">
      <c r="A28" s="2" t="s">
        <v>111</v>
      </c>
      <c r="B28" s="2" t="s">
        <v>110</v>
      </c>
      <c r="C28" s="2">
        <v>18</v>
      </c>
      <c r="D28" s="2" t="s">
        <v>16</v>
      </c>
      <c r="E28" s="2" t="s">
        <v>112</v>
      </c>
      <c r="F28" s="2" t="s">
        <v>113</v>
      </c>
      <c r="G28" s="2" t="s">
        <v>12</v>
      </c>
      <c r="H28" s="2" t="s">
        <v>13</v>
      </c>
      <c r="I28" s="2" t="str">
        <f t="shared" si="0"/>
        <v>Gold</v>
      </c>
    </row>
    <row r="29" spans="1:15">
      <c r="A29" s="2" t="s">
        <v>115</v>
      </c>
      <c r="B29" s="2" t="s">
        <v>114</v>
      </c>
      <c r="C29" s="2">
        <v>31</v>
      </c>
      <c r="D29" s="2" t="s">
        <v>9</v>
      </c>
      <c r="E29" s="2" t="s">
        <v>116</v>
      </c>
      <c r="F29" s="2" t="s">
        <v>117</v>
      </c>
      <c r="G29" s="2" t="s">
        <v>12</v>
      </c>
      <c r="H29" s="2"/>
      <c r="I29" s="2" t="str">
        <f t="shared" si="0"/>
        <v>Unknown</v>
      </c>
    </row>
    <row r="30" spans="1:15">
      <c r="A30" s="2" t="s">
        <v>119</v>
      </c>
      <c r="B30" s="2" t="s">
        <v>118</v>
      </c>
      <c r="C30" s="2">
        <v>27</v>
      </c>
      <c r="D30" s="2" t="s">
        <v>16</v>
      </c>
      <c r="E30" s="2" t="s">
        <v>120</v>
      </c>
      <c r="F30" s="2" t="s">
        <v>88</v>
      </c>
      <c r="G30" s="2" t="s">
        <v>12</v>
      </c>
      <c r="H30" s="2" t="s">
        <v>19</v>
      </c>
      <c r="I30" s="2" t="str">
        <f t="shared" si="0"/>
        <v>Platinum</v>
      </c>
    </row>
    <row r="31" spans="1:15">
      <c r="A31" s="2" t="s">
        <v>122</v>
      </c>
      <c r="B31" s="2" t="s">
        <v>121</v>
      </c>
      <c r="C31" s="2">
        <v>54</v>
      </c>
      <c r="D31" s="2" t="s">
        <v>16</v>
      </c>
      <c r="E31" s="2" t="s">
        <v>123</v>
      </c>
      <c r="F31" s="2" t="s">
        <v>30</v>
      </c>
      <c r="G31" s="2" t="s">
        <v>12</v>
      </c>
      <c r="H31" s="2" t="s">
        <v>31</v>
      </c>
      <c r="I31" s="2" t="str">
        <f t="shared" si="0"/>
        <v>Silver</v>
      </c>
    </row>
    <row r="32" spans="1:15">
      <c r="A32" s="2" t="s">
        <v>125</v>
      </c>
      <c r="B32" s="2" t="s">
        <v>124</v>
      </c>
      <c r="C32" s="2">
        <v>64</v>
      </c>
      <c r="D32" s="2" t="s">
        <v>16</v>
      </c>
      <c r="E32" s="2" t="s">
        <v>126</v>
      </c>
      <c r="F32" s="2" t="s">
        <v>51</v>
      </c>
      <c r="G32" s="2" t="s">
        <v>12</v>
      </c>
      <c r="H32" s="2" t="s">
        <v>26</v>
      </c>
      <c r="I32" s="2" t="str">
        <f t="shared" si="0"/>
        <v>Bronze</v>
      </c>
    </row>
    <row r="33" spans="1:9">
      <c r="A33" s="2" t="s">
        <v>128</v>
      </c>
      <c r="B33" s="2" t="s">
        <v>127</v>
      </c>
      <c r="C33" s="2">
        <v>41</v>
      </c>
      <c r="D33" s="2" t="s">
        <v>9</v>
      </c>
      <c r="E33" s="2" t="s">
        <v>129</v>
      </c>
      <c r="F33" s="2" t="s">
        <v>35</v>
      </c>
      <c r="G33" s="2" t="s">
        <v>12</v>
      </c>
      <c r="H33" s="2" t="s">
        <v>31</v>
      </c>
      <c r="I33" s="2" t="str">
        <f t="shared" si="0"/>
        <v>Silver</v>
      </c>
    </row>
    <row r="34" spans="1:9">
      <c r="A34" s="2" t="s">
        <v>131</v>
      </c>
      <c r="B34" s="2" t="s">
        <v>130</v>
      </c>
      <c r="C34" s="2">
        <v>48</v>
      </c>
      <c r="D34" s="2" t="s">
        <v>16</v>
      </c>
      <c r="E34" s="2" t="s">
        <v>132</v>
      </c>
      <c r="F34" s="2" t="s">
        <v>133</v>
      </c>
      <c r="G34" s="2" t="s">
        <v>12</v>
      </c>
      <c r="H34" s="2" t="s">
        <v>13</v>
      </c>
      <c r="I34" s="2" t="str">
        <f t="shared" si="0"/>
        <v>Gold</v>
      </c>
    </row>
    <row r="35" spans="1:9">
      <c r="A35" s="2" t="s">
        <v>135</v>
      </c>
      <c r="B35" s="2" t="s">
        <v>134</v>
      </c>
      <c r="C35" s="2">
        <v>25</v>
      </c>
      <c r="D35" s="2" t="s">
        <v>9</v>
      </c>
      <c r="E35" s="2" t="s">
        <v>136</v>
      </c>
      <c r="F35" s="2" t="s">
        <v>96</v>
      </c>
      <c r="G35" s="2" t="s">
        <v>12</v>
      </c>
      <c r="H35" s="2" t="s">
        <v>19</v>
      </c>
      <c r="I35" s="2" t="str">
        <f t="shared" si="0"/>
        <v>Platinum</v>
      </c>
    </row>
    <row r="36" spans="1:9">
      <c r="A36" s="2" t="s">
        <v>138</v>
      </c>
      <c r="B36" s="2" t="s">
        <v>137</v>
      </c>
      <c r="C36" s="2">
        <v>27</v>
      </c>
      <c r="D36" s="2" t="s">
        <v>16</v>
      </c>
      <c r="E36" s="2" t="s">
        <v>139</v>
      </c>
      <c r="F36" s="2" t="s">
        <v>140</v>
      </c>
      <c r="G36" s="2" t="s">
        <v>12</v>
      </c>
      <c r="H36" s="2" t="s">
        <v>19</v>
      </c>
      <c r="I36" s="2" t="str">
        <f t="shared" si="0"/>
        <v>Platinum</v>
      </c>
    </row>
    <row r="37" spans="1:9">
      <c r="A37" s="2" t="s">
        <v>142</v>
      </c>
      <c r="B37" s="2" t="s">
        <v>141</v>
      </c>
      <c r="C37" s="2">
        <v>52</v>
      </c>
      <c r="D37" s="2" t="s">
        <v>9</v>
      </c>
      <c r="E37" s="2" t="s">
        <v>143</v>
      </c>
      <c r="F37" s="2" t="s">
        <v>18</v>
      </c>
      <c r="G37" s="2" t="s">
        <v>12</v>
      </c>
      <c r="H37" s="2" t="s">
        <v>31</v>
      </c>
      <c r="I37" s="2" t="str">
        <f t="shared" si="0"/>
        <v>Silver</v>
      </c>
    </row>
    <row r="38" spans="1:9">
      <c r="A38" s="2" t="s">
        <v>145</v>
      </c>
      <c r="B38" s="2" t="s">
        <v>144</v>
      </c>
      <c r="C38" s="2">
        <v>20</v>
      </c>
      <c r="D38" s="2" t="s">
        <v>16</v>
      </c>
      <c r="E38" s="2" t="s">
        <v>146</v>
      </c>
      <c r="F38" s="2" t="s">
        <v>81</v>
      </c>
      <c r="G38" s="2" t="s">
        <v>12</v>
      </c>
      <c r="H38" s="2" t="s">
        <v>13</v>
      </c>
      <c r="I38" s="2" t="str">
        <f t="shared" si="0"/>
        <v>Gold</v>
      </c>
    </row>
    <row r="39" spans="1:9">
      <c r="A39" s="2" t="s">
        <v>148</v>
      </c>
      <c r="B39" s="2" t="s">
        <v>147</v>
      </c>
      <c r="C39" s="2">
        <v>27</v>
      </c>
      <c r="D39" s="2" t="s">
        <v>16</v>
      </c>
      <c r="E39" s="2" t="s">
        <v>149</v>
      </c>
      <c r="F39" s="2" t="s">
        <v>39</v>
      </c>
      <c r="G39" s="2" t="s">
        <v>12</v>
      </c>
      <c r="H39" s="2"/>
      <c r="I39" s="2" t="str">
        <f t="shared" si="0"/>
        <v>Unknown</v>
      </c>
    </row>
    <row r="40" spans="1:9">
      <c r="A40" s="2" t="s">
        <v>151</v>
      </c>
      <c r="B40" s="2" t="s">
        <v>150</v>
      </c>
      <c r="C40" s="2">
        <v>35</v>
      </c>
      <c r="D40" s="2" t="s">
        <v>16</v>
      </c>
      <c r="E40" s="2" t="s">
        <v>152</v>
      </c>
      <c r="F40" s="2" t="s">
        <v>18</v>
      </c>
      <c r="G40" s="2" t="s">
        <v>12</v>
      </c>
      <c r="H40" s="2" t="s">
        <v>26</v>
      </c>
      <c r="I40" s="2" t="str">
        <f t="shared" si="0"/>
        <v>Bronze</v>
      </c>
    </row>
    <row r="41" spans="1:9">
      <c r="A41" s="2" t="s">
        <v>154</v>
      </c>
      <c r="B41" s="2" t="s">
        <v>153</v>
      </c>
      <c r="C41" s="2">
        <v>55</v>
      </c>
      <c r="D41" s="2" t="s">
        <v>16</v>
      </c>
      <c r="E41" s="2" t="s">
        <v>155</v>
      </c>
      <c r="F41" s="2" t="s">
        <v>156</v>
      </c>
      <c r="G41" s="2" t="s">
        <v>12</v>
      </c>
      <c r="H41" s="2" t="s">
        <v>13</v>
      </c>
      <c r="I41" s="2" t="str">
        <f t="shared" si="0"/>
        <v>Gold</v>
      </c>
    </row>
    <row r="42" spans="1:9">
      <c r="A42" s="2" t="s">
        <v>158</v>
      </c>
      <c r="B42" s="2" t="s">
        <v>157</v>
      </c>
      <c r="C42" s="2">
        <v>50</v>
      </c>
      <c r="D42" s="2" t="s">
        <v>9</v>
      </c>
      <c r="E42" s="2" t="s">
        <v>159</v>
      </c>
      <c r="F42" s="2" t="s">
        <v>62</v>
      </c>
      <c r="G42" s="2" t="s">
        <v>12</v>
      </c>
      <c r="H42" s="2" t="s">
        <v>13</v>
      </c>
      <c r="I42" s="2" t="str">
        <f t="shared" si="0"/>
        <v>Gold</v>
      </c>
    </row>
    <row r="43" spans="1:9">
      <c r="A43" s="2" t="s">
        <v>161</v>
      </c>
      <c r="B43" s="2" t="s">
        <v>160</v>
      </c>
      <c r="C43" s="2">
        <v>21</v>
      </c>
      <c r="D43" s="2" t="s">
        <v>9</v>
      </c>
      <c r="E43" s="2" t="s">
        <v>162</v>
      </c>
      <c r="F43" s="2" t="s">
        <v>163</v>
      </c>
      <c r="G43" s="2" t="s">
        <v>12</v>
      </c>
      <c r="H43" s="2" t="s">
        <v>19</v>
      </c>
      <c r="I43" s="2" t="str">
        <f t="shared" si="0"/>
        <v>Platinum</v>
      </c>
    </row>
    <row r="44" spans="1:9">
      <c r="A44" s="2" t="s">
        <v>165</v>
      </c>
      <c r="B44" s="2" t="s">
        <v>164</v>
      </c>
      <c r="C44" s="2">
        <v>19</v>
      </c>
      <c r="D44" s="2" t="s">
        <v>9</v>
      </c>
      <c r="E44" s="2" t="s">
        <v>166</v>
      </c>
      <c r="F44" s="2" t="s">
        <v>167</v>
      </c>
      <c r="G44" s="2" t="s">
        <v>12</v>
      </c>
      <c r="H44" s="2" t="s">
        <v>19</v>
      </c>
      <c r="I44" s="2" t="str">
        <f t="shared" si="0"/>
        <v>Platinum</v>
      </c>
    </row>
    <row r="45" spans="1:9">
      <c r="A45" s="2" t="s">
        <v>169</v>
      </c>
      <c r="B45" s="2" t="s">
        <v>168</v>
      </c>
      <c r="C45" s="2">
        <v>45</v>
      </c>
      <c r="D45" s="2" t="s">
        <v>9</v>
      </c>
      <c r="E45" s="2" t="s">
        <v>170</v>
      </c>
      <c r="F45" s="2" t="s">
        <v>171</v>
      </c>
      <c r="G45" s="2" t="s">
        <v>12</v>
      </c>
      <c r="H45" s="2" t="s">
        <v>13</v>
      </c>
      <c r="I45" s="2" t="str">
        <f t="shared" si="0"/>
        <v>Gold</v>
      </c>
    </row>
    <row r="46" spans="1:9">
      <c r="A46" s="2" t="s">
        <v>173</v>
      </c>
      <c r="B46" s="2" t="s">
        <v>172</v>
      </c>
      <c r="C46" s="2">
        <v>34</v>
      </c>
      <c r="D46" s="2" t="s">
        <v>9</v>
      </c>
      <c r="E46" s="2" t="s">
        <v>174</v>
      </c>
      <c r="F46" s="2" t="s">
        <v>99</v>
      </c>
      <c r="G46" s="2" t="s">
        <v>12</v>
      </c>
      <c r="H46" s="2" t="s">
        <v>26</v>
      </c>
      <c r="I46" s="2" t="str">
        <f t="shared" si="0"/>
        <v>Bronze</v>
      </c>
    </row>
    <row r="47" spans="1:9">
      <c r="A47" s="2" t="s">
        <v>176</v>
      </c>
      <c r="B47" s="2" t="s">
        <v>175</v>
      </c>
      <c r="C47" s="2">
        <v>54</v>
      </c>
      <c r="D47" s="2" t="s">
        <v>9</v>
      </c>
      <c r="E47" s="2" t="s">
        <v>177</v>
      </c>
      <c r="F47" s="2" t="s">
        <v>133</v>
      </c>
      <c r="G47" s="2" t="s">
        <v>12</v>
      </c>
      <c r="H47" s="2" t="s">
        <v>13</v>
      </c>
      <c r="I47" s="2" t="str">
        <f t="shared" si="0"/>
        <v>Gold</v>
      </c>
    </row>
    <row r="48" spans="1:9">
      <c r="A48" s="2" t="s">
        <v>179</v>
      </c>
      <c r="B48" s="2" t="s">
        <v>178</v>
      </c>
      <c r="C48" s="2">
        <v>55</v>
      </c>
      <c r="D48" s="2" t="s">
        <v>16</v>
      </c>
      <c r="E48" s="2" t="s">
        <v>180</v>
      </c>
      <c r="F48" s="2" t="s">
        <v>25</v>
      </c>
      <c r="G48" s="2" t="s">
        <v>12</v>
      </c>
      <c r="H48" s="2" t="s">
        <v>19</v>
      </c>
      <c r="I48" s="2" t="str">
        <f t="shared" si="0"/>
        <v>Platinum</v>
      </c>
    </row>
    <row r="49" spans="1:9">
      <c r="A49" s="2" t="s">
        <v>182</v>
      </c>
      <c r="B49" s="2" t="s">
        <v>181</v>
      </c>
      <c r="C49" s="2">
        <v>54</v>
      </c>
      <c r="D49" s="2" t="s">
        <v>16</v>
      </c>
      <c r="E49" s="2" t="s">
        <v>183</v>
      </c>
      <c r="F49" s="2" t="s">
        <v>184</v>
      </c>
      <c r="G49" s="2" t="s">
        <v>12</v>
      </c>
      <c r="H49" s="2" t="s">
        <v>31</v>
      </c>
      <c r="I49" s="2" t="str">
        <f t="shared" si="0"/>
        <v>Silver</v>
      </c>
    </row>
    <row r="50" spans="1:9">
      <c r="A50" s="2" t="s">
        <v>186</v>
      </c>
      <c r="B50" s="2" t="s">
        <v>185</v>
      </c>
      <c r="C50" s="2">
        <v>54</v>
      </c>
      <c r="D50" s="2" t="s">
        <v>9</v>
      </c>
      <c r="E50" s="2" t="s">
        <v>187</v>
      </c>
      <c r="F50" s="2" t="s">
        <v>11</v>
      </c>
      <c r="G50" s="2" t="s">
        <v>12</v>
      </c>
      <c r="H50" s="2" t="s">
        <v>19</v>
      </c>
      <c r="I50" s="2" t="str">
        <f t="shared" si="0"/>
        <v>Platinum</v>
      </c>
    </row>
    <row r="51" spans="1:9">
      <c r="A51" s="2" t="s">
        <v>189</v>
      </c>
      <c r="B51" s="2" t="s">
        <v>188</v>
      </c>
      <c r="C51" s="2">
        <v>45</v>
      </c>
      <c r="D51" s="2" t="s">
        <v>16</v>
      </c>
      <c r="E51" s="2" t="s">
        <v>190</v>
      </c>
      <c r="F51" s="2" t="s">
        <v>25</v>
      </c>
      <c r="G51" s="2" t="s">
        <v>12</v>
      </c>
      <c r="H51" s="2" t="s">
        <v>13</v>
      </c>
      <c r="I51" s="2" t="str">
        <f t="shared" si="0"/>
        <v>Gold</v>
      </c>
    </row>
    <row r="52" spans="1:9">
      <c r="A52" s="2" t="s">
        <v>192</v>
      </c>
      <c r="B52" s="2" t="s">
        <v>191</v>
      </c>
      <c r="C52" s="2">
        <v>61</v>
      </c>
      <c r="D52" s="2" t="s">
        <v>16</v>
      </c>
      <c r="E52" s="2" t="s">
        <v>193</v>
      </c>
      <c r="F52" s="2" t="s">
        <v>194</v>
      </c>
      <c r="G52" s="2" t="s">
        <v>12</v>
      </c>
      <c r="H52" s="2" t="s">
        <v>13</v>
      </c>
      <c r="I52" s="2" t="str">
        <f t="shared" si="0"/>
        <v>Gold</v>
      </c>
    </row>
    <row r="53" spans="1:9">
      <c r="A53" s="2" t="s">
        <v>196</v>
      </c>
      <c r="B53" s="2" t="s">
        <v>195</v>
      </c>
      <c r="C53" s="2">
        <v>23</v>
      </c>
      <c r="D53" s="2" t="s">
        <v>16</v>
      </c>
      <c r="E53" s="2" t="s">
        <v>197</v>
      </c>
      <c r="F53" s="2" t="s">
        <v>43</v>
      </c>
      <c r="G53" s="2" t="s">
        <v>12</v>
      </c>
      <c r="H53" s="2" t="s">
        <v>13</v>
      </c>
      <c r="I53" s="2" t="str">
        <f t="shared" si="0"/>
        <v>Gold</v>
      </c>
    </row>
    <row r="54" spans="1:9">
      <c r="A54" s="2" t="s">
        <v>199</v>
      </c>
      <c r="B54" s="2" t="s">
        <v>198</v>
      </c>
      <c r="C54" s="2">
        <v>55</v>
      </c>
      <c r="D54" s="2" t="s">
        <v>9</v>
      </c>
      <c r="E54" s="2" t="s">
        <v>200</v>
      </c>
      <c r="F54" s="2" t="s">
        <v>201</v>
      </c>
      <c r="G54" s="2" t="s">
        <v>12</v>
      </c>
      <c r="H54" s="2" t="s">
        <v>26</v>
      </c>
      <c r="I54" s="2" t="str">
        <f t="shared" si="0"/>
        <v>Bronze</v>
      </c>
    </row>
    <row r="55" spans="1:9">
      <c r="A55" s="2" t="s">
        <v>203</v>
      </c>
      <c r="B55" s="2" t="s">
        <v>202</v>
      </c>
      <c r="C55" s="2">
        <v>37</v>
      </c>
      <c r="D55" s="2" t="s">
        <v>16</v>
      </c>
      <c r="E55" s="2" t="s">
        <v>204</v>
      </c>
      <c r="F55" s="2" t="s">
        <v>156</v>
      </c>
      <c r="G55" s="2" t="s">
        <v>12</v>
      </c>
      <c r="H55" s="2" t="s">
        <v>13</v>
      </c>
      <c r="I55" s="2" t="str">
        <f t="shared" si="0"/>
        <v>Gold</v>
      </c>
    </row>
    <row r="56" spans="1:9">
      <c r="A56" s="2" t="s">
        <v>206</v>
      </c>
      <c r="B56" s="2" t="s">
        <v>205</v>
      </c>
      <c r="C56" s="2">
        <v>24</v>
      </c>
      <c r="D56" s="2" t="s">
        <v>9</v>
      </c>
      <c r="E56" s="2" t="s">
        <v>207</v>
      </c>
      <c r="F56" s="2" t="s">
        <v>96</v>
      </c>
      <c r="G56" s="2" t="s">
        <v>12</v>
      </c>
      <c r="H56" s="2" t="s">
        <v>19</v>
      </c>
      <c r="I56" s="2" t="str">
        <f t="shared" si="0"/>
        <v>Platinum</v>
      </c>
    </row>
    <row r="57" spans="1:9">
      <c r="A57" s="2" t="s">
        <v>209</v>
      </c>
      <c r="B57" s="2" t="s">
        <v>208</v>
      </c>
      <c r="C57" s="2">
        <v>56</v>
      </c>
      <c r="D57" s="2" t="s">
        <v>16</v>
      </c>
      <c r="E57" s="2" t="s">
        <v>210</v>
      </c>
      <c r="F57" s="2" t="s">
        <v>201</v>
      </c>
      <c r="G57" s="2" t="s">
        <v>12</v>
      </c>
      <c r="H57" s="2" t="s">
        <v>26</v>
      </c>
      <c r="I57" s="2" t="str">
        <f t="shared" si="0"/>
        <v>Bronze</v>
      </c>
    </row>
    <row r="58" spans="1:9">
      <c r="A58" s="2" t="s">
        <v>212</v>
      </c>
      <c r="B58" s="2" t="s">
        <v>211</v>
      </c>
      <c r="C58" s="2">
        <v>49</v>
      </c>
      <c r="D58" s="2" t="s">
        <v>16</v>
      </c>
      <c r="E58" s="2" t="s">
        <v>213</v>
      </c>
      <c r="F58" s="2" t="s">
        <v>51</v>
      </c>
      <c r="G58" s="2" t="s">
        <v>12</v>
      </c>
      <c r="H58" s="2" t="s">
        <v>13</v>
      </c>
      <c r="I58" s="2" t="str">
        <f t="shared" si="0"/>
        <v>Gold</v>
      </c>
    </row>
    <row r="59" spans="1:9">
      <c r="A59" s="2" t="s">
        <v>215</v>
      </c>
      <c r="B59" s="2" t="s">
        <v>214</v>
      </c>
      <c r="C59" s="2">
        <v>43</v>
      </c>
      <c r="D59" s="2" t="s">
        <v>16</v>
      </c>
      <c r="E59" s="2" t="s">
        <v>216</v>
      </c>
      <c r="F59" s="2" t="s">
        <v>217</v>
      </c>
      <c r="G59" s="2" t="s">
        <v>12</v>
      </c>
      <c r="H59" s="2" t="s">
        <v>19</v>
      </c>
      <c r="I59" s="2" t="str">
        <f t="shared" si="0"/>
        <v>Platinum</v>
      </c>
    </row>
    <row r="60" spans="1:9">
      <c r="A60" s="2" t="s">
        <v>219</v>
      </c>
      <c r="B60" s="2" t="s">
        <v>218</v>
      </c>
      <c r="C60" s="2">
        <v>51</v>
      </c>
      <c r="D60" s="2" t="s">
        <v>9</v>
      </c>
      <c r="E60" s="2" t="s">
        <v>220</v>
      </c>
      <c r="F60" s="2" t="s">
        <v>140</v>
      </c>
      <c r="G60" s="2" t="s">
        <v>12</v>
      </c>
      <c r="H60" s="2" t="s">
        <v>19</v>
      </c>
      <c r="I60" s="2" t="str">
        <f t="shared" si="0"/>
        <v>Platinum</v>
      </c>
    </row>
    <row r="61" spans="1:9">
      <c r="A61" s="2" t="s">
        <v>222</v>
      </c>
      <c r="B61" s="2" t="s">
        <v>221</v>
      </c>
      <c r="C61" s="2">
        <v>53</v>
      </c>
      <c r="D61" s="2" t="s">
        <v>9</v>
      </c>
      <c r="E61" s="2" t="s">
        <v>223</v>
      </c>
      <c r="F61" s="2" t="s">
        <v>66</v>
      </c>
      <c r="G61" s="2" t="s">
        <v>12</v>
      </c>
      <c r="H61" s="2" t="s">
        <v>19</v>
      </c>
      <c r="I61" s="2" t="str">
        <f t="shared" si="0"/>
        <v>Platinum</v>
      </c>
    </row>
    <row r="62" spans="1:9">
      <c r="A62" s="2" t="s">
        <v>225</v>
      </c>
      <c r="B62" s="2" t="s">
        <v>224</v>
      </c>
      <c r="C62" s="2">
        <v>22</v>
      </c>
      <c r="D62" s="2" t="s">
        <v>16</v>
      </c>
      <c r="E62" s="2" t="s">
        <v>226</v>
      </c>
      <c r="F62" s="2" t="s">
        <v>163</v>
      </c>
      <c r="G62" s="2" t="s">
        <v>12</v>
      </c>
      <c r="H62" s="2" t="s">
        <v>31</v>
      </c>
      <c r="I62" s="2" t="str">
        <f t="shared" si="0"/>
        <v>Silver</v>
      </c>
    </row>
    <row r="63" spans="1:9">
      <c r="A63" s="2" t="s">
        <v>228</v>
      </c>
      <c r="B63" s="2" t="s">
        <v>227</v>
      </c>
      <c r="C63" s="2">
        <v>23</v>
      </c>
      <c r="D63" s="2" t="s">
        <v>9</v>
      </c>
      <c r="E63" s="2" t="s">
        <v>229</v>
      </c>
      <c r="F63" s="2" t="s">
        <v>113</v>
      </c>
      <c r="G63" s="2" t="s">
        <v>12</v>
      </c>
      <c r="H63" s="2" t="s">
        <v>31</v>
      </c>
      <c r="I63" s="2" t="str">
        <f t="shared" si="0"/>
        <v>Silver</v>
      </c>
    </row>
    <row r="64" spans="1:9">
      <c r="A64" s="2" t="s">
        <v>231</v>
      </c>
      <c r="B64" s="2" t="s">
        <v>230</v>
      </c>
      <c r="C64" s="2">
        <v>50</v>
      </c>
      <c r="D64" s="2" t="s">
        <v>9</v>
      </c>
      <c r="E64" s="2" t="s">
        <v>232</v>
      </c>
      <c r="F64" s="2" t="s">
        <v>233</v>
      </c>
      <c r="G64" s="2" t="s">
        <v>12</v>
      </c>
      <c r="H64" s="2" t="s">
        <v>26</v>
      </c>
      <c r="I64" s="2" t="str">
        <f t="shared" si="0"/>
        <v>Bronze</v>
      </c>
    </row>
    <row r="65" spans="1:9">
      <c r="A65" s="2" t="s">
        <v>235</v>
      </c>
      <c r="B65" s="2" t="s">
        <v>234</v>
      </c>
      <c r="C65" s="2">
        <v>51</v>
      </c>
      <c r="D65" s="2" t="s">
        <v>9</v>
      </c>
      <c r="E65" s="2" t="s">
        <v>236</v>
      </c>
      <c r="F65" s="2" t="s">
        <v>237</v>
      </c>
      <c r="G65" s="2" t="s">
        <v>12</v>
      </c>
      <c r="H65" s="2" t="s">
        <v>19</v>
      </c>
      <c r="I65" s="2" t="str">
        <f t="shared" si="0"/>
        <v>Platinum</v>
      </c>
    </row>
    <row r="66" spans="1:9">
      <c r="A66" s="2" t="s">
        <v>239</v>
      </c>
      <c r="B66" s="2" t="s">
        <v>238</v>
      </c>
      <c r="C66" s="2">
        <v>33</v>
      </c>
      <c r="D66" s="2" t="s">
        <v>9</v>
      </c>
      <c r="E66" s="2" t="s">
        <v>240</v>
      </c>
      <c r="F66" s="2" t="s">
        <v>133</v>
      </c>
      <c r="G66" s="2" t="s">
        <v>12</v>
      </c>
      <c r="H66" s="2" t="s">
        <v>13</v>
      </c>
      <c r="I66" s="2" t="str">
        <f t="shared" ref="I66:I129" si="3">IF(ISBLANK(H66), "Unknown", H66)</f>
        <v>Gold</v>
      </c>
    </row>
    <row r="67" spans="1:9">
      <c r="A67" s="2" t="s">
        <v>242</v>
      </c>
      <c r="B67" s="2" t="s">
        <v>241</v>
      </c>
      <c r="C67" s="2">
        <v>21</v>
      </c>
      <c r="D67" s="2" t="s">
        <v>16</v>
      </c>
      <c r="E67" s="2" t="s">
        <v>243</v>
      </c>
      <c r="F67" s="2" t="s">
        <v>184</v>
      </c>
      <c r="G67" s="2" t="s">
        <v>12</v>
      </c>
      <c r="H67" s="2" t="s">
        <v>31</v>
      </c>
      <c r="I67" s="2" t="str">
        <f t="shared" si="3"/>
        <v>Silver</v>
      </c>
    </row>
    <row r="68" spans="1:9">
      <c r="A68" s="2" t="s">
        <v>245</v>
      </c>
      <c r="B68" s="2" t="s">
        <v>244</v>
      </c>
      <c r="C68" s="2">
        <v>27</v>
      </c>
      <c r="D68" s="2" t="s">
        <v>16</v>
      </c>
      <c r="E68" s="2" t="s">
        <v>246</v>
      </c>
      <c r="F68" s="2" t="s">
        <v>47</v>
      </c>
      <c r="G68" s="2" t="s">
        <v>12</v>
      </c>
      <c r="H68" s="2" t="s">
        <v>31</v>
      </c>
      <c r="I68" s="2" t="str">
        <f t="shared" si="3"/>
        <v>Silver</v>
      </c>
    </row>
    <row r="69" spans="1:9">
      <c r="A69" s="2" t="s">
        <v>248</v>
      </c>
      <c r="B69" s="2" t="s">
        <v>247</v>
      </c>
      <c r="C69" s="2">
        <v>58</v>
      </c>
      <c r="D69" s="2" t="s">
        <v>9</v>
      </c>
      <c r="E69" s="2" t="s">
        <v>249</v>
      </c>
      <c r="F69" s="2" t="s">
        <v>250</v>
      </c>
      <c r="G69" s="2" t="s">
        <v>12</v>
      </c>
      <c r="H69" s="2" t="s">
        <v>31</v>
      </c>
      <c r="I69" s="2" t="str">
        <f t="shared" si="3"/>
        <v>Silver</v>
      </c>
    </row>
    <row r="70" spans="1:9">
      <c r="A70" s="2" t="s">
        <v>252</v>
      </c>
      <c r="B70" s="2" t="s">
        <v>251</v>
      </c>
      <c r="C70" s="2">
        <v>24</v>
      </c>
      <c r="D70" s="2" t="s">
        <v>16</v>
      </c>
      <c r="E70" s="2" t="s">
        <v>253</v>
      </c>
      <c r="F70" s="2" t="s">
        <v>254</v>
      </c>
      <c r="G70" s="2" t="s">
        <v>12</v>
      </c>
      <c r="H70" s="2" t="s">
        <v>31</v>
      </c>
      <c r="I70" s="2" t="str">
        <f t="shared" si="3"/>
        <v>Silver</v>
      </c>
    </row>
    <row r="71" spans="1:9">
      <c r="A71" s="2" t="s">
        <v>256</v>
      </c>
      <c r="B71" s="2" t="s">
        <v>255</v>
      </c>
      <c r="C71" s="2">
        <v>24</v>
      </c>
      <c r="D71" s="2" t="s">
        <v>16</v>
      </c>
      <c r="E71" s="2" t="s">
        <v>257</v>
      </c>
      <c r="F71" s="2" t="s">
        <v>88</v>
      </c>
      <c r="G71" s="2" t="s">
        <v>12</v>
      </c>
      <c r="H71" s="2" t="s">
        <v>19</v>
      </c>
      <c r="I71" s="2" t="str">
        <f t="shared" si="3"/>
        <v>Platinum</v>
      </c>
    </row>
    <row r="72" spans="1:9">
      <c r="A72" s="2" t="s">
        <v>259</v>
      </c>
      <c r="B72" s="2" t="s">
        <v>258</v>
      </c>
      <c r="C72" s="2">
        <v>29</v>
      </c>
      <c r="D72" s="2" t="s">
        <v>16</v>
      </c>
      <c r="E72" s="2" t="s">
        <v>260</v>
      </c>
      <c r="F72" s="2" t="s">
        <v>233</v>
      </c>
      <c r="G72" s="2" t="s">
        <v>12</v>
      </c>
      <c r="H72" s="2" t="s">
        <v>13</v>
      </c>
      <c r="I72" s="2" t="str">
        <f t="shared" si="3"/>
        <v>Gold</v>
      </c>
    </row>
    <row r="73" spans="1:9">
      <c r="A73" s="2" t="s">
        <v>262</v>
      </c>
      <c r="B73" s="2" t="s">
        <v>261</v>
      </c>
      <c r="C73" s="2">
        <v>61</v>
      </c>
      <c r="D73" s="2" t="s">
        <v>16</v>
      </c>
      <c r="E73" s="2" t="s">
        <v>263</v>
      </c>
      <c r="F73" s="2" t="s">
        <v>233</v>
      </c>
      <c r="G73" s="2" t="s">
        <v>12</v>
      </c>
      <c r="H73" s="2" t="s">
        <v>13</v>
      </c>
      <c r="I73" s="2" t="str">
        <f t="shared" si="3"/>
        <v>Gold</v>
      </c>
    </row>
    <row r="74" spans="1:9">
      <c r="A74" s="2" t="s">
        <v>265</v>
      </c>
      <c r="B74" s="2" t="s">
        <v>264</v>
      </c>
      <c r="C74" s="2">
        <v>39</v>
      </c>
      <c r="D74" s="2" t="s">
        <v>16</v>
      </c>
      <c r="E74" s="2" t="s">
        <v>266</v>
      </c>
      <c r="F74" s="2" t="s">
        <v>267</v>
      </c>
      <c r="G74" s="2" t="s">
        <v>12</v>
      </c>
      <c r="H74" s="2" t="s">
        <v>13</v>
      </c>
      <c r="I74" s="2" t="str">
        <f t="shared" si="3"/>
        <v>Gold</v>
      </c>
    </row>
    <row r="75" spans="1:9">
      <c r="A75" s="2" t="s">
        <v>269</v>
      </c>
      <c r="B75" s="2" t="s">
        <v>268</v>
      </c>
      <c r="C75" s="2">
        <v>56</v>
      </c>
      <c r="D75" s="2" t="s">
        <v>16</v>
      </c>
      <c r="E75" s="2" t="s">
        <v>270</v>
      </c>
      <c r="F75" s="2" t="s">
        <v>43</v>
      </c>
      <c r="G75" s="2" t="s">
        <v>12</v>
      </c>
      <c r="H75" s="2" t="s">
        <v>31</v>
      </c>
      <c r="I75" s="2" t="str">
        <f t="shared" si="3"/>
        <v>Silver</v>
      </c>
    </row>
    <row r="76" spans="1:9">
      <c r="A76" s="2" t="s">
        <v>272</v>
      </c>
      <c r="B76" s="2" t="s">
        <v>271</v>
      </c>
      <c r="C76" s="2">
        <v>58</v>
      </c>
      <c r="D76" s="2" t="s">
        <v>9</v>
      </c>
      <c r="E76" s="2" t="s">
        <v>273</v>
      </c>
      <c r="F76" s="2" t="s">
        <v>274</v>
      </c>
      <c r="G76" s="2" t="s">
        <v>12</v>
      </c>
      <c r="H76" s="2" t="s">
        <v>26</v>
      </c>
      <c r="I76" s="2" t="str">
        <f t="shared" si="3"/>
        <v>Bronze</v>
      </c>
    </row>
    <row r="77" spans="1:9">
      <c r="A77" s="2" t="s">
        <v>276</v>
      </c>
      <c r="B77" s="2" t="s">
        <v>275</v>
      </c>
      <c r="C77" s="2">
        <v>61</v>
      </c>
      <c r="D77" s="2" t="s">
        <v>16</v>
      </c>
      <c r="E77" s="2" t="s">
        <v>277</v>
      </c>
      <c r="F77" s="2" t="s">
        <v>30</v>
      </c>
      <c r="G77" s="2" t="s">
        <v>12</v>
      </c>
      <c r="H77" s="2" t="s">
        <v>13</v>
      </c>
      <c r="I77" s="2" t="str">
        <f t="shared" si="3"/>
        <v>Gold</v>
      </c>
    </row>
    <row r="78" spans="1:9">
      <c r="A78" s="2" t="s">
        <v>279</v>
      </c>
      <c r="B78" s="2" t="s">
        <v>278</v>
      </c>
      <c r="C78" s="2">
        <v>37</v>
      </c>
      <c r="D78" s="2" t="s">
        <v>9</v>
      </c>
      <c r="E78" s="2" t="s">
        <v>280</v>
      </c>
      <c r="F78" s="2" t="s">
        <v>96</v>
      </c>
      <c r="G78" s="2" t="s">
        <v>12</v>
      </c>
      <c r="H78" s="2" t="s">
        <v>13</v>
      </c>
      <c r="I78" s="2" t="str">
        <f t="shared" si="3"/>
        <v>Gold</v>
      </c>
    </row>
    <row r="79" spans="1:9">
      <c r="A79" s="2" t="s">
        <v>282</v>
      </c>
      <c r="B79" s="2" t="s">
        <v>281</v>
      </c>
      <c r="C79" s="2">
        <v>29</v>
      </c>
      <c r="D79" s="2" t="s">
        <v>9</v>
      </c>
      <c r="E79" s="2" t="s">
        <v>283</v>
      </c>
      <c r="F79" s="2" t="s">
        <v>171</v>
      </c>
      <c r="G79" s="2" t="s">
        <v>12</v>
      </c>
      <c r="H79" s="2" t="s">
        <v>13</v>
      </c>
      <c r="I79" s="2" t="str">
        <f t="shared" si="3"/>
        <v>Gold</v>
      </c>
    </row>
    <row r="80" spans="1:9">
      <c r="A80" s="2" t="s">
        <v>285</v>
      </c>
      <c r="B80" s="2" t="s">
        <v>284</v>
      </c>
      <c r="C80" s="2">
        <v>21</v>
      </c>
      <c r="D80" s="2" t="s">
        <v>9</v>
      </c>
      <c r="E80" s="2" t="s">
        <v>286</v>
      </c>
      <c r="F80" s="2" t="s">
        <v>287</v>
      </c>
      <c r="G80" s="2" t="s">
        <v>12</v>
      </c>
      <c r="H80" s="2" t="s">
        <v>13</v>
      </c>
      <c r="I80" s="2" t="str">
        <f t="shared" si="3"/>
        <v>Gold</v>
      </c>
    </row>
    <row r="81" spans="1:9">
      <c r="A81" s="2" t="s">
        <v>289</v>
      </c>
      <c r="B81" s="2" t="s">
        <v>288</v>
      </c>
      <c r="C81" s="2">
        <v>22</v>
      </c>
      <c r="D81" s="2" t="s">
        <v>16</v>
      </c>
      <c r="E81" s="2" t="s">
        <v>290</v>
      </c>
      <c r="F81" s="2" t="s">
        <v>291</v>
      </c>
      <c r="G81" s="2" t="s">
        <v>12</v>
      </c>
      <c r="H81" s="2" t="s">
        <v>19</v>
      </c>
      <c r="I81" s="2" t="str">
        <f t="shared" si="3"/>
        <v>Platinum</v>
      </c>
    </row>
    <row r="82" spans="1:9">
      <c r="A82" s="2" t="s">
        <v>293</v>
      </c>
      <c r="B82" s="2" t="s">
        <v>292</v>
      </c>
      <c r="C82" s="2">
        <v>61</v>
      </c>
      <c r="D82" s="2" t="s">
        <v>16</v>
      </c>
      <c r="E82" s="2" t="s">
        <v>294</v>
      </c>
      <c r="F82" s="2" t="s">
        <v>233</v>
      </c>
      <c r="G82" s="2" t="s">
        <v>12</v>
      </c>
      <c r="H82" s="2" t="s">
        <v>26</v>
      </c>
      <c r="I82" s="2" t="str">
        <f t="shared" si="3"/>
        <v>Bronze</v>
      </c>
    </row>
    <row r="83" spans="1:9">
      <c r="A83" s="2" t="s">
        <v>296</v>
      </c>
      <c r="B83" s="2" t="s">
        <v>295</v>
      </c>
      <c r="C83" s="2">
        <v>34</v>
      </c>
      <c r="D83" s="2" t="s">
        <v>16</v>
      </c>
      <c r="E83" s="2" t="s">
        <v>297</v>
      </c>
      <c r="F83" s="2" t="s">
        <v>133</v>
      </c>
      <c r="G83" s="2" t="s">
        <v>12</v>
      </c>
      <c r="H83" s="2" t="s">
        <v>19</v>
      </c>
      <c r="I83" s="2" t="str">
        <f t="shared" si="3"/>
        <v>Platinum</v>
      </c>
    </row>
    <row r="84" spans="1:9">
      <c r="A84" s="2" t="s">
        <v>299</v>
      </c>
      <c r="B84" s="2" t="s">
        <v>298</v>
      </c>
      <c r="C84" s="2">
        <v>53</v>
      </c>
      <c r="D84" s="2" t="s">
        <v>9</v>
      </c>
      <c r="E84" s="2" t="s">
        <v>300</v>
      </c>
      <c r="F84" s="2" t="s">
        <v>250</v>
      </c>
      <c r="G84" s="2" t="s">
        <v>12</v>
      </c>
      <c r="H84" s="2" t="s">
        <v>26</v>
      </c>
      <c r="I84" s="2" t="str">
        <f t="shared" si="3"/>
        <v>Bronze</v>
      </c>
    </row>
    <row r="85" spans="1:9">
      <c r="A85" s="2" t="s">
        <v>302</v>
      </c>
      <c r="B85" s="2" t="s">
        <v>301</v>
      </c>
      <c r="C85" s="2">
        <v>48</v>
      </c>
      <c r="D85" s="2" t="s">
        <v>16</v>
      </c>
      <c r="E85" s="2" t="s">
        <v>303</v>
      </c>
      <c r="F85" s="2" t="s">
        <v>81</v>
      </c>
      <c r="G85" s="2" t="s">
        <v>12</v>
      </c>
      <c r="H85" s="2" t="s">
        <v>26</v>
      </c>
      <c r="I85" s="2" t="str">
        <f t="shared" si="3"/>
        <v>Bronze</v>
      </c>
    </row>
    <row r="86" spans="1:9">
      <c r="A86" s="2" t="s">
        <v>305</v>
      </c>
      <c r="B86" s="2" t="s">
        <v>304</v>
      </c>
      <c r="C86" s="2">
        <v>26</v>
      </c>
      <c r="D86" s="2" t="s">
        <v>16</v>
      </c>
      <c r="E86" s="2" t="s">
        <v>306</v>
      </c>
      <c r="F86" s="2" t="s">
        <v>254</v>
      </c>
      <c r="G86" s="2" t="s">
        <v>12</v>
      </c>
      <c r="H86" s="2" t="s">
        <v>19</v>
      </c>
      <c r="I86" s="2" t="str">
        <f t="shared" si="3"/>
        <v>Platinum</v>
      </c>
    </row>
    <row r="87" spans="1:9">
      <c r="A87" s="2" t="s">
        <v>308</v>
      </c>
      <c r="B87" s="2" t="s">
        <v>307</v>
      </c>
      <c r="C87" s="2">
        <v>36</v>
      </c>
      <c r="D87" s="2" t="s">
        <v>9</v>
      </c>
      <c r="E87" s="2" t="s">
        <v>309</v>
      </c>
      <c r="F87" s="2" t="s">
        <v>51</v>
      </c>
      <c r="G87" s="2" t="s">
        <v>12</v>
      </c>
      <c r="H87" s="2" t="s">
        <v>31</v>
      </c>
      <c r="I87" s="2" t="str">
        <f t="shared" si="3"/>
        <v>Silver</v>
      </c>
    </row>
    <row r="88" spans="1:9">
      <c r="A88" s="2" t="s">
        <v>311</v>
      </c>
      <c r="B88" s="2" t="s">
        <v>310</v>
      </c>
      <c r="C88" s="2">
        <v>19</v>
      </c>
      <c r="D88" s="2" t="s">
        <v>16</v>
      </c>
      <c r="E88" s="2" t="s">
        <v>312</v>
      </c>
      <c r="F88" s="2" t="s">
        <v>313</v>
      </c>
      <c r="G88" s="2" t="s">
        <v>12</v>
      </c>
      <c r="H88" s="2" t="s">
        <v>13</v>
      </c>
      <c r="I88" s="2" t="str">
        <f t="shared" si="3"/>
        <v>Gold</v>
      </c>
    </row>
    <row r="89" spans="1:9">
      <c r="A89" s="2" t="s">
        <v>315</v>
      </c>
      <c r="B89" s="2" t="s">
        <v>314</v>
      </c>
      <c r="C89" s="2">
        <v>58</v>
      </c>
      <c r="D89" s="2" t="s">
        <v>16</v>
      </c>
      <c r="E89" s="2" t="s">
        <v>316</v>
      </c>
      <c r="F89" s="2" t="s">
        <v>317</v>
      </c>
      <c r="G89" s="2" t="s">
        <v>12</v>
      </c>
      <c r="H89" s="2" t="s">
        <v>26</v>
      </c>
      <c r="I89" s="2" t="str">
        <f t="shared" si="3"/>
        <v>Bronze</v>
      </c>
    </row>
    <row r="90" spans="1:9">
      <c r="A90" s="2" t="s">
        <v>319</v>
      </c>
      <c r="B90" s="2" t="s">
        <v>318</v>
      </c>
      <c r="C90" s="2">
        <v>58</v>
      </c>
      <c r="D90" s="2" t="s">
        <v>9</v>
      </c>
      <c r="E90" s="2" t="s">
        <v>320</v>
      </c>
      <c r="F90" s="2" t="s">
        <v>291</v>
      </c>
      <c r="G90" s="2" t="s">
        <v>12</v>
      </c>
      <c r="H90" s="2" t="s">
        <v>31</v>
      </c>
      <c r="I90" s="2" t="str">
        <f t="shared" si="3"/>
        <v>Silver</v>
      </c>
    </row>
    <row r="91" spans="1:9">
      <c r="A91" s="2" t="s">
        <v>322</v>
      </c>
      <c r="B91" s="2" t="s">
        <v>321</v>
      </c>
      <c r="C91" s="2">
        <v>43</v>
      </c>
      <c r="D91" s="2" t="s">
        <v>9</v>
      </c>
      <c r="E91" s="2" t="s">
        <v>323</v>
      </c>
      <c r="F91" s="2" t="s">
        <v>324</v>
      </c>
      <c r="G91" s="2" t="s">
        <v>12</v>
      </c>
      <c r="H91" s="2" t="s">
        <v>19</v>
      </c>
      <c r="I91" s="2" t="str">
        <f t="shared" si="3"/>
        <v>Platinum</v>
      </c>
    </row>
    <row r="92" spans="1:9">
      <c r="A92" s="2" t="s">
        <v>326</v>
      </c>
      <c r="B92" s="2" t="s">
        <v>325</v>
      </c>
      <c r="C92" s="2">
        <v>58</v>
      </c>
      <c r="D92" s="2" t="s">
        <v>16</v>
      </c>
      <c r="E92" s="2" t="s">
        <v>327</v>
      </c>
      <c r="F92" s="2" t="s">
        <v>328</v>
      </c>
      <c r="G92" s="2" t="s">
        <v>12</v>
      </c>
      <c r="H92" s="2" t="s">
        <v>19</v>
      </c>
      <c r="I92" s="2" t="str">
        <f t="shared" si="3"/>
        <v>Platinum</v>
      </c>
    </row>
    <row r="93" spans="1:9">
      <c r="A93" s="2" t="s">
        <v>330</v>
      </c>
      <c r="B93" s="2" t="s">
        <v>329</v>
      </c>
      <c r="C93" s="2">
        <v>29</v>
      </c>
      <c r="D93" s="2" t="s">
        <v>16</v>
      </c>
      <c r="E93" s="2" t="s">
        <v>331</v>
      </c>
      <c r="F93" s="2" t="s">
        <v>133</v>
      </c>
      <c r="G93" s="2" t="s">
        <v>12</v>
      </c>
      <c r="H93" s="2" t="s">
        <v>31</v>
      </c>
      <c r="I93" s="2" t="str">
        <f t="shared" si="3"/>
        <v>Silver</v>
      </c>
    </row>
    <row r="94" spans="1:9">
      <c r="A94" s="2" t="s">
        <v>333</v>
      </c>
      <c r="B94" s="2" t="s">
        <v>332</v>
      </c>
      <c r="C94" s="2">
        <v>44</v>
      </c>
      <c r="D94" s="2" t="s">
        <v>16</v>
      </c>
      <c r="E94" s="2" t="s">
        <v>334</v>
      </c>
      <c r="F94" s="2" t="s">
        <v>237</v>
      </c>
      <c r="G94" s="2" t="s">
        <v>12</v>
      </c>
      <c r="H94" s="2" t="s">
        <v>19</v>
      </c>
      <c r="I94" s="2" t="str">
        <f t="shared" si="3"/>
        <v>Platinum</v>
      </c>
    </row>
    <row r="95" spans="1:9">
      <c r="A95" s="2" t="s">
        <v>336</v>
      </c>
      <c r="B95" s="2" t="s">
        <v>335</v>
      </c>
      <c r="C95" s="2">
        <v>28</v>
      </c>
      <c r="D95" s="2" t="s">
        <v>16</v>
      </c>
      <c r="E95" s="2" t="s">
        <v>337</v>
      </c>
      <c r="F95" s="2" t="s">
        <v>317</v>
      </c>
      <c r="G95" s="2" t="s">
        <v>12</v>
      </c>
      <c r="H95" s="2" t="s">
        <v>13</v>
      </c>
      <c r="I95" s="2" t="str">
        <f t="shared" si="3"/>
        <v>Gold</v>
      </c>
    </row>
    <row r="96" spans="1:9">
      <c r="A96" s="2" t="s">
        <v>339</v>
      </c>
      <c r="B96" s="2" t="s">
        <v>338</v>
      </c>
      <c r="C96" s="2">
        <v>43</v>
      </c>
      <c r="D96" s="2" t="s">
        <v>16</v>
      </c>
      <c r="E96" s="2" t="s">
        <v>340</v>
      </c>
      <c r="F96" s="2" t="s">
        <v>184</v>
      </c>
      <c r="G96" s="2" t="s">
        <v>12</v>
      </c>
      <c r="H96" s="2" t="s">
        <v>13</v>
      </c>
      <c r="I96" s="2" t="str">
        <f t="shared" si="3"/>
        <v>Gold</v>
      </c>
    </row>
    <row r="97" spans="1:9">
      <c r="A97" s="2" t="s">
        <v>342</v>
      </c>
      <c r="B97" s="2" t="s">
        <v>341</v>
      </c>
      <c r="C97" s="2">
        <v>62</v>
      </c>
      <c r="D97" s="2" t="s">
        <v>16</v>
      </c>
      <c r="E97" s="2" t="s">
        <v>343</v>
      </c>
      <c r="F97" s="2" t="s">
        <v>58</v>
      </c>
      <c r="G97" s="2" t="s">
        <v>12</v>
      </c>
      <c r="H97" s="2" t="s">
        <v>19</v>
      </c>
      <c r="I97" s="2" t="str">
        <f t="shared" si="3"/>
        <v>Platinum</v>
      </c>
    </row>
    <row r="98" spans="1:9">
      <c r="A98" s="2" t="s">
        <v>345</v>
      </c>
      <c r="B98" s="2" t="s">
        <v>344</v>
      </c>
      <c r="C98" s="2">
        <v>30</v>
      </c>
      <c r="D98" s="2" t="s">
        <v>16</v>
      </c>
      <c r="E98" s="2" t="s">
        <v>346</v>
      </c>
      <c r="F98" s="2" t="s">
        <v>328</v>
      </c>
      <c r="G98" s="2" t="s">
        <v>12</v>
      </c>
      <c r="H98" s="2" t="s">
        <v>19</v>
      </c>
      <c r="I98" s="2" t="str">
        <f t="shared" si="3"/>
        <v>Platinum</v>
      </c>
    </row>
    <row r="99" spans="1:9">
      <c r="A99" s="2" t="s">
        <v>348</v>
      </c>
      <c r="B99" s="2" t="s">
        <v>347</v>
      </c>
      <c r="C99" s="2">
        <v>36</v>
      </c>
      <c r="D99" s="2" t="s">
        <v>9</v>
      </c>
      <c r="E99" s="2" t="s">
        <v>349</v>
      </c>
      <c r="F99" s="2" t="s">
        <v>39</v>
      </c>
      <c r="G99" s="2" t="s">
        <v>12</v>
      </c>
      <c r="H99" s="2" t="s">
        <v>31</v>
      </c>
      <c r="I99" s="2" t="str">
        <f t="shared" si="3"/>
        <v>Silver</v>
      </c>
    </row>
    <row r="100" spans="1:9">
      <c r="A100" s="2" t="s">
        <v>351</v>
      </c>
      <c r="B100" s="2" t="s">
        <v>350</v>
      </c>
      <c r="C100" s="2">
        <v>24</v>
      </c>
      <c r="D100" s="2" t="s">
        <v>9</v>
      </c>
      <c r="E100" s="2" t="s">
        <v>352</v>
      </c>
      <c r="F100" s="2" t="s">
        <v>163</v>
      </c>
      <c r="G100" s="2" t="s">
        <v>12</v>
      </c>
      <c r="H100" s="2" t="s">
        <v>13</v>
      </c>
      <c r="I100" s="2" t="str">
        <f t="shared" si="3"/>
        <v>Gold</v>
      </c>
    </row>
    <row r="101" spans="1:9">
      <c r="A101" s="2" t="s">
        <v>354</v>
      </c>
      <c r="B101" s="2" t="s">
        <v>353</v>
      </c>
      <c r="C101" s="2">
        <v>35</v>
      </c>
      <c r="D101" s="2" t="s">
        <v>9</v>
      </c>
      <c r="E101" s="2" t="s">
        <v>355</v>
      </c>
      <c r="F101" s="2" t="s">
        <v>237</v>
      </c>
      <c r="G101" s="2" t="s">
        <v>12</v>
      </c>
      <c r="H101" s="2" t="s">
        <v>31</v>
      </c>
      <c r="I101" s="2" t="str">
        <f t="shared" si="3"/>
        <v>Silver</v>
      </c>
    </row>
    <row r="102" spans="1:9">
      <c r="A102" s="2" t="s">
        <v>357</v>
      </c>
      <c r="B102" s="2" t="s">
        <v>356</v>
      </c>
      <c r="C102" s="2">
        <v>53</v>
      </c>
      <c r="D102" s="2" t="s">
        <v>16</v>
      </c>
      <c r="E102" s="2" t="s">
        <v>358</v>
      </c>
      <c r="F102" s="2" t="s">
        <v>359</v>
      </c>
      <c r="G102" s="2" t="s">
        <v>12</v>
      </c>
      <c r="H102" s="2" t="s">
        <v>19</v>
      </c>
      <c r="I102" s="2" t="str">
        <f t="shared" si="3"/>
        <v>Platinum</v>
      </c>
    </row>
    <row r="103" spans="1:9">
      <c r="A103" s="2" t="s">
        <v>361</v>
      </c>
      <c r="B103" s="2" t="s">
        <v>360</v>
      </c>
      <c r="C103" s="2">
        <v>29</v>
      </c>
      <c r="D103" s="2" t="s">
        <v>9</v>
      </c>
      <c r="E103" s="2" t="s">
        <v>362</v>
      </c>
      <c r="F103" s="2" t="s">
        <v>117</v>
      </c>
      <c r="G103" s="2" t="s">
        <v>12</v>
      </c>
      <c r="H103" s="2" t="s">
        <v>13</v>
      </c>
      <c r="I103" s="2" t="str">
        <f t="shared" si="3"/>
        <v>Gold</v>
      </c>
    </row>
    <row r="104" spans="1:9">
      <c r="A104" s="2" t="s">
        <v>364</v>
      </c>
      <c r="B104" s="2" t="s">
        <v>363</v>
      </c>
      <c r="C104" s="2">
        <v>34</v>
      </c>
      <c r="D104" s="2" t="s">
        <v>16</v>
      </c>
      <c r="E104" s="2" t="s">
        <v>365</v>
      </c>
      <c r="F104" s="2" t="s">
        <v>51</v>
      </c>
      <c r="G104" s="2" t="s">
        <v>12</v>
      </c>
      <c r="H104" s="2" t="s">
        <v>26</v>
      </c>
      <c r="I104" s="2" t="str">
        <f t="shared" si="3"/>
        <v>Bronze</v>
      </c>
    </row>
    <row r="105" spans="1:9">
      <c r="A105" s="2" t="s">
        <v>367</v>
      </c>
      <c r="B105" s="2" t="s">
        <v>366</v>
      </c>
      <c r="C105" s="2">
        <v>21</v>
      </c>
      <c r="D105" s="2" t="s">
        <v>9</v>
      </c>
      <c r="E105" s="2" t="s">
        <v>368</v>
      </c>
      <c r="F105" s="2" t="s">
        <v>167</v>
      </c>
      <c r="G105" s="2" t="s">
        <v>12</v>
      </c>
      <c r="H105" s="2" t="s">
        <v>26</v>
      </c>
      <c r="I105" s="2" t="str">
        <f t="shared" si="3"/>
        <v>Bronze</v>
      </c>
    </row>
    <row r="106" spans="1:9">
      <c r="A106" s="2" t="s">
        <v>370</v>
      </c>
      <c r="B106" s="2" t="s">
        <v>369</v>
      </c>
      <c r="C106" s="2">
        <v>64</v>
      </c>
      <c r="D106" s="2" t="s">
        <v>9</v>
      </c>
      <c r="E106" s="2" t="s">
        <v>371</v>
      </c>
      <c r="F106" s="2" t="s">
        <v>81</v>
      </c>
      <c r="G106" s="2" t="s">
        <v>12</v>
      </c>
      <c r="H106" s="2" t="s">
        <v>31</v>
      </c>
      <c r="I106" s="2" t="str">
        <f t="shared" si="3"/>
        <v>Silver</v>
      </c>
    </row>
    <row r="107" spans="1:9">
      <c r="A107" s="2" t="s">
        <v>373</v>
      </c>
      <c r="B107" s="2" t="s">
        <v>372</v>
      </c>
      <c r="C107" s="2">
        <v>50</v>
      </c>
      <c r="D107" s="2" t="s">
        <v>16</v>
      </c>
      <c r="E107" s="2" t="s">
        <v>374</v>
      </c>
      <c r="F107" s="2" t="s">
        <v>250</v>
      </c>
      <c r="G107" s="2" t="s">
        <v>12</v>
      </c>
      <c r="H107" s="2" t="s">
        <v>13</v>
      </c>
      <c r="I107" s="2" t="str">
        <f t="shared" si="3"/>
        <v>Gold</v>
      </c>
    </row>
    <row r="108" spans="1:9">
      <c r="A108" s="2" t="s">
        <v>376</v>
      </c>
      <c r="B108" s="2" t="s">
        <v>375</v>
      </c>
      <c r="C108" s="2">
        <v>53</v>
      </c>
      <c r="D108" s="2" t="s">
        <v>16</v>
      </c>
      <c r="E108" s="2" t="s">
        <v>377</v>
      </c>
      <c r="F108" s="2" t="s">
        <v>217</v>
      </c>
      <c r="G108" s="2" t="s">
        <v>12</v>
      </c>
      <c r="H108" s="2" t="s">
        <v>26</v>
      </c>
      <c r="I108" s="2" t="str">
        <f t="shared" si="3"/>
        <v>Bronze</v>
      </c>
    </row>
    <row r="109" spans="1:9">
      <c r="A109" s="2" t="s">
        <v>379</v>
      </c>
      <c r="B109" s="2" t="s">
        <v>378</v>
      </c>
      <c r="C109" s="2">
        <v>62</v>
      </c>
      <c r="D109" s="2" t="s">
        <v>16</v>
      </c>
      <c r="E109" s="2" t="s">
        <v>380</v>
      </c>
      <c r="F109" s="2" t="s">
        <v>18</v>
      </c>
      <c r="G109" s="2" t="s">
        <v>12</v>
      </c>
      <c r="H109" s="2" t="s">
        <v>19</v>
      </c>
      <c r="I109" s="2" t="str">
        <f t="shared" si="3"/>
        <v>Platinum</v>
      </c>
    </row>
    <row r="110" spans="1:9">
      <c r="A110" s="2" t="s">
        <v>382</v>
      </c>
      <c r="B110" s="2" t="s">
        <v>381</v>
      </c>
      <c r="C110" s="2">
        <v>38</v>
      </c>
      <c r="D110" s="2" t="s">
        <v>9</v>
      </c>
      <c r="E110" s="2" t="s">
        <v>383</v>
      </c>
      <c r="F110" s="2" t="s">
        <v>47</v>
      </c>
      <c r="G110" s="2" t="s">
        <v>12</v>
      </c>
      <c r="H110" s="2" t="s">
        <v>26</v>
      </c>
      <c r="I110" s="2" t="str">
        <f t="shared" si="3"/>
        <v>Bronze</v>
      </c>
    </row>
    <row r="111" spans="1:9">
      <c r="A111" s="2" t="s">
        <v>385</v>
      </c>
      <c r="B111" s="2" t="s">
        <v>384</v>
      </c>
      <c r="C111" s="2">
        <v>27</v>
      </c>
      <c r="D111" s="2" t="s">
        <v>9</v>
      </c>
      <c r="E111" s="2" t="s">
        <v>386</v>
      </c>
      <c r="F111" s="2" t="s">
        <v>43</v>
      </c>
      <c r="G111" s="2" t="s">
        <v>12</v>
      </c>
      <c r="H111" s="2" t="s">
        <v>31</v>
      </c>
      <c r="I111" s="2" t="str">
        <f t="shared" si="3"/>
        <v>Silver</v>
      </c>
    </row>
    <row r="112" spans="1:9">
      <c r="A112" s="2" t="s">
        <v>388</v>
      </c>
      <c r="B112" s="2" t="s">
        <v>387</v>
      </c>
      <c r="C112" s="2">
        <v>40</v>
      </c>
      <c r="D112" s="2" t="s">
        <v>16</v>
      </c>
      <c r="E112" s="2" t="s">
        <v>389</v>
      </c>
      <c r="F112" s="2" t="s">
        <v>140</v>
      </c>
      <c r="G112" s="2" t="s">
        <v>12</v>
      </c>
      <c r="H112" s="2" t="s">
        <v>13</v>
      </c>
      <c r="I112" s="2" t="str">
        <f t="shared" si="3"/>
        <v>Gold</v>
      </c>
    </row>
    <row r="113" spans="1:9">
      <c r="A113" s="2" t="s">
        <v>391</v>
      </c>
      <c r="B113" s="2" t="s">
        <v>390</v>
      </c>
      <c r="C113" s="2">
        <v>18</v>
      </c>
      <c r="D113" s="2" t="s">
        <v>16</v>
      </c>
      <c r="E113" s="2" t="s">
        <v>392</v>
      </c>
      <c r="F113" s="2" t="s">
        <v>133</v>
      </c>
      <c r="G113" s="2" t="s">
        <v>12</v>
      </c>
      <c r="H113" s="2" t="s">
        <v>19</v>
      </c>
      <c r="I113" s="2" t="str">
        <f t="shared" si="3"/>
        <v>Platinum</v>
      </c>
    </row>
    <row r="114" spans="1:9">
      <c r="A114" s="2" t="s">
        <v>394</v>
      </c>
      <c r="B114" s="2" t="s">
        <v>393</v>
      </c>
      <c r="C114" s="2">
        <v>27</v>
      </c>
      <c r="D114" s="2" t="s">
        <v>16</v>
      </c>
      <c r="E114" s="2" t="s">
        <v>395</v>
      </c>
      <c r="F114" s="2" t="s">
        <v>156</v>
      </c>
      <c r="G114" s="2" t="s">
        <v>12</v>
      </c>
      <c r="H114" s="2" t="s">
        <v>31</v>
      </c>
      <c r="I114" s="2" t="str">
        <f t="shared" si="3"/>
        <v>Silver</v>
      </c>
    </row>
    <row r="115" spans="1:9">
      <c r="A115" s="2" t="s">
        <v>397</v>
      </c>
      <c r="B115" s="2" t="s">
        <v>396</v>
      </c>
      <c r="C115" s="2">
        <v>51</v>
      </c>
      <c r="D115" s="2" t="s">
        <v>9</v>
      </c>
      <c r="E115" s="2" t="s">
        <v>398</v>
      </c>
      <c r="F115" s="2" t="s">
        <v>233</v>
      </c>
      <c r="G115" s="2" t="s">
        <v>12</v>
      </c>
      <c r="H115" s="2" t="s">
        <v>13</v>
      </c>
      <c r="I115" s="2" t="str">
        <f t="shared" si="3"/>
        <v>Gold</v>
      </c>
    </row>
    <row r="116" spans="1:9">
      <c r="A116" s="2" t="s">
        <v>400</v>
      </c>
      <c r="B116" s="2" t="s">
        <v>399</v>
      </c>
      <c r="C116" s="2">
        <v>30</v>
      </c>
      <c r="D116" s="2" t="s">
        <v>9</v>
      </c>
      <c r="E116" s="2" t="s">
        <v>401</v>
      </c>
      <c r="F116" s="2" t="s">
        <v>184</v>
      </c>
      <c r="G116" s="2" t="s">
        <v>12</v>
      </c>
      <c r="H116" s="2" t="s">
        <v>26</v>
      </c>
      <c r="I116" s="2" t="str">
        <f t="shared" si="3"/>
        <v>Bronze</v>
      </c>
    </row>
    <row r="117" spans="1:9">
      <c r="A117" s="2" t="s">
        <v>403</v>
      </c>
      <c r="B117" s="2" t="s">
        <v>402</v>
      </c>
      <c r="C117" s="2">
        <v>53</v>
      </c>
      <c r="D117" s="2" t="s">
        <v>16</v>
      </c>
      <c r="E117" s="2" t="s">
        <v>404</v>
      </c>
      <c r="F117" s="2" t="s">
        <v>18</v>
      </c>
      <c r="G117" s="2" t="s">
        <v>12</v>
      </c>
      <c r="H117" s="2" t="s">
        <v>19</v>
      </c>
      <c r="I117" s="2" t="str">
        <f t="shared" si="3"/>
        <v>Platinum</v>
      </c>
    </row>
    <row r="118" spans="1:9">
      <c r="A118" s="2" t="s">
        <v>406</v>
      </c>
      <c r="B118" s="2" t="s">
        <v>405</v>
      </c>
      <c r="C118" s="2">
        <v>18</v>
      </c>
      <c r="D118" s="2" t="s">
        <v>16</v>
      </c>
      <c r="E118" s="2" t="s">
        <v>407</v>
      </c>
      <c r="F118" s="2" t="s">
        <v>217</v>
      </c>
      <c r="G118" s="2" t="s">
        <v>12</v>
      </c>
      <c r="H118" s="2" t="s">
        <v>19</v>
      </c>
      <c r="I118" s="2" t="str">
        <f t="shared" si="3"/>
        <v>Platinum</v>
      </c>
    </row>
    <row r="119" spans="1:9">
      <c r="A119" s="2" t="s">
        <v>409</v>
      </c>
      <c r="B119" s="2" t="s">
        <v>408</v>
      </c>
      <c r="C119" s="2">
        <v>21</v>
      </c>
      <c r="D119" s="2" t="s">
        <v>16</v>
      </c>
      <c r="E119" s="2" t="s">
        <v>410</v>
      </c>
      <c r="F119" s="2" t="s">
        <v>74</v>
      </c>
      <c r="G119" s="2" t="s">
        <v>12</v>
      </c>
      <c r="H119" s="2" t="s">
        <v>19</v>
      </c>
      <c r="I119" s="2" t="str">
        <f t="shared" si="3"/>
        <v>Platinum</v>
      </c>
    </row>
    <row r="120" spans="1:9">
      <c r="A120" s="2" t="s">
        <v>412</v>
      </c>
      <c r="B120" s="2" t="s">
        <v>411</v>
      </c>
      <c r="C120" s="2">
        <v>36</v>
      </c>
      <c r="D120" s="2" t="s">
        <v>9</v>
      </c>
      <c r="E120" s="2" t="s">
        <v>413</v>
      </c>
      <c r="F120" s="2" t="s">
        <v>70</v>
      </c>
      <c r="G120" s="2" t="s">
        <v>12</v>
      </c>
      <c r="H120" s="2" t="s">
        <v>19</v>
      </c>
      <c r="I120" s="2" t="str">
        <f t="shared" si="3"/>
        <v>Platinum</v>
      </c>
    </row>
    <row r="121" spans="1:9">
      <c r="A121" s="2" t="s">
        <v>415</v>
      </c>
      <c r="B121" s="2" t="s">
        <v>414</v>
      </c>
      <c r="C121" s="2">
        <v>40</v>
      </c>
      <c r="D121" s="2" t="s">
        <v>9</v>
      </c>
      <c r="E121" s="2" t="s">
        <v>416</v>
      </c>
      <c r="F121" s="2" t="s">
        <v>237</v>
      </c>
      <c r="G121" s="2" t="s">
        <v>12</v>
      </c>
      <c r="H121" s="2" t="s">
        <v>26</v>
      </c>
      <c r="I121" s="2" t="str">
        <f t="shared" si="3"/>
        <v>Bronze</v>
      </c>
    </row>
    <row r="122" spans="1:9">
      <c r="A122" s="2" t="s">
        <v>418</v>
      </c>
      <c r="B122" s="2" t="s">
        <v>417</v>
      </c>
      <c r="C122" s="2">
        <v>44</v>
      </c>
      <c r="D122" s="2" t="s">
        <v>16</v>
      </c>
      <c r="E122" s="2" t="s">
        <v>3826</v>
      </c>
      <c r="F122" s="2" t="s">
        <v>51</v>
      </c>
      <c r="G122" s="2" t="s">
        <v>12</v>
      </c>
      <c r="H122" s="2" t="s">
        <v>19</v>
      </c>
      <c r="I122" s="2" t="str">
        <f t="shared" si="3"/>
        <v>Platinum</v>
      </c>
    </row>
    <row r="123" spans="1:9">
      <c r="A123" s="2" t="s">
        <v>420</v>
      </c>
      <c r="B123" s="2" t="s">
        <v>419</v>
      </c>
      <c r="C123" s="2">
        <v>62</v>
      </c>
      <c r="D123" s="2" t="s">
        <v>9</v>
      </c>
      <c r="E123" s="2" t="s">
        <v>421</v>
      </c>
      <c r="F123" s="2" t="s">
        <v>99</v>
      </c>
      <c r="G123" s="2" t="s">
        <v>12</v>
      </c>
      <c r="H123" s="2" t="s">
        <v>19</v>
      </c>
      <c r="I123" s="2" t="str">
        <f t="shared" si="3"/>
        <v>Platinum</v>
      </c>
    </row>
    <row r="124" spans="1:9">
      <c r="A124" s="2" t="s">
        <v>423</v>
      </c>
      <c r="B124" s="2" t="s">
        <v>422</v>
      </c>
      <c r="C124" s="2">
        <v>50</v>
      </c>
      <c r="D124" s="2" t="s">
        <v>9</v>
      </c>
      <c r="E124" s="2" t="s">
        <v>424</v>
      </c>
      <c r="F124" s="2" t="s">
        <v>11</v>
      </c>
      <c r="G124" s="2" t="s">
        <v>12</v>
      </c>
      <c r="H124" s="2" t="s">
        <v>19</v>
      </c>
      <c r="I124" s="2" t="str">
        <f t="shared" si="3"/>
        <v>Platinum</v>
      </c>
    </row>
    <row r="125" spans="1:9">
      <c r="A125" s="2" t="s">
        <v>426</v>
      </c>
      <c r="B125" s="2" t="s">
        <v>425</v>
      </c>
      <c r="C125" s="2">
        <v>40</v>
      </c>
      <c r="D125" s="2" t="s">
        <v>9</v>
      </c>
      <c r="E125" s="2" t="s">
        <v>427</v>
      </c>
      <c r="F125" s="2" t="s">
        <v>267</v>
      </c>
      <c r="G125" s="2" t="s">
        <v>12</v>
      </c>
      <c r="H125" s="2" t="s">
        <v>31</v>
      </c>
      <c r="I125" s="2" t="str">
        <f t="shared" si="3"/>
        <v>Silver</v>
      </c>
    </row>
    <row r="126" spans="1:9">
      <c r="A126" s="2" t="s">
        <v>429</v>
      </c>
      <c r="B126" s="2" t="s">
        <v>428</v>
      </c>
      <c r="C126" s="2">
        <v>26</v>
      </c>
      <c r="D126" s="2" t="s">
        <v>9</v>
      </c>
      <c r="E126" s="2" t="s">
        <v>430</v>
      </c>
      <c r="F126" s="2" t="s">
        <v>194</v>
      </c>
      <c r="G126" s="2" t="s">
        <v>12</v>
      </c>
      <c r="H126" s="2" t="s">
        <v>26</v>
      </c>
      <c r="I126" s="2" t="str">
        <f t="shared" si="3"/>
        <v>Bronze</v>
      </c>
    </row>
    <row r="127" spans="1:9">
      <c r="A127" s="2" t="s">
        <v>432</v>
      </c>
      <c r="B127" s="2" t="s">
        <v>431</v>
      </c>
      <c r="C127" s="2">
        <v>64</v>
      </c>
      <c r="D127" s="2" t="s">
        <v>16</v>
      </c>
      <c r="E127" s="2" t="s">
        <v>433</v>
      </c>
      <c r="F127" s="2" t="s">
        <v>434</v>
      </c>
      <c r="G127" s="2" t="s">
        <v>12</v>
      </c>
      <c r="H127" s="2" t="s">
        <v>19</v>
      </c>
      <c r="I127" s="2" t="str">
        <f t="shared" si="3"/>
        <v>Platinum</v>
      </c>
    </row>
    <row r="128" spans="1:9">
      <c r="A128" s="2" t="s">
        <v>436</v>
      </c>
      <c r="B128" s="2" t="s">
        <v>435</v>
      </c>
      <c r="C128" s="2">
        <v>62</v>
      </c>
      <c r="D128" s="2" t="s">
        <v>16</v>
      </c>
      <c r="E128" s="2" t="s">
        <v>437</v>
      </c>
      <c r="F128" s="2" t="s">
        <v>133</v>
      </c>
      <c r="G128" s="2" t="s">
        <v>12</v>
      </c>
      <c r="H128" s="2" t="s">
        <v>13</v>
      </c>
      <c r="I128" s="2" t="str">
        <f t="shared" si="3"/>
        <v>Gold</v>
      </c>
    </row>
    <row r="129" spans="1:9">
      <c r="A129" s="2" t="s">
        <v>439</v>
      </c>
      <c r="B129" s="2" t="s">
        <v>438</v>
      </c>
      <c r="C129" s="2">
        <v>39</v>
      </c>
      <c r="D129" s="2" t="s">
        <v>9</v>
      </c>
      <c r="E129" s="2" t="s">
        <v>440</v>
      </c>
      <c r="F129" s="2" t="s">
        <v>171</v>
      </c>
      <c r="G129" s="2" t="s">
        <v>12</v>
      </c>
      <c r="H129" s="2" t="s">
        <v>19</v>
      </c>
      <c r="I129" s="2" t="str">
        <f t="shared" si="3"/>
        <v>Platinum</v>
      </c>
    </row>
    <row r="130" spans="1:9">
      <c r="A130" s="2" t="s">
        <v>442</v>
      </c>
      <c r="B130" s="2" t="s">
        <v>441</v>
      </c>
      <c r="C130" s="2">
        <v>45</v>
      </c>
      <c r="D130" s="2" t="s">
        <v>9</v>
      </c>
      <c r="E130" s="2" t="s">
        <v>443</v>
      </c>
      <c r="F130" s="2" t="s">
        <v>291</v>
      </c>
      <c r="G130" s="2" t="s">
        <v>12</v>
      </c>
      <c r="H130" s="2" t="s">
        <v>31</v>
      </c>
      <c r="I130" s="2" t="str">
        <f t="shared" ref="I130:I193" si="4">IF(ISBLANK(H130), "Unknown", H130)</f>
        <v>Silver</v>
      </c>
    </row>
    <row r="131" spans="1:9">
      <c r="A131" s="2" t="s">
        <v>445</v>
      </c>
      <c r="B131" s="2" t="s">
        <v>444</v>
      </c>
      <c r="C131" s="2">
        <v>43</v>
      </c>
      <c r="D131" s="2" t="s">
        <v>16</v>
      </c>
      <c r="E131" s="2" t="s">
        <v>446</v>
      </c>
      <c r="F131" s="2" t="s">
        <v>39</v>
      </c>
      <c r="G131" s="2" t="s">
        <v>12</v>
      </c>
      <c r="H131" s="2" t="s">
        <v>31</v>
      </c>
      <c r="I131" s="2" t="str">
        <f t="shared" si="4"/>
        <v>Silver</v>
      </c>
    </row>
    <row r="132" spans="1:9">
      <c r="A132" s="2" t="s">
        <v>448</v>
      </c>
      <c r="B132" s="2" t="s">
        <v>447</v>
      </c>
      <c r="C132" s="2">
        <v>29</v>
      </c>
      <c r="D132" s="2" t="s">
        <v>9</v>
      </c>
      <c r="E132" s="2" t="s">
        <v>3827</v>
      </c>
      <c r="F132" s="2" t="s">
        <v>167</v>
      </c>
      <c r="G132" s="2" t="s">
        <v>3828</v>
      </c>
      <c r="H132" s="2" t="s">
        <v>19</v>
      </c>
      <c r="I132" s="2" t="str">
        <f t="shared" si="4"/>
        <v>Platinum</v>
      </c>
    </row>
    <row r="133" spans="1:9">
      <c r="A133" s="2" t="s">
        <v>450</v>
      </c>
      <c r="B133" s="2" t="s">
        <v>449</v>
      </c>
      <c r="C133" s="2">
        <v>34</v>
      </c>
      <c r="D133" s="2" t="s">
        <v>16</v>
      </c>
      <c r="E133" s="2" t="s">
        <v>451</v>
      </c>
      <c r="F133" s="2" t="s">
        <v>22</v>
      </c>
      <c r="G133" s="2" t="s">
        <v>12</v>
      </c>
      <c r="H133" s="2" t="s">
        <v>26</v>
      </c>
      <c r="I133" s="2" t="str">
        <f t="shared" si="4"/>
        <v>Bronze</v>
      </c>
    </row>
    <row r="134" spans="1:9">
      <c r="A134" s="2" t="s">
        <v>453</v>
      </c>
      <c r="B134" s="2" t="s">
        <v>452</v>
      </c>
      <c r="C134" s="2">
        <v>57</v>
      </c>
      <c r="D134" s="2" t="s">
        <v>16</v>
      </c>
      <c r="E134" s="2" t="s">
        <v>454</v>
      </c>
      <c r="F134" s="2" t="s">
        <v>25</v>
      </c>
      <c r="G134" s="2" t="s">
        <v>12</v>
      </c>
      <c r="H134" s="2" t="s">
        <v>13</v>
      </c>
      <c r="I134" s="2" t="str">
        <f t="shared" si="4"/>
        <v>Gold</v>
      </c>
    </row>
    <row r="135" spans="1:9">
      <c r="A135" s="2" t="s">
        <v>456</v>
      </c>
      <c r="B135" s="2" t="s">
        <v>455</v>
      </c>
      <c r="C135" s="2">
        <v>62</v>
      </c>
      <c r="D135" s="2" t="s">
        <v>16</v>
      </c>
      <c r="E135" s="2" t="s">
        <v>457</v>
      </c>
      <c r="F135" s="2" t="s">
        <v>250</v>
      </c>
      <c r="G135" s="2" t="s">
        <v>12</v>
      </c>
      <c r="H135" s="2" t="s">
        <v>26</v>
      </c>
      <c r="I135" s="2" t="str">
        <f t="shared" si="4"/>
        <v>Bronze</v>
      </c>
    </row>
    <row r="136" spans="1:9">
      <c r="A136" s="2" t="s">
        <v>459</v>
      </c>
      <c r="B136" s="2" t="s">
        <v>458</v>
      </c>
      <c r="C136" s="2">
        <v>54</v>
      </c>
      <c r="D136" s="2" t="s">
        <v>9</v>
      </c>
      <c r="E136" s="2" t="s">
        <v>460</v>
      </c>
      <c r="F136" s="2" t="s">
        <v>74</v>
      </c>
      <c r="G136" s="2" t="s">
        <v>12</v>
      </c>
      <c r="H136" s="2" t="s">
        <v>13</v>
      </c>
      <c r="I136" s="2" t="str">
        <f t="shared" si="4"/>
        <v>Gold</v>
      </c>
    </row>
    <row r="137" spans="1:9">
      <c r="A137" s="2" t="s">
        <v>462</v>
      </c>
      <c r="B137" s="2" t="s">
        <v>461</v>
      </c>
      <c r="C137" s="2">
        <v>33</v>
      </c>
      <c r="D137" s="2" t="s">
        <v>16</v>
      </c>
      <c r="E137" s="2" t="s">
        <v>463</v>
      </c>
      <c r="F137" s="2" t="s">
        <v>156</v>
      </c>
      <c r="G137" s="2" t="s">
        <v>12</v>
      </c>
      <c r="H137" s="2" t="s">
        <v>19</v>
      </c>
      <c r="I137" s="2" t="str">
        <f t="shared" si="4"/>
        <v>Platinum</v>
      </c>
    </row>
    <row r="138" spans="1:9">
      <c r="A138" s="2" t="s">
        <v>465</v>
      </c>
      <c r="B138" s="2" t="s">
        <v>464</v>
      </c>
      <c r="C138" s="2">
        <v>29</v>
      </c>
      <c r="D138" s="2" t="s">
        <v>9</v>
      </c>
      <c r="E138" s="2" t="s">
        <v>466</v>
      </c>
      <c r="F138" s="2" t="s">
        <v>70</v>
      </c>
      <c r="G138" s="2" t="s">
        <v>12</v>
      </c>
      <c r="H138" s="2" t="s">
        <v>31</v>
      </c>
      <c r="I138" s="2" t="str">
        <f t="shared" si="4"/>
        <v>Silver</v>
      </c>
    </row>
    <row r="139" spans="1:9">
      <c r="A139" s="2" t="s">
        <v>468</v>
      </c>
      <c r="B139" s="2" t="s">
        <v>467</v>
      </c>
      <c r="C139" s="2">
        <v>55</v>
      </c>
      <c r="D139" s="2" t="s">
        <v>16</v>
      </c>
      <c r="E139" s="2" t="s">
        <v>469</v>
      </c>
      <c r="F139" s="2" t="s">
        <v>25</v>
      </c>
      <c r="G139" s="2" t="s">
        <v>12</v>
      </c>
      <c r="H139" s="2" t="s">
        <v>19</v>
      </c>
      <c r="I139" s="2" t="str">
        <f t="shared" si="4"/>
        <v>Platinum</v>
      </c>
    </row>
    <row r="140" spans="1:9">
      <c r="A140" s="2" t="s">
        <v>471</v>
      </c>
      <c r="B140" s="2" t="s">
        <v>470</v>
      </c>
      <c r="C140" s="2">
        <v>43</v>
      </c>
      <c r="D140" s="2" t="s">
        <v>9</v>
      </c>
      <c r="E140" s="2" t="s">
        <v>395</v>
      </c>
      <c r="F140" s="2" t="s">
        <v>287</v>
      </c>
      <c r="G140" s="2" t="s">
        <v>12</v>
      </c>
      <c r="H140" s="2" t="s">
        <v>13</v>
      </c>
      <c r="I140" s="2" t="str">
        <f t="shared" si="4"/>
        <v>Gold</v>
      </c>
    </row>
    <row r="141" spans="1:9">
      <c r="A141" s="2" t="s">
        <v>473</v>
      </c>
      <c r="B141" s="2" t="s">
        <v>472</v>
      </c>
      <c r="C141" s="2">
        <v>32</v>
      </c>
      <c r="D141" s="2" t="s">
        <v>9</v>
      </c>
      <c r="E141" s="2" t="s">
        <v>474</v>
      </c>
      <c r="F141" s="2" t="s">
        <v>117</v>
      </c>
      <c r="G141" s="2" t="s">
        <v>12</v>
      </c>
      <c r="H141" s="2" t="s">
        <v>26</v>
      </c>
      <c r="I141" s="2" t="str">
        <f t="shared" si="4"/>
        <v>Bronze</v>
      </c>
    </row>
    <row r="142" spans="1:9">
      <c r="A142" s="2" t="s">
        <v>476</v>
      </c>
      <c r="B142" s="2" t="s">
        <v>475</v>
      </c>
      <c r="C142" s="2">
        <v>63</v>
      </c>
      <c r="D142" s="2" t="s">
        <v>16</v>
      </c>
      <c r="E142" s="2" t="s">
        <v>477</v>
      </c>
      <c r="F142" s="2" t="s">
        <v>51</v>
      </c>
      <c r="G142" s="2" t="s">
        <v>12</v>
      </c>
      <c r="H142" s="2" t="s">
        <v>13</v>
      </c>
      <c r="I142" s="2" t="str">
        <f t="shared" si="4"/>
        <v>Gold</v>
      </c>
    </row>
    <row r="143" spans="1:9">
      <c r="A143" s="2" t="s">
        <v>479</v>
      </c>
      <c r="B143" s="2" t="s">
        <v>478</v>
      </c>
      <c r="C143" s="2">
        <v>30</v>
      </c>
      <c r="D143" s="2" t="s">
        <v>9</v>
      </c>
      <c r="E143" s="2" t="s">
        <v>480</v>
      </c>
      <c r="F143" s="2" t="s">
        <v>30</v>
      </c>
      <c r="G143" s="2" t="s">
        <v>3828</v>
      </c>
      <c r="H143" s="2" t="s">
        <v>26</v>
      </c>
      <c r="I143" s="2" t="str">
        <f t="shared" si="4"/>
        <v>Bronze</v>
      </c>
    </row>
    <row r="144" spans="1:9">
      <c r="A144" s="2" t="s">
        <v>482</v>
      </c>
      <c r="B144" s="2" t="s">
        <v>481</v>
      </c>
      <c r="C144" s="2">
        <v>37</v>
      </c>
      <c r="D144" s="2" t="s">
        <v>9</v>
      </c>
      <c r="E144" s="2" t="s">
        <v>483</v>
      </c>
      <c r="F144" s="2" t="s">
        <v>66</v>
      </c>
      <c r="G144" s="2" t="s">
        <v>12</v>
      </c>
      <c r="H144" s="2" t="s">
        <v>26</v>
      </c>
      <c r="I144" s="2" t="str">
        <f t="shared" si="4"/>
        <v>Bronze</v>
      </c>
    </row>
    <row r="145" spans="1:9">
      <c r="A145" s="2" t="s">
        <v>485</v>
      </c>
      <c r="B145" s="2" t="s">
        <v>484</v>
      </c>
      <c r="C145" s="2">
        <v>46</v>
      </c>
      <c r="D145" s="2" t="s">
        <v>9</v>
      </c>
      <c r="E145" s="2" t="s">
        <v>486</v>
      </c>
      <c r="F145" s="2" t="s">
        <v>22</v>
      </c>
      <c r="G145" s="2" t="s">
        <v>12</v>
      </c>
      <c r="H145" s="2" t="s">
        <v>26</v>
      </c>
      <c r="I145" s="2" t="str">
        <f t="shared" si="4"/>
        <v>Bronze</v>
      </c>
    </row>
    <row r="146" spans="1:9">
      <c r="A146" s="2" t="s">
        <v>488</v>
      </c>
      <c r="B146" s="2" t="s">
        <v>487</v>
      </c>
      <c r="C146" s="2">
        <v>62</v>
      </c>
      <c r="D146" s="2" t="s">
        <v>16</v>
      </c>
      <c r="E146" s="2" t="s">
        <v>489</v>
      </c>
      <c r="F146" s="2" t="s">
        <v>184</v>
      </c>
      <c r="G146" s="2" t="s">
        <v>12</v>
      </c>
      <c r="H146" s="2" t="s">
        <v>26</v>
      </c>
      <c r="I146" s="2" t="str">
        <f t="shared" si="4"/>
        <v>Bronze</v>
      </c>
    </row>
    <row r="147" spans="1:9">
      <c r="A147" s="2" t="s">
        <v>491</v>
      </c>
      <c r="B147" s="2" t="s">
        <v>490</v>
      </c>
      <c r="C147" s="2">
        <v>46</v>
      </c>
      <c r="D147" s="2" t="s">
        <v>9</v>
      </c>
      <c r="E147" s="2" t="s">
        <v>492</v>
      </c>
      <c r="F147" s="2" t="s">
        <v>254</v>
      </c>
      <c r="G147" s="2" t="s">
        <v>12</v>
      </c>
      <c r="H147" s="2" t="s">
        <v>19</v>
      </c>
      <c r="I147" s="2" t="str">
        <f t="shared" si="4"/>
        <v>Platinum</v>
      </c>
    </row>
    <row r="148" spans="1:9">
      <c r="A148" s="2" t="s">
        <v>494</v>
      </c>
      <c r="B148" s="2" t="s">
        <v>493</v>
      </c>
      <c r="C148" s="2">
        <v>32</v>
      </c>
      <c r="D148" s="2" t="s">
        <v>16</v>
      </c>
      <c r="E148" s="2" t="s">
        <v>495</v>
      </c>
      <c r="F148" s="2" t="s">
        <v>317</v>
      </c>
      <c r="G148" s="2" t="s">
        <v>12</v>
      </c>
      <c r="H148" s="2" t="s">
        <v>13</v>
      </c>
      <c r="I148" s="2" t="str">
        <f t="shared" si="4"/>
        <v>Gold</v>
      </c>
    </row>
    <row r="149" spans="1:9">
      <c r="A149" s="2" t="s">
        <v>497</v>
      </c>
      <c r="B149" s="2" t="s">
        <v>496</v>
      </c>
      <c r="C149" s="2">
        <v>49</v>
      </c>
      <c r="D149" s="2" t="s">
        <v>16</v>
      </c>
      <c r="E149" s="2" t="s">
        <v>498</v>
      </c>
      <c r="F149" s="2" t="s">
        <v>163</v>
      </c>
      <c r="G149" s="2" t="s">
        <v>12</v>
      </c>
      <c r="H149" s="2" t="s">
        <v>19</v>
      </c>
      <c r="I149" s="2" t="str">
        <f t="shared" si="4"/>
        <v>Platinum</v>
      </c>
    </row>
    <row r="150" spans="1:9">
      <c r="A150" s="2" t="s">
        <v>500</v>
      </c>
      <c r="B150" s="2" t="s">
        <v>499</v>
      </c>
      <c r="C150" s="2">
        <v>42</v>
      </c>
      <c r="D150" s="2" t="s">
        <v>16</v>
      </c>
      <c r="E150" s="2" t="s">
        <v>501</v>
      </c>
      <c r="F150" s="2" t="s">
        <v>324</v>
      </c>
      <c r="G150" s="2" t="s">
        <v>12</v>
      </c>
      <c r="H150" s="2" t="s">
        <v>26</v>
      </c>
      <c r="I150" s="2" t="str">
        <f t="shared" si="4"/>
        <v>Bronze</v>
      </c>
    </row>
    <row r="151" spans="1:9">
      <c r="A151" s="2" t="s">
        <v>503</v>
      </c>
      <c r="B151" s="2" t="s">
        <v>502</v>
      </c>
      <c r="C151" s="2">
        <v>33</v>
      </c>
      <c r="D151" s="2" t="s">
        <v>9</v>
      </c>
      <c r="E151" s="2" t="s">
        <v>504</v>
      </c>
      <c r="F151" s="2" t="s">
        <v>250</v>
      </c>
      <c r="G151" s="2" t="s">
        <v>12</v>
      </c>
      <c r="H151" s="2" t="s">
        <v>19</v>
      </c>
      <c r="I151" s="2" t="str">
        <f t="shared" si="4"/>
        <v>Platinum</v>
      </c>
    </row>
    <row r="152" spans="1:9">
      <c r="A152" s="2" t="s">
        <v>506</v>
      </c>
      <c r="B152" s="2" t="s">
        <v>505</v>
      </c>
      <c r="C152" s="2">
        <v>24</v>
      </c>
      <c r="D152" s="2" t="s">
        <v>9</v>
      </c>
      <c r="E152" s="2" t="s">
        <v>507</v>
      </c>
      <c r="F152" s="2" t="s">
        <v>313</v>
      </c>
      <c r="G152" s="2" t="s">
        <v>12</v>
      </c>
      <c r="H152" s="2" t="s">
        <v>13</v>
      </c>
      <c r="I152" s="2" t="str">
        <f t="shared" si="4"/>
        <v>Gold</v>
      </c>
    </row>
    <row r="153" spans="1:9">
      <c r="A153" s="2" t="s">
        <v>509</v>
      </c>
      <c r="B153" s="2" t="s">
        <v>508</v>
      </c>
      <c r="C153" s="2">
        <v>25</v>
      </c>
      <c r="D153" s="2" t="s">
        <v>16</v>
      </c>
      <c r="E153" s="2" t="s">
        <v>510</v>
      </c>
      <c r="F153" s="2" t="s">
        <v>35</v>
      </c>
      <c r="G153" s="2" t="s">
        <v>12</v>
      </c>
      <c r="H153" s="2" t="s">
        <v>13</v>
      </c>
      <c r="I153" s="2" t="str">
        <f t="shared" si="4"/>
        <v>Gold</v>
      </c>
    </row>
    <row r="154" spans="1:9">
      <c r="A154" s="2" t="s">
        <v>512</v>
      </c>
      <c r="B154" s="2" t="s">
        <v>511</v>
      </c>
      <c r="C154" s="2">
        <v>41</v>
      </c>
      <c r="D154" s="2" t="s">
        <v>16</v>
      </c>
      <c r="E154" s="2" t="s">
        <v>513</v>
      </c>
      <c r="F154" s="2" t="s">
        <v>113</v>
      </c>
      <c r="G154" s="2" t="s">
        <v>12</v>
      </c>
      <c r="H154" s="2" t="s">
        <v>19</v>
      </c>
      <c r="I154" s="2" t="str">
        <f t="shared" si="4"/>
        <v>Platinum</v>
      </c>
    </row>
    <row r="155" spans="1:9">
      <c r="A155" s="2" t="s">
        <v>515</v>
      </c>
      <c r="B155" s="2" t="s">
        <v>514</v>
      </c>
      <c r="C155" s="2">
        <v>31</v>
      </c>
      <c r="D155" s="2" t="s">
        <v>9</v>
      </c>
      <c r="E155" s="2" t="s">
        <v>516</v>
      </c>
      <c r="F155" s="2" t="s">
        <v>18</v>
      </c>
      <c r="G155" s="2" t="s">
        <v>12</v>
      </c>
      <c r="H155" s="2" t="s">
        <v>26</v>
      </c>
      <c r="I155" s="2" t="str">
        <f t="shared" si="4"/>
        <v>Bronze</v>
      </c>
    </row>
    <row r="156" spans="1:9">
      <c r="A156" s="2" t="s">
        <v>518</v>
      </c>
      <c r="B156" s="2" t="s">
        <v>517</v>
      </c>
      <c r="C156" s="2">
        <v>35</v>
      </c>
      <c r="D156" s="2" t="s">
        <v>16</v>
      </c>
      <c r="E156" s="2" t="s">
        <v>519</v>
      </c>
      <c r="F156" s="2" t="s">
        <v>171</v>
      </c>
      <c r="G156" s="2" t="s">
        <v>12</v>
      </c>
      <c r="H156" s="2" t="s">
        <v>13</v>
      </c>
      <c r="I156" s="2" t="str">
        <f t="shared" si="4"/>
        <v>Gold</v>
      </c>
    </row>
    <row r="157" spans="1:9">
      <c r="A157" s="2" t="s">
        <v>521</v>
      </c>
      <c r="B157" s="2" t="s">
        <v>520</v>
      </c>
      <c r="C157" s="2">
        <v>60</v>
      </c>
      <c r="D157" s="2" t="s">
        <v>16</v>
      </c>
      <c r="E157" s="2" t="s">
        <v>522</v>
      </c>
      <c r="F157" s="2" t="s">
        <v>267</v>
      </c>
      <c r="G157" s="2" t="s">
        <v>12</v>
      </c>
      <c r="H157" s="2" t="s">
        <v>13</v>
      </c>
      <c r="I157" s="2" t="str">
        <f t="shared" si="4"/>
        <v>Gold</v>
      </c>
    </row>
    <row r="158" spans="1:9">
      <c r="A158" s="2" t="s">
        <v>524</v>
      </c>
      <c r="B158" s="2" t="s">
        <v>523</v>
      </c>
      <c r="C158" s="2">
        <v>46</v>
      </c>
      <c r="D158" s="2" t="s">
        <v>9</v>
      </c>
      <c r="E158" s="2" t="s">
        <v>525</v>
      </c>
      <c r="F158" s="2" t="s">
        <v>18</v>
      </c>
      <c r="G158" s="2" t="s">
        <v>12</v>
      </c>
      <c r="H158" s="2" t="s">
        <v>26</v>
      </c>
      <c r="I158" s="2" t="str">
        <f t="shared" si="4"/>
        <v>Bronze</v>
      </c>
    </row>
    <row r="159" spans="1:9">
      <c r="A159" s="2" t="s">
        <v>527</v>
      </c>
      <c r="B159" s="2" t="s">
        <v>526</v>
      </c>
      <c r="C159" s="2">
        <v>59</v>
      </c>
      <c r="D159" s="2" t="s">
        <v>9</v>
      </c>
      <c r="E159" s="2" t="s">
        <v>528</v>
      </c>
      <c r="F159" s="2" t="s">
        <v>18</v>
      </c>
      <c r="G159" s="2" t="s">
        <v>12</v>
      </c>
      <c r="H159" s="2" t="s">
        <v>19</v>
      </c>
      <c r="I159" s="2" t="str">
        <f t="shared" si="4"/>
        <v>Platinum</v>
      </c>
    </row>
    <row r="160" spans="1:9">
      <c r="A160" s="2" t="s">
        <v>530</v>
      </c>
      <c r="B160" s="2" t="s">
        <v>529</v>
      </c>
      <c r="C160" s="2">
        <v>43</v>
      </c>
      <c r="D160" s="2" t="s">
        <v>9</v>
      </c>
      <c r="E160" s="2" t="s">
        <v>531</v>
      </c>
      <c r="F160" s="2" t="s">
        <v>171</v>
      </c>
      <c r="G160" s="2" t="s">
        <v>12</v>
      </c>
      <c r="H160" s="2" t="s">
        <v>26</v>
      </c>
      <c r="I160" s="2" t="str">
        <f t="shared" si="4"/>
        <v>Bronze</v>
      </c>
    </row>
    <row r="161" spans="1:9">
      <c r="A161" s="2" t="s">
        <v>533</v>
      </c>
      <c r="B161" s="2" t="s">
        <v>532</v>
      </c>
      <c r="C161" s="2">
        <v>46</v>
      </c>
      <c r="D161" s="2" t="s">
        <v>16</v>
      </c>
      <c r="E161" s="2" t="s">
        <v>534</v>
      </c>
      <c r="F161" s="2" t="s">
        <v>88</v>
      </c>
      <c r="G161" s="2" t="s">
        <v>12</v>
      </c>
      <c r="H161" s="2" t="s">
        <v>13</v>
      </c>
      <c r="I161" s="2" t="str">
        <f t="shared" si="4"/>
        <v>Gold</v>
      </c>
    </row>
    <row r="162" spans="1:9">
      <c r="A162" s="2" t="s">
        <v>536</v>
      </c>
      <c r="B162" s="2" t="s">
        <v>535</v>
      </c>
      <c r="C162" s="2">
        <v>41</v>
      </c>
      <c r="D162" s="2" t="s">
        <v>16</v>
      </c>
      <c r="E162" s="2" t="s">
        <v>537</v>
      </c>
      <c r="F162" s="2" t="s">
        <v>11</v>
      </c>
      <c r="G162" s="2" t="s">
        <v>12</v>
      </c>
      <c r="H162" s="2" t="s">
        <v>19</v>
      </c>
      <c r="I162" s="2" t="str">
        <f t="shared" si="4"/>
        <v>Platinum</v>
      </c>
    </row>
    <row r="163" spans="1:9">
      <c r="A163" s="2" t="s">
        <v>539</v>
      </c>
      <c r="B163" s="2" t="s">
        <v>538</v>
      </c>
      <c r="C163" s="2">
        <v>18</v>
      </c>
      <c r="D163" s="2" t="s">
        <v>16</v>
      </c>
      <c r="E163" s="2" t="s">
        <v>540</v>
      </c>
      <c r="F163" s="2" t="s">
        <v>133</v>
      </c>
      <c r="G163" s="2" t="s">
        <v>12</v>
      </c>
      <c r="H163" s="2" t="s">
        <v>31</v>
      </c>
      <c r="I163" s="2" t="str">
        <f t="shared" si="4"/>
        <v>Silver</v>
      </c>
    </row>
    <row r="164" spans="1:9">
      <c r="A164" s="2" t="s">
        <v>542</v>
      </c>
      <c r="B164" s="2" t="s">
        <v>541</v>
      </c>
      <c r="C164" s="2">
        <v>37</v>
      </c>
      <c r="D164" s="2" t="s">
        <v>9</v>
      </c>
      <c r="E164" s="2" t="s">
        <v>543</v>
      </c>
      <c r="F164" s="2" t="s">
        <v>237</v>
      </c>
      <c r="G164" s="2" t="s">
        <v>3828</v>
      </c>
      <c r="H164" s="2" t="s">
        <v>31</v>
      </c>
      <c r="I164" s="2" t="str">
        <f t="shared" si="4"/>
        <v>Silver</v>
      </c>
    </row>
    <row r="165" spans="1:9">
      <c r="A165" s="2" t="s">
        <v>545</v>
      </c>
      <c r="B165" s="2" t="s">
        <v>544</v>
      </c>
      <c r="C165" s="2">
        <v>21</v>
      </c>
      <c r="D165" s="2" t="s">
        <v>9</v>
      </c>
      <c r="E165" s="2" t="s">
        <v>546</v>
      </c>
      <c r="F165" s="2" t="s">
        <v>194</v>
      </c>
      <c r="G165" s="2" t="s">
        <v>12</v>
      </c>
      <c r="H165" s="2" t="s">
        <v>26</v>
      </c>
      <c r="I165" s="2" t="str">
        <f t="shared" si="4"/>
        <v>Bronze</v>
      </c>
    </row>
    <row r="166" spans="1:9">
      <c r="A166" s="2" t="s">
        <v>548</v>
      </c>
      <c r="B166" s="2" t="s">
        <v>547</v>
      </c>
      <c r="C166" s="2">
        <v>39</v>
      </c>
      <c r="D166" s="2" t="s">
        <v>16</v>
      </c>
      <c r="E166" s="2" t="s">
        <v>549</v>
      </c>
      <c r="F166" s="2" t="s">
        <v>81</v>
      </c>
      <c r="G166" s="2" t="s">
        <v>12</v>
      </c>
      <c r="H166" s="2" t="s">
        <v>31</v>
      </c>
      <c r="I166" s="2" t="str">
        <f t="shared" si="4"/>
        <v>Silver</v>
      </c>
    </row>
    <row r="167" spans="1:9">
      <c r="A167" s="2" t="s">
        <v>551</v>
      </c>
      <c r="B167" s="2" t="s">
        <v>550</v>
      </c>
      <c r="C167" s="2">
        <v>47</v>
      </c>
      <c r="D167" s="2" t="s">
        <v>16</v>
      </c>
      <c r="E167" s="2" t="s">
        <v>552</v>
      </c>
      <c r="F167" s="2" t="s">
        <v>194</v>
      </c>
      <c r="G167" s="2" t="s">
        <v>12</v>
      </c>
      <c r="H167" s="2" t="s">
        <v>19</v>
      </c>
      <c r="I167" s="2" t="str">
        <f t="shared" si="4"/>
        <v>Platinum</v>
      </c>
    </row>
    <row r="168" spans="1:9">
      <c r="A168" s="2" t="s">
        <v>554</v>
      </c>
      <c r="B168" s="2" t="s">
        <v>553</v>
      </c>
      <c r="C168" s="2">
        <v>25</v>
      </c>
      <c r="D168" s="2" t="s">
        <v>16</v>
      </c>
      <c r="E168" s="2" t="s">
        <v>555</v>
      </c>
      <c r="F168" s="2" t="s">
        <v>156</v>
      </c>
      <c r="G168" s="2" t="s">
        <v>12</v>
      </c>
      <c r="H168" s="2" t="s">
        <v>31</v>
      </c>
      <c r="I168" s="2" t="str">
        <f t="shared" si="4"/>
        <v>Silver</v>
      </c>
    </row>
    <row r="169" spans="1:9">
      <c r="A169" s="2" t="s">
        <v>557</v>
      </c>
      <c r="B169" s="2" t="s">
        <v>556</v>
      </c>
      <c r="C169" s="2">
        <v>36</v>
      </c>
      <c r="D169" s="2" t="s">
        <v>16</v>
      </c>
      <c r="E169" s="2" t="s">
        <v>558</v>
      </c>
      <c r="F169" s="2" t="s">
        <v>237</v>
      </c>
      <c r="G169" s="2" t="s">
        <v>12</v>
      </c>
      <c r="H169" s="2" t="s">
        <v>13</v>
      </c>
      <c r="I169" s="2" t="str">
        <f t="shared" si="4"/>
        <v>Gold</v>
      </c>
    </row>
    <row r="170" spans="1:9">
      <c r="A170" s="2" t="s">
        <v>560</v>
      </c>
      <c r="B170" s="2" t="s">
        <v>559</v>
      </c>
      <c r="C170" s="2">
        <v>36</v>
      </c>
      <c r="D170" s="2" t="s">
        <v>16</v>
      </c>
      <c r="E170" s="2" t="s">
        <v>561</v>
      </c>
      <c r="F170" s="2" t="s">
        <v>250</v>
      </c>
      <c r="G170" s="2" t="s">
        <v>12</v>
      </c>
      <c r="H170" s="2" t="s">
        <v>19</v>
      </c>
      <c r="I170" s="2" t="str">
        <f t="shared" si="4"/>
        <v>Platinum</v>
      </c>
    </row>
    <row r="171" spans="1:9">
      <c r="A171" s="2" t="s">
        <v>563</v>
      </c>
      <c r="B171" s="2" t="s">
        <v>562</v>
      </c>
      <c r="C171" s="2">
        <v>64</v>
      </c>
      <c r="D171" s="2" t="s">
        <v>9</v>
      </c>
      <c r="E171" s="2" t="s">
        <v>564</v>
      </c>
      <c r="F171" s="2" t="s">
        <v>47</v>
      </c>
      <c r="G171" s="2" t="s">
        <v>12</v>
      </c>
      <c r="H171" s="2" t="s">
        <v>26</v>
      </c>
      <c r="I171" s="2" t="str">
        <f t="shared" si="4"/>
        <v>Bronze</v>
      </c>
    </row>
    <row r="172" spans="1:9">
      <c r="A172" s="2" t="s">
        <v>566</v>
      </c>
      <c r="B172" s="2" t="s">
        <v>565</v>
      </c>
      <c r="C172" s="2">
        <v>18</v>
      </c>
      <c r="D172" s="2" t="s">
        <v>9</v>
      </c>
      <c r="E172" s="2" t="s">
        <v>567</v>
      </c>
      <c r="F172" s="2" t="s">
        <v>113</v>
      </c>
      <c r="G172" s="2" t="s">
        <v>12</v>
      </c>
      <c r="H172" s="2" t="s">
        <v>13</v>
      </c>
      <c r="I172" s="2" t="str">
        <f t="shared" si="4"/>
        <v>Gold</v>
      </c>
    </row>
    <row r="173" spans="1:9">
      <c r="A173" s="2" t="s">
        <v>569</v>
      </c>
      <c r="B173" s="2" t="s">
        <v>568</v>
      </c>
      <c r="C173" s="2">
        <v>44</v>
      </c>
      <c r="D173" s="2" t="s">
        <v>16</v>
      </c>
      <c r="E173" s="2" t="s">
        <v>570</v>
      </c>
      <c r="F173" s="2" t="s">
        <v>254</v>
      </c>
      <c r="G173" s="2" t="s">
        <v>12</v>
      </c>
      <c r="H173" s="2" t="s">
        <v>19</v>
      </c>
      <c r="I173" s="2" t="str">
        <f t="shared" si="4"/>
        <v>Platinum</v>
      </c>
    </row>
    <row r="174" spans="1:9">
      <c r="A174" s="2" t="s">
        <v>572</v>
      </c>
      <c r="B174" s="2" t="s">
        <v>571</v>
      </c>
      <c r="C174" s="2">
        <v>41</v>
      </c>
      <c r="D174" s="2" t="s">
        <v>16</v>
      </c>
      <c r="E174" s="2" t="s">
        <v>573</v>
      </c>
      <c r="F174" s="2" t="s">
        <v>43</v>
      </c>
      <c r="G174" s="2" t="s">
        <v>12</v>
      </c>
      <c r="H174" s="2" t="s">
        <v>26</v>
      </c>
      <c r="I174" s="2" t="str">
        <f t="shared" si="4"/>
        <v>Bronze</v>
      </c>
    </row>
    <row r="175" spans="1:9">
      <c r="A175" s="2" t="s">
        <v>575</v>
      </c>
      <c r="B175" s="2" t="s">
        <v>574</v>
      </c>
      <c r="C175" s="2">
        <v>41</v>
      </c>
      <c r="D175" s="2" t="s">
        <v>16</v>
      </c>
      <c r="E175" s="2" t="s">
        <v>398</v>
      </c>
      <c r="F175" s="2" t="s">
        <v>267</v>
      </c>
      <c r="G175" s="2" t="s">
        <v>3829</v>
      </c>
      <c r="H175" s="2" t="s">
        <v>19</v>
      </c>
      <c r="I175" s="2" t="str">
        <f t="shared" si="4"/>
        <v>Platinum</v>
      </c>
    </row>
    <row r="176" spans="1:9">
      <c r="A176" s="2" t="s">
        <v>577</v>
      </c>
      <c r="B176" s="2" t="s">
        <v>576</v>
      </c>
      <c r="C176" s="2">
        <v>26</v>
      </c>
      <c r="D176" s="2" t="s">
        <v>16</v>
      </c>
      <c r="E176" s="2" t="s">
        <v>578</v>
      </c>
      <c r="F176" s="2" t="s">
        <v>171</v>
      </c>
      <c r="G176" s="2" t="s">
        <v>12</v>
      </c>
      <c r="H176" s="2" t="s">
        <v>13</v>
      </c>
      <c r="I176" s="2" t="str">
        <f t="shared" si="4"/>
        <v>Gold</v>
      </c>
    </row>
    <row r="177" spans="1:9">
      <c r="A177" s="2" t="s">
        <v>580</v>
      </c>
      <c r="B177" s="2" t="s">
        <v>579</v>
      </c>
      <c r="C177" s="2">
        <v>56</v>
      </c>
      <c r="D177" s="2" t="s">
        <v>9</v>
      </c>
      <c r="E177" s="2" t="s">
        <v>581</v>
      </c>
      <c r="F177" s="2" t="s">
        <v>99</v>
      </c>
      <c r="G177" s="2" t="s">
        <v>12</v>
      </c>
      <c r="H177" s="2" t="s">
        <v>19</v>
      </c>
      <c r="I177" s="2" t="str">
        <f t="shared" si="4"/>
        <v>Platinum</v>
      </c>
    </row>
    <row r="178" spans="1:9">
      <c r="A178" s="2" t="s">
        <v>583</v>
      </c>
      <c r="B178" s="2" t="s">
        <v>582</v>
      </c>
      <c r="C178" s="2">
        <v>48</v>
      </c>
      <c r="D178" s="2" t="s">
        <v>9</v>
      </c>
      <c r="E178" s="2" t="s">
        <v>584</v>
      </c>
      <c r="F178" s="2" t="s">
        <v>171</v>
      </c>
      <c r="G178" s="2" t="s">
        <v>12</v>
      </c>
      <c r="H178" s="2" t="s">
        <v>31</v>
      </c>
      <c r="I178" s="2" t="str">
        <f t="shared" si="4"/>
        <v>Silver</v>
      </c>
    </row>
    <row r="179" spans="1:9">
      <c r="A179" s="2" t="s">
        <v>586</v>
      </c>
      <c r="B179" s="2" t="s">
        <v>585</v>
      </c>
      <c r="C179" s="2">
        <v>55</v>
      </c>
      <c r="D179" s="2" t="s">
        <v>9</v>
      </c>
      <c r="E179" s="2" t="s">
        <v>587</v>
      </c>
      <c r="F179" s="2" t="s">
        <v>588</v>
      </c>
      <c r="G179" s="2" t="s">
        <v>12</v>
      </c>
      <c r="H179" s="2" t="s">
        <v>19</v>
      </c>
      <c r="I179" s="2" t="str">
        <f t="shared" si="4"/>
        <v>Platinum</v>
      </c>
    </row>
    <row r="180" spans="1:9">
      <c r="A180" s="2" t="s">
        <v>590</v>
      </c>
      <c r="B180" s="2" t="s">
        <v>589</v>
      </c>
      <c r="C180" s="2">
        <v>33</v>
      </c>
      <c r="D180" s="2" t="s">
        <v>16</v>
      </c>
      <c r="E180" s="2" t="s">
        <v>591</v>
      </c>
      <c r="F180" s="2" t="s">
        <v>317</v>
      </c>
      <c r="G180" s="2" t="s">
        <v>12</v>
      </c>
      <c r="H180" s="2" t="s">
        <v>26</v>
      </c>
      <c r="I180" s="2" t="str">
        <f t="shared" si="4"/>
        <v>Bronze</v>
      </c>
    </row>
    <row r="181" spans="1:9">
      <c r="A181" s="2" t="s">
        <v>593</v>
      </c>
      <c r="B181" s="2" t="s">
        <v>592</v>
      </c>
      <c r="C181" s="2">
        <v>43</v>
      </c>
      <c r="D181" s="2" t="s">
        <v>16</v>
      </c>
      <c r="E181" s="2" t="s">
        <v>594</v>
      </c>
      <c r="F181" s="2" t="s">
        <v>117</v>
      </c>
      <c r="G181" s="2" t="s">
        <v>12</v>
      </c>
      <c r="H181" s="2" t="s">
        <v>31</v>
      </c>
      <c r="I181" s="2" t="str">
        <f t="shared" si="4"/>
        <v>Silver</v>
      </c>
    </row>
    <row r="182" spans="1:9">
      <c r="A182" s="2" t="s">
        <v>596</v>
      </c>
      <c r="B182" s="2" t="s">
        <v>595</v>
      </c>
      <c r="C182" s="2">
        <v>38</v>
      </c>
      <c r="D182" s="2" t="s">
        <v>9</v>
      </c>
      <c r="E182" s="2" t="s">
        <v>597</v>
      </c>
      <c r="F182" s="2" t="s">
        <v>434</v>
      </c>
      <c r="G182" s="2" t="s">
        <v>12</v>
      </c>
      <c r="H182" s="2" t="s">
        <v>26</v>
      </c>
      <c r="I182" s="2" t="str">
        <f t="shared" si="4"/>
        <v>Bronze</v>
      </c>
    </row>
    <row r="183" spans="1:9">
      <c r="A183" s="2" t="s">
        <v>599</v>
      </c>
      <c r="B183" s="2" t="s">
        <v>598</v>
      </c>
      <c r="C183" s="2">
        <v>60</v>
      </c>
      <c r="D183" s="2" t="s">
        <v>9</v>
      </c>
      <c r="E183" s="2" t="s">
        <v>600</v>
      </c>
      <c r="F183" s="2" t="s">
        <v>58</v>
      </c>
      <c r="G183" s="2" t="s">
        <v>12</v>
      </c>
      <c r="H183" s="2" t="s">
        <v>26</v>
      </c>
      <c r="I183" s="2" t="str">
        <f t="shared" si="4"/>
        <v>Bronze</v>
      </c>
    </row>
    <row r="184" spans="1:9">
      <c r="A184" s="2" t="s">
        <v>602</v>
      </c>
      <c r="B184" s="2" t="s">
        <v>601</v>
      </c>
      <c r="C184" s="2">
        <v>23</v>
      </c>
      <c r="D184" s="2" t="s">
        <v>16</v>
      </c>
      <c r="E184" s="2" t="s">
        <v>603</v>
      </c>
      <c r="F184" s="2" t="s">
        <v>96</v>
      </c>
      <c r="G184" s="2" t="s">
        <v>12</v>
      </c>
      <c r="H184" s="2" t="s">
        <v>31</v>
      </c>
      <c r="I184" s="2" t="str">
        <f t="shared" si="4"/>
        <v>Silver</v>
      </c>
    </row>
    <row r="185" spans="1:9">
      <c r="A185" s="2" t="s">
        <v>605</v>
      </c>
      <c r="B185" s="2" t="s">
        <v>604</v>
      </c>
      <c r="C185" s="2">
        <v>18</v>
      </c>
      <c r="D185" s="2" t="s">
        <v>9</v>
      </c>
      <c r="E185" s="2" t="s">
        <v>606</v>
      </c>
      <c r="F185" s="2" t="s">
        <v>58</v>
      </c>
      <c r="G185" s="2" t="s">
        <v>12</v>
      </c>
      <c r="H185" s="2" t="s">
        <v>19</v>
      </c>
      <c r="I185" s="2" t="str">
        <f t="shared" si="4"/>
        <v>Platinum</v>
      </c>
    </row>
    <row r="186" spans="1:9">
      <c r="A186" s="2" t="s">
        <v>608</v>
      </c>
      <c r="B186" s="2" t="s">
        <v>607</v>
      </c>
      <c r="C186" s="2">
        <v>46</v>
      </c>
      <c r="D186" s="2" t="s">
        <v>16</v>
      </c>
      <c r="E186" s="2" t="s">
        <v>609</v>
      </c>
      <c r="F186" s="2" t="s">
        <v>18</v>
      </c>
      <c r="G186" s="2" t="s">
        <v>12</v>
      </c>
      <c r="H186" s="2" t="s">
        <v>31</v>
      </c>
      <c r="I186" s="2" t="str">
        <f t="shared" si="4"/>
        <v>Silver</v>
      </c>
    </row>
    <row r="187" spans="1:9">
      <c r="A187" s="2" t="s">
        <v>611</v>
      </c>
      <c r="B187" s="2" t="s">
        <v>610</v>
      </c>
      <c r="C187" s="2">
        <v>54</v>
      </c>
      <c r="D187" s="2" t="s">
        <v>16</v>
      </c>
      <c r="E187" s="2" t="s">
        <v>612</v>
      </c>
      <c r="F187" s="2" t="s">
        <v>88</v>
      </c>
      <c r="G187" s="2" t="s">
        <v>12</v>
      </c>
      <c r="H187" s="2" t="s">
        <v>19</v>
      </c>
      <c r="I187" s="2" t="str">
        <f t="shared" si="4"/>
        <v>Platinum</v>
      </c>
    </row>
    <row r="188" spans="1:9">
      <c r="A188" s="2" t="s">
        <v>614</v>
      </c>
      <c r="B188" s="2" t="s">
        <v>613</v>
      </c>
      <c r="C188" s="2">
        <v>53</v>
      </c>
      <c r="D188" s="2" t="s">
        <v>9</v>
      </c>
      <c r="E188" s="2" t="s">
        <v>615</v>
      </c>
      <c r="F188" s="2" t="s">
        <v>113</v>
      </c>
      <c r="G188" s="2" t="s">
        <v>12</v>
      </c>
      <c r="H188" s="2" t="s">
        <v>31</v>
      </c>
      <c r="I188" s="2" t="str">
        <f t="shared" si="4"/>
        <v>Silver</v>
      </c>
    </row>
    <row r="189" spans="1:9">
      <c r="A189" s="2" t="s">
        <v>617</v>
      </c>
      <c r="B189" s="2" t="s">
        <v>616</v>
      </c>
      <c r="C189" s="2">
        <v>60</v>
      </c>
      <c r="D189" s="2" t="s">
        <v>16</v>
      </c>
      <c r="E189" s="2" t="s">
        <v>618</v>
      </c>
      <c r="F189" s="2" t="s">
        <v>22</v>
      </c>
      <c r="G189" s="2" t="s">
        <v>12</v>
      </c>
      <c r="H189" s="2" t="s">
        <v>19</v>
      </c>
      <c r="I189" s="2" t="str">
        <f t="shared" si="4"/>
        <v>Platinum</v>
      </c>
    </row>
    <row r="190" spans="1:9">
      <c r="A190" s="2" t="s">
        <v>620</v>
      </c>
      <c r="B190" s="2" t="s">
        <v>619</v>
      </c>
      <c r="C190" s="2">
        <v>42</v>
      </c>
      <c r="D190" s="2" t="s">
        <v>9</v>
      </c>
      <c r="E190" s="2" t="s">
        <v>621</v>
      </c>
      <c r="F190" s="2" t="s">
        <v>233</v>
      </c>
      <c r="G190" s="2" t="s">
        <v>12</v>
      </c>
      <c r="H190" s="2" t="s">
        <v>31</v>
      </c>
      <c r="I190" s="2" t="str">
        <f t="shared" si="4"/>
        <v>Silver</v>
      </c>
    </row>
    <row r="191" spans="1:9">
      <c r="A191" s="2" t="s">
        <v>623</v>
      </c>
      <c r="B191" s="2" t="s">
        <v>622</v>
      </c>
      <c r="C191" s="2">
        <v>29</v>
      </c>
      <c r="D191" s="2" t="s">
        <v>9</v>
      </c>
      <c r="E191" s="2" t="s">
        <v>624</v>
      </c>
      <c r="F191" s="2" t="s">
        <v>588</v>
      </c>
      <c r="G191" s="2" t="s">
        <v>12</v>
      </c>
      <c r="H191" s="2" t="s">
        <v>13</v>
      </c>
      <c r="I191" s="2" t="str">
        <f t="shared" si="4"/>
        <v>Gold</v>
      </c>
    </row>
    <row r="192" spans="1:9">
      <c r="A192" s="2" t="s">
        <v>626</v>
      </c>
      <c r="B192" s="2" t="s">
        <v>625</v>
      </c>
      <c r="C192" s="2">
        <v>21</v>
      </c>
      <c r="D192" s="2" t="s">
        <v>9</v>
      </c>
      <c r="E192" s="2" t="s">
        <v>627</v>
      </c>
      <c r="F192" s="2" t="s">
        <v>58</v>
      </c>
      <c r="G192" s="2" t="s">
        <v>12</v>
      </c>
      <c r="H192" s="2" t="s">
        <v>26</v>
      </c>
      <c r="I192" s="2" t="str">
        <f t="shared" si="4"/>
        <v>Bronze</v>
      </c>
    </row>
    <row r="193" spans="1:9">
      <c r="A193" s="2" t="s">
        <v>629</v>
      </c>
      <c r="B193" s="2" t="s">
        <v>628</v>
      </c>
      <c r="C193" s="2">
        <v>29</v>
      </c>
      <c r="D193" s="2" t="s">
        <v>16</v>
      </c>
      <c r="E193" s="2" t="s">
        <v>630</v>
      </c>
      <c r="F193" s="2" t="s">
        <v>25</v>
      </c>
      <c r="G193" s="2" t="s">
        <v>12</v>
      </c>
      <c r="H193" s="2" t="s">
        <v>26</v>
      </c>
      <c r="I193" s="2" t="str">
        <f t="shared" si="4"/>
        <v>Bronze</v>
      </c>
    </row>
    <row r="194" spans="1:9">
      <c r="A194" s="2" t="s">
        <v>632</v>
      </c>
      <c r="B194" s="2" t="s">
        <v>631</v>
      </c>
      <c r="C194" s="2">
        <v>26</v>
      </c>
      <c r="D194" s="2" t="s">
        <v>9</v>
      </c>
      <c r="E194" s="2" t="s">
        <v>633</v>
      </c>
      <c r="F194" s="2" t="s">
        <v>106</v>
      </c>
      <c r="G194" s="2" t="s">
        <v>12</v>
      </c>
      <c r="H194" s="2" t="s">
        <v>13</v>
      </c>
      <c r="I194" s="2" t="str">
        <f t="shared" ref="I194:I257" si="5">IF(ISBLANK(H194), "Unknown", H194)</f>
        <v>Gold</v>
      </c>
    </row>
    <row r="195" spans="1:9">
      <c r="A195" s="2" t="s">
        <v>635</v>
      </c>
      <c r="B195" s="2" t="s">
        <v>634</v>
      </c>
      <c r="C195" s="2">
        <v>38</v>
      </c>
      <c r="D195" s="2" t="s">
        <v>9</v>
      </c>
      <c r="E195" s="2" t="s">
        <v>636</v>
      </c>
      <c r="F195" s="2" t="s">
        <v>81</v>
      </c>
      <c r="G195" s="2" t="s">
        <v>12</v>
      </c>
      <c r="H195" s="2" t="s">
        <v>13</v>
      </c>
      <c r="I195" s="2" t="str">
        <f t="shared" si="5"/>
        <v>Gold</v>
      </c>
    </row>
    <row r="196" spans="1:9">
      <c r="A196" s="2" t="s">
        <v>638</v>
      </c>
      <c r="B196" s="2" t="s">
        <v>637</v>
      </c>
      <c r="C196" s="2">
        <v>46</v>
      </c>
      <c r="D196" s="2" t="s">
        <v>9</v>
      </c>
      <c r="E196" s="2" t="s">
        <v>639</v>
      </c>
      <c r="F196" s="2" t="s">
        <v>51</v>
      </c>
      <c r="G196" s="2" t="s">
        <v>12</v>
      </c>
      <c r="H196" s="2" t="s">
        <v>13</v>
      </c>
      <c r="I196" s="2" t="str">
        <f t="shared" si="5"/>
        <v>Gold</v>
      </c>
    </row>
    <row r="197" spans="1:9">
      <c r="A197" s="2" t="s">
        <v>641</v>
      </c>
      <c r="B197" s="2" t="s">
        <v>640</v>
      </c>
      <c r="C197" s="2">
        <v>60</v>
      </c>
      <c r="D197" s="2" t="s">
        <v>9</v>
      </c>
      <c r="E197" s="2" t="s">
        <v>642</v>
      </c>
      <c r="F197" s="2" t="s">
        <v>133</v>
      </c>
      <c r="G197" s="2" t="s">
        <v>12</v>
      </c>
      <c r="H197" s="2" t="s">
        <v>31</v>
      </c>
      <c r="I197" s="2" t="str">
        <f t="shared" si="5"/>
        <v>Silver</v>
      </c>
    </row>
    <row r="198" spans="1:9">
      <c r="A198" s="2" t="s">
        <v>644</v>
      </c>
      <c r="B198" s="2" t="s">
        <v>643</v>
      </c>
      <c r="C198" s="2">
        <v>18</v>
      </c>
      <c r="D198" s="2" t="s">
        <v>16</v>
      </c>
      <c r="E198" s="2" t="s">
        <v>645</v>
      </c>
      <c r="F198" s="2" t="s">
        <v>163</v>
      </c>
      <c r="G198" s="2" t="s">
        <v>12</v>
      </c>
      <c r="H198" s="2" t="s">
        <v>19</v>
      </c>
      <c r="I198" s="2" t="str">
        <f t="shared" si="5"/>
        <v>Platinum</v>
      </c>
    </row>
    <row r="199" spans="1:9">
      <c r="A199" s="2" t="s">
        <v>647</v>
      </c>
      <c r="B199" s="2" t="s">
        <v>646</v>
      </c>
      <c r="C199" s="2">
        <v>45</v>
      </c>
      <c r="D199" s="2" t="s">
        <v>16</v>
      </c>
      <c r="E199" s="2" t="s">
        <v>207</v>
      </c>
      <c r="F199" s="2" t="s">
        <v>201</v>
      </c>
      <c r="G199" s="2" t="s">
        <v>12</v>
      </c>
      <c r="H199" s="2" t="s">
        <v>19</v>
      </c>
      <c r="I199" s="2" t="str">
        <f t="shared" si="5"/>
        <v>Platinum</v>
      </c>
    </row>
    <row r="200" spans="1:9">
      <c r="A200" s="2" t="s">
        <v>649</v>
      </c>
      <c r="B200" s="2" t="s">
        <v>648</v>
      </c>
      <c r="C200" s="2">
        <v>54</v>
      </c>
      <c r="D200" s="2" t="s">
        <v>9</v>
      </c>
      <c r="E200" s="2" t="s">
        <v>650</v>
      </c>
      <c r="F200" s="2" t="s">
        <v>171</v>
      </c>
      <c r="G200" s="2" t="s">
        <v>12</v>
      </c>
      <c r="H200" s="2" t="s">
        <v>26</v>
      </c>
      <c r="I200" s="2" t="str">
        <f t="shared" si="5"/>
        <v>Bronze</v>
      </c>
    </row>
    <row r="201" spans="1:9">
      <c r="A201" s="2" t="s">
        <v>652</v>
      </c>
      <c r="B201" s="2" t="s">
        <v>651</v>
      </c>
      <c r="C201" s="2">
        <v>46</v>
      </c>
      <c r="D201" s="2" t="s">
        <v>9</v>
      </c>
      <c r="E201" s="2" t="s">
        <v>653</v>
      </c>
      <c r="F201" s="2" t="s">
        <v>237</v>
      </c>
      <c r="G201" s="2" t="s">
        <v>12</v>
      </c>
      <c r="H201" s="2" t="s">
        <v>26</v>
      </c>
      <c r="I201" s="2" t="str">
        <f t="shared" si="5"/>
        <v>Bronze</v>
      </c>
    </row>
    <row r="202" spans="1:9">
      <c r="A202" s="2" t="s">
        <v>655</v>
      </c>
      <c r="B202" s="2" t="s">
        <v>654</v>
      </c>
      <c r="C202" s="2">
        <v>30</v>
      </c>
      <c r="D202" s="2" t="s">
        <v>9</v>
      </c>
      <c r="E202" s="2" t="s">
        <v>656</v>
      </c>
      <c r="F202" s="2" t="s">
        <v>434</v>
      </c>
      <c r="G202" s="2" t="s">
        <v>12</v>
      </c>
      <c r="H202" s="2" t="s">
        <v>19</v>
      </c>
      <c r="I202" s="2" t="str">
        <f t="shared" si="5"/>
        <v>Platinum</v>
      </c>
    </row>
    <row r="203" spans="1:9">
      <c r="A203" s="2" t="s">
        <v>658</v>
      </c>
      <c r="B203" s="2" t="s">
        <v>657</v>
      </c>
      <c r="C203" s="2">
        <v>25</v>
      </c>
      <c r="D203" s="2" t="s">
        <v>16</v>
      </c>
      <c r="E203" s="2" t="s">
        <v>659</v>
      </c>
      <c r="F203" s="2" t="s">
        <v>156</v>
      </c>
      <c r="G203" s="2" t="s">
        <v>12</v>
      </c>
      <c r="H203" s="2" t="s">
        <v>26</v>
      </c>
      <c r="I203" s="2" t="str">
        <f t="shared" si="5"/>
        <v>Bronze</v>
      </c>
    </row>
    <row r="204" spans="1:9">
      <c r="A204" s="2" t="s">
        <v>661</v>
      </c>
      <c r="B204" s="2" t="s">
        <v>660</v>
      </c>
      <c r="C204" s="2">
        <v>37</v>
      </c>
      <c r="D204" s="2" t="s">
        <v>16</v>
      </c>
      <c r="E204" s="2" t="s">
        <v>662</v>
      </c>
      <c r="F204" s="2" t="s">
        <v>62</v>
      </c>
      <c r="G204" s="2" t="s">
        <v>12</v>
      </c>
      <c r="H204" s="2" t="s">
        <v>19</v>
      </c>
      <c r="I204" s="2" t="str">
        <f t="shared" si="5"/>
        <v>Platinum</v>
      </c>
    </row>
    <row r="205" spans="1:9">
      <c r="A205" s="2" t="s">
        <v>664</v>
      </c>
      <c r="B205" s="2" t="s">
        <v>663</v>
      </c>
      <c r="C205" s="2">
        <v>47</v>
      </c>
      <c r="D205" s="2" t="s">
        <v>9</v>
      </c>
      <c r="E205" s="2" t="s">
        <v>665</v>
      </c>
      <c r="F205" s="2" t="s">
        <v>267</v>
      </c>
      <c r="G205" s="2" t="s">
        <v>12</v>
      </c>
      <c r="H205" s="2" t="s">
        <v>19</v>
      </c>
      <c r="I205" s="2" t="str">
        <f t="shared" si="5"/>
        <v>Platinum</v>
      </c>
    </row>
    <row r="206" spans="1:9">
      <c r="A206" s="2" t="s">
        <v>667</v>
      </c>
      <c r="B206" s="2" t="s">
        <v>666</v>
      </c>
      <c r="C206" s="2">
        <v>52</v>
      </c>
      <c r="D206" s="2" t="s">
        <v>9</v>
      </c>
      <c r="E206" s="2" t="s">
        <v>668</v>
      </c>
      <c r="F206" s="2" t="s">
        <v>287</v>
      </c>
      <c r="G206" s="2" t="s">
        <v>12</v>
      </c>
      <c r="H206" s="2" t="s">
        <v>19</v>
      </c>
      <c r="I206" s="2" t="str">
        <f t="shared" si="5"/>
        <v>Platinum</v>
      </c>
    </row>
    <row r="207" spans="1:9">
      <c r="A207" s="2" t="s">
        <v>670</v>
      </c>
      <c r="B207" s="2" t="s">
        <v>669</v>
      </c>
      <c r="C207" s="2">
        <v>44</v>
      </c>
      <c r="D207" s="2" t="s">
        <v>16</v>
      </c>
      <c r="E207" s="2" t="s">
        <v>671</v>
      </c>
      <c r="F207" s="2" t="s">
        <v>88</v>
      </c>
      <c r="G207" s="2" t="s">
        <v>12</v>
      </c>
      <c r="H207" s="2" t="s">
        <v>13</v>
      </c>
      <c r="I207" s="2" t="str">
        <f t="shared" si="5"/>
        <v>Gold</v>
      </c>
    </row>
    <row r="208" spans="1:9">
      <c r="A208" s="2" t="s">
        <v>673</v>
      </c>
      <c r="B208" s="2" t="s">
        <v>672</v>
      </c>
      <c r="C208" s="2">
        <v>26</v>
      </c>
      <c r="D208" s="2" t="s">
        <v>16</v>
      </c>
      <c r="E208" s="2" t="s">
        <v>674</v>
      </c>
      <c r="F208" s="2" t="s">
        <v>237</v>
      </c>
      <c r="G208" s="2" t="s">
        <v>12</v>
      </c>
      <c r="H208" s="2" t="s">
        <v>31</v>
      </c>
      <c r="I208" s="2" t="str">
        <f t="shared" si="5"/>
        <v>Silver</v>
      </c>
    </row>
    <row r="209" spans="1:9">
      <c r="A209" s="2" t="s">
        <v>676</v>
      </c>
      <c r="B209" s="2" t="s">
        <v>675</v>
      </c>
      <c r="C209" s="2">
        <v>28</v>
      </c>
      <c r="D209" s="2" t="s">
        <v>16</v>
      </c>
      <c r="E209" s="2" t="s">
        <v>677</v>
      </c>
      <c r="F209" s="2" t="s">
        <v>88</v>
      </c>
      <c r="G209" s="2" t="s">
        <v>12</v>
      </c>
      <c r="H209" s="2" t="s">
        <v>26</v>
      </c>
      <c r="I209" s="2" t="str">
        <f t="shared" si="5"/>
        <v>Bronze</v>
      </c>
    </row>
    <row r="210" spans="1:9">
      <c r="A210" s="2" t="s">
        <v>679</v>
      </c>
      <c r="B210" s="2" t="s">
        <v>678</v>
      </c>
      <c r="C210" s="2">
        <v>54</v>
      </c>
      <c r="D210" s="2" t="s">
        <v>9</v>
      </c>
      <c r="E210" s="2" t="s">
        <v>680</v>
      </c>
      <c r="F210" s="2" t="s">
        <v>328</v>
      </c>
      <c r="G210" s="2" t="s">
        <v>12</v>
      </c>
      <c r="H210" s="2" t="s">
        <v>19</v>
      </c>
      <c r="I210" s="2" t="str">
        <f t="shared" si="5"/>
        <v>Platinum</v>
      </c>
    </row>
    <row r="211" spans="1:9">
      <c r="A211" s="2" t="s">
        <v>682</v>
      </c>
      <c r="B211" s="2" t="s">
        <v>681</v>
      </c>
      <c r="C211" s="2">
        <v>50</v>
      </c>
      <c r="D211" s="2" t="s">
        <v>16</v>
      </c>
      <c r="E211" s="2" t="s">
        <v>683</v>
      </c>
      <c r="F211" s="2" t="s">
        <v>434</v>
      </c>
      <c r="G211" s="2" t="s">
        <v>12</v>
      </c>
      <c r="H211" s="2" t="s">
        <v>19</v>
      </c>
      <c r="I211" s="2" t="str">
        <f t="shared" si="5"/>
        <v>Platinum</v>
      </c>
    </row>
    <row r="212" spans="1:9">
      <c r="A212" s="2" t="s">
        <v>685</v>
      </c>
      <c r="B212" s="2" t="s">
        <v>684</v>
      </c>
      <c r="C212" s="2">
        <v>48</v>
      </c>
      <c r="D212" s="2" t="s">
        <v>9</v>
      </c>
      <c r="E212" s="2" t="s">
        <v>686</v>
      </c>
      <c r="F212" s="2" t="s">
        <v>81</v>
      </c>
      <c r="G212" s="2" t="s">
        <v>12</v>
      </c>
      <c r="H212" s="2" t="s">
        <v>31</v>
      </c>
      <c r="I212" s="2" t="str">
        <f t="shared" si="5"/>
        <v>Silver</v>
      </c>
    </row>
    <row r="213" spans="1:9">
      <c r="A213" s="2" t="s">
        <v>688</v>
      </c>
      <c r="B213" s="2" t="s">
        <v>687</v>
      </c>
      <c r="C213" s="2">
        <v>20</v>
      </c>
      <c r="D213" s="2" t="s">
        <v>16</v>
      </c>
      <c r="E213" s="2" t="s">
        <v>689</v>
      </c>
      <c r="F213" s="2" t="s">
        <v>92</v>
      </c>
      <c r="G213" s="2" t="s">
        <v>12</v>
      </c>
      <c r="H213" s="2" t="s">
        <v>31</v>
      </c>
      <c r="I213" s="2" t="str">
        <f t="shared" si="5"/>
        <v>Silver</v>
      </c>
    </row>
    <row r="214" spans="1:9">
      <c r="A214" s="2" t="s">
        <v>691</v>
      </c>
      <c r="B214" s="2" t="s">
        <v>690</v>
      </c>
      <c r="C214" s="2">
        <v>63</v>
      </c>
      <c r="D214" s="2" t="s">
        <v>16</v>
      </c>
      <c r="E214" s="2" t="s">
        <v>692</v>
      </c>
      <c r="F214" s="2" t="s">
        <v>74</v>
      </c>
      <c r="G214" s="2" t="s">
        <v>12</v>
      </c>
      <c r="H214" s="2" t="s">
        <v>19</v>
      </c>
      <c r="I214" s="2" t="str">
        <f t="shared" si="5"/>
        <v>Platinum</v>
      </c>
    </row>
    <row r="215" spans="1:9">
      <c r="A215" s="2" t="s">
        <v>694</v>
      </c>
      <c r="B215" s="2" t="s">
        <v>693</v>
      </c>
      <c r="C215" s="2">
        <v>42</v>
      </c>
      <c r="D215" s="2" t="s">
        <v>16</v>
      </c>
      <c r="E215" s="2" t="s">
        <v>695</v>
      </c>
      <c r="F215" s="2" t="s">
        <v>18</v>
      </c>
      <c r="G215" s="2" t="s">
        <v>12</v>
      </c>
      <c r="H215" s="2" t="s">
        <v>19</v>
      </c>
      <c r="I215" s="2" t="str">
        <f t="shared" si="5"/>
        <v>Platinum</v>
      </c>
    </row>
    <row r="216" spans="1:9">
      <c r="A216" s="2" t="s">
        <v>697</v>
      </c>
      <c r="B216" s="2" t="s">
        <v>696</v>
      </c>
      <c r="C216" s="2">
        <v>61</v>
      </c>
      <c r="D216" s="2" t="s">
        <v>9</v>
      </c>
      <c r="E216" s="2" t="s">
        <v>698</v>
      </c>
      <c r="F216" s="2" t="s">
        <v>66</v>
      </c>
      <c r="G216" s="2" t="s">
        <v>12</v>
      </c>
      <c r="H216" s="2" t="s">
        <v>13</v>
      </c>
      <c r="I216" s="2" t="str">
        <f t="shared" si="5"/>
        <v>Gold</v>
      </c>
    </row>
    <row r="217" spans="1:9">
      <c r="A217" s="2" t="s">
        <v>700</v>
      </c>
      <c r="B217" s="2" t="s">
        <v>699</v>
      </c>
      <c r="C217" s="2">
        <v>50</v>
      </c>
      <c r="D217" s="2" t="s">
        <v>16</v>
      </c>
      <c r="E217" s="2" t="s">
        <v>701</v>
      </c>
      <c r="F217" s="2" t="s">
        <v>35</v>
      </c>
      <c r="G217" s="2" t="s">
        <v>12</v>
      </c>
      <c r="H217" s="2" t="s">
        <v>13</v>
      </c>
      <c r="I217" s="2" t="str">
        <f t="shared" si="5"/>
        <v>Gold</v>
      </c>
    </row>
    <row r="218" spans="1:9">
      <c r="A218" s="2" t="s">
        <v>703</v>
      </c>
      <c r="B218" s="2" t="s">
        <v>702</v>
      </c>
      <c r="C218" s="2">
        <v>44</v>
      </c>
      <c r="D218" s="2" t="s">
        <v>9</v>
      </c>
      <c r="E218" s="2" t="s">
        <v>704</v>
      </c>
      <c r="F218" s="2" t="s">
        <v>30</v>
      </c>
      <c r="G218" s="2" t="s">
        <v>12</v>
      </c>
      <c r="H218" s="2" t="s">
        <v>19</v>
      </c>
      <c r="I218" s="2" t="str">
        <f t="shared" si="5"/>
        <v>Platinum</v>
      </c>
    </row>
    <row r="219" spans="1:9">
      <c r="A219" s="2" t="s">
        <v>706</v>
      </c>
      <c r="B219" s="2" t="s">
        <v>705</v>
      </c>
      <c r="C219" s="2">
        <v>42</v>
      </c>
      <c r="D219" s="2" t="s">
        <v>9</v>
      </c>
      <c r="E219" s="2" t="s">
        <v>707</v>
      </c>
      <c r="F219" s="2" t="s">
        <v>113</v>
      </c>
      <c r="G219" s="2" t="s">
        <v>12</v>
      </c>
      <c r="H219" s="2" t="s">
        <v>31</v>
      </c>
      <c r="I219" s="2" t="str">
        <f t="shared" si="5"/>
        <v>Silver</v>
      </c>
    </row>
    <row r="220" spans="1:9">
      <c r="A220" s="2" t="s">
        <v>709</v>
      </c>
      <c r="B220" s="2" t="s">
        <v>708</v>
      </c>
      <c r="C220" s="2">
        <v>46</v>
      </c>
      <c r="D220" s="2" t="s">
        <v>9</v>
      </c>
      <c r="E220" s="2" t="s">
        <v>710</v>
      </c>
      <c r="F220" s="2" t="s">
        <v>30</v>
      </c>
      <c r="G220" s="2" t="s">
        <v>12</v>
      </c>
      <c r="H220" s="2" t="s">
        <v>19</v>
      </c>
      <c r="I220" s="2" t="str">
        <f t="shared" si="5"/>
        <v>Platinum</v>
      </c>
    </row>
    <row r="221" spans="1:9">
      <c r="A221" s="2" t="s">
        <v>712</v>
      </c>
      <c r="B221" s="2" t="s">
        <v>711</v>
      </c>
      <c r="C221" s="2">
        <v>47</v>
      </c>
      <c r="D221" s="2" t="s">
        <v>16</v>
      </c>
      <c r="E221" s="2" t="s">
        <v>3831</v>
      </c>
      <c r="F221" s="2" t="s">
        <v>88</v>
      </c>
      <c r="G221" s="2" t="s">
        <v>12</v>
      </c>
      <c r="H221" s="2" t="s">
        <v>13</v>
      </c>
      <c r="I221" s="2" t="str">
        <f t="shared" si="5"/>
        <v>Gold</v>
      </c>
    </row>
    <row r="222" spans="1:9">
      <c r="A222" s="2" t="s">
        <v>714</v>
      </c>
      <c r="B222" s="2" t="s">
        <v>713</v>
      </c>
      <c r="C222" s="2">
        <v>50</v>
      </c>
      <c r="D222" s="2" t="s">
        <v>16</v>
      </c>
      <c r="E222" s="2" t="s">
        <v>3830</v>
      </c>
      <c r="F222" s="2" t="s">
        <v>715</v>
      </c>
      <c r="G222" s="2" t="s">
        <v>3829</v>
      </c>
      <c r="H222" s="2" t="s">
        <v>26</v>
      </c>
      <c r="I222" s="2" t="str">
        <f t="shared" si="5"/>
        <v>Bronze</v>
      </c>
    </row>
    <row r="223" spans="1:9">
      <c r="A223" s="2" t="s">
        <v>717</v>
      </c>
      <c r="B223" s="2" t="s">
        <v>716</v>
      </c>
      <c r="C223" s="2">
        <v>38</v>
      </c>
      <c r="D223" s="2" t="s">
        <v>9</v>
      </c>
      <c r="E223" s="2" t="s">
        <v>718</v>
      </c>
      <c r="F223" s="2" t="s">
        <v>81</v>
      </c>
      <c r="G223" s="2" t="s">
        <v>12</v>
      </c>
      <c r="H223" s="2" t="s">
        <v>19</v>
      </c>
      <c r="I223" s="2" t="str">
        <f t="shared" si="5"/>
        <v>Platinum</v>
      </c>
    </row>
    <row r="224" spans="1:9">
      <c r="A224" s="2" t="s">
        <v>720</v>
      </c>
      <c r="B224" s="2" t="s">
        <v>719</v>
      </c>
      <c r="C224" s="2">
        <v>35</v>
      </c>
      <c r="D224" s="2" t="s">
        <v>9</v>
      </c>
      <c r="E224" s="2" t="s">
        <v>721</v>
      </c>
      <c r="F224" s="2" t="s">
        <v>233</v>
      </c>
      <c r="G224" s="2" t="s">
        <v>12</v>
      </c>
      <c r="H224" s="2" t="s">
        <v>19</v>
      </c>
      <c r="I224" s="2" t="str">
        <f t="shared" si="5"/>
        <v>Platinum</v>
      </c>
    </row>
    <row r="225" spans="1:9">
      <c r="A225" s="2" t="s">
        <v>723</v>
      </c>
      <c r="B225" s="2" t="s">
        <v>722</v>
      </c>
      <c r="C225" s="2">
        <v>50</v>
      </c>
      <c r="D225" s="2" t="s">
        <v>9</v>
      </c>
      <c r="E225" s="2" t="s">
        <v>3832</v>
      </c>
      <c r="F225" s="2" t="s">
        <v>267</v>
      </c>
      <c r="G225" s="2" t="s">
        <v>12</v>
      </c>
      <c r="H225" s="2" t="s">
        <v>19</v>
      </c>
      <c r="I225" s="2" t="str">
        <f t="shared" si="5"/>
        <v>Platinum</v>
      </c>
    </row>
    <row r="226" spans="1:9">
      <c r="A226" s="2" t="s">
        <v>725</v>
      </c>
      <c r="B226" s="2" t="s">
        <v>724</v>
      </c>
      <c r="C226" s="2">
        <v>29</v>
      </c>
      <c r="D226" s="2" t="s">
        <v>9</v>
      </c>
      <c r="E226" s="2" t="s">
        <v>726</v>
      </c>
      <c r="F226" s="2" t="s">
        <v>113</v>
      </c>
      <c r="G226" s="2" t="s">
        <v>12</v>
      </c>
      <c r="H226" s="2" t="s">
        <v>31</v>
      </c>
      <c r="I226" s="2" t="str">
        <f t="shared" si="5"/>
        <v>Silver</v>
      </c>
    </row>
    <row r="227" spans="1:9">
      <c r="A227" s="2" t="s">
        <v>728</v>
      </c>
      <c r="B227" s="2" t="s">
        <v>727</v>
      </c>
      <c r="C227" s="2">
        <v>46</v>
      </c>
      <c r="D227" s="2" t="s">
        <v>16</v>
      </c>
      <c r="E227" s="2" t="s">
        <v>729</v>
      </c>
      <c r="F227" s="2" t="s">
        <v>117</v>
      </c>
      <c r="G227" s="2" t="s">
        <v>12</v>
      </c>
      <c r="H227" s="2" t="s">
        <v>19</v>
      </c>
      <c r="I227" s="2" t="str">
        <f t="shared" si="5"/>
        <v>Platinum</v>
      </c>
    </row>
    <row r="228" spans="1:9">
      <c r="A228" s="2" t="s">
        <v>731</v>
      </c>
      <c r="B228" s="2" t="s">
        <v>730</v>
      </c>
      <c r="C228" s="2">
        <v>54</v>
      </c>
      <c r="D228" s="2" t="s">
        <v>9</v>
      </c>
      <c r="E228" s="2" t="s">
        <v>216</v>
      </c>
      <c r="F228" s="2" t="s">
        <v>163</v>
      </c>
      <c r="G228" s="2" t="s">
        <v>12</v>
      </c>
      <c r="H228" s="2" t="s">
        <v>13</v>
      </c>
      <c r="I228" s="2" t="str">
        <f t="shared" si="5"/>
        <v>Gold</v>
      </c>
    </row>
    <row r="229" spans="1:9">
      <c r="A229" s="2" t="s">
        <v>733</v>
      </c>
      <c r="B229" s="2" t="s">
        <v>732</v>
      </c>
      <c r="C229" s="2">
        <v>63</v>
      </c>
      <c r="D229" s="2" t="s">
        <v>16</v>
      </c>
      <c r="E229" s="2" t="s">
        <v>734</v>
      </c>
      <c r="F229" s="2" t="s">
        <v>62</v>
      </c>
      <c r="G229" s="2" t="s">
        <v>12</v>
      </c>
      <c r="H229" s="2" t="s">
        <v>13</v>
      </c>
      <c r="I229" s="2" t="str">
        <f t="shared" si="5"/>
        <v>Gold</v>
      </c>
    </row>
    <row r="230" spans="1:9">
      <c r="A230" s="2" t="s">
        <v>736</v>
      </c>
      <c r="B230" s="2" t="s">
        <v>735</v>
      </c>
      <c r="C230" s="2">
        <v>52</v>
      </c>
      <c r="D230" s="2" t="s">
        <v>16</v>
      </c>
      <c r="E230" s="2" t="s">
        <v>395</v>
      </c>
      <c r="F230" s="2" t="s">
        <v>117</v>
      </c>
      <c r="G230" s="2" t="s">
        <v>12</v>
      </c>
      <c r="H230" s="2" t="s">
        <v>13</v>
      </c>
      <c r="I230" s="2" t="str">
        <f t="shared" si="5"/>
        <v>Gold</v>
      </c>
    </row>
    <row r="231" spans="1:9">
      <c r="A231" s="2" t="s">
        <v>738</v>
      </c>
      <c r="B231" s="2" t="s">
        <v>737</v>
      </c>
      <c r="C231" s="2">
        <v>32</v>
      </c>
      <c r="D231" s="2" t="s">
        <v>16</v>
      </c>
      <c r="E231" s="2" t="s">
        <v>739</v>
      </c>
      <c r="F231" s="2" t="s">
        <v>140</v>
      </c>
      <c r="G231" s="2" t="s">
        <v>12</v>
      </c>
      <c r="H231" s="2" t="s">
        <v>26</v>
      </c>
      <c r="I231" s="2" t="str">
        <f t="shared" si="5"/>
        <v>Bronze</v>
      </c>
    </row>
    <row r="232" spans="1:9">
      <c r="A232" s="2" t="s">
        <v>741</v>
      </c>
      <c r="B232" s="2" t="s">
        <v>740</v>
      </c>
      <c r="C232" s="2">
        <v>29</v>
      </c>
      <c r="D232" s="2" t="s">
        <v>9</v>
      </c>
      <c r="E232" s="2" t="s">
        <v>742</v>
      </c>
      <c r="F232" s="2" t="s">
        <v>250</v>
      </c>
      <c r="G232" s="2" t="s">
        <v>12</v>
      </c>
      <c r="H232" s="2" t="s">
        <v>26</v>
      </c>
      <c r="I232" s="2" t="str">
        <f t="shared" si="5"/>
        <v>Bronze</v>
      </c>
    </row>
    <row r="233" spans="1:9">
      <c r="A233" s="2" t="s">
        <v>744</v>
      </c>
      <c r="B233" s="2" t="s">
        <v>743</v>
      </c>
      <c r="C233" s="2">
        <v>22</v>
      </c>
      <c r="D233" s="2" t="s">
        <v>16</v>
      </c>
      <c r="E233" s="2" t="s">
        <v>745</v>
      </c>
      <c r="F233" s="2" t="s">
        <v>317</v>
      </c>
      <c r="G233" s="2" t="s">
        <v>12</v>
      </c>
      <c r="H233" s="2" t="s">
        <v>26</v>
      </c>
      <c r="I233" s="2" t="str">
        <f t="shared" si="5"/>
        <v>Bronze</v>
      </c>
    </row>
    <row r="234" spans="1:9">
      <c r="A234" s="2" t="s">
        <v>747</v>
      </c>
      <c r="B234" s="2" t="s">
        <v>746</v>
      </c>
      <c r="C234" s="2">
        <v>27</v>
      </c>
      <c r="D234" s="2" t="s">
        <v>16</v>
      </c>
      <c r="E234" s="2" t="s">
        <v>748</v>
      </c>
      <c r="F234" s="2" t="s">
        <v>88</v>
      </c>
      <c r="G234" s="2" t="s">
        <v>12</v>
      </c>
      <c r="H234" s="2" t="s">
        <v>19</v>
      </c>
      <c r="I234" s="2" t="str">
        <f t="shared" si="5"/>
        <v>Platinum</v>
      </c>
    </row>
    <row r="235" spans="1:9">
      <c r="A235" s="2" t="s">
        <v>750</v>
      </c>
      <c r="B235" s="2" t="s">
        <v>749</v>
      </c>
      <c r="C235" s="2">
        <v>59</v>
      </c>
      <c r="D235" s="2" t="s">
        <v>9</v>
      </c>
      <c r="E235" s="2" t="s">
        <v>751</v>
      </c>
      <c r="F235" s="2" t="s">
        <v>43</v>
      </c>
      <c r="G235" s="2" t="s">
        <v>12</v>
      </c>
      <c r="H235" s="2" t="s">
        <v>31</v>
      </c>
      <c r="I235" s="2" t="str">
        <f t="shared" si="5"/>
        <v>Silver</v>
      </c>
    </row>
    <row r="236" spans="1:9">
      <c r="A236" s="2" t="s">
        <v>753</v>
      </c>
      <c r="B236" s="2" t="s">
        <v>752</v>
      </c>
      <c r="C236" s="2">
        <v>43</v>
      </c>
      <c r="D236" s="2" t="s">
        <v>16</v>
      </c>
      <c r="E236" s="2" t="s">
        <v>754</v>
      </c>
      <c r="F236" s="2" t="s">
        <v>62</v>
      </c>
      <c r="G236" s="2" t="s">
        <v>12</v>
      </c>
      <c r="H236" s="2" t="s">
        <v>13</v>
      </c>
      <c r="I236" s="2" t="str">
        <f t="shared" si="5"/>
        <v>Gold</v>
      </c>
    </row>
    <row r="237" spans="1:9">
      <c r="A237" s="2" t="s">
        <v>756</v>
      </c>
      <c r="B237" s="2" t="s">
        <v>755</v>
      </c>
      <c r="C237" s="2">
        <v>28</v>
      </c>
      <c r="D237" s="2" t="s">
        <v>16</v>
      </c>
      <c r="E237" s="2" t="s">
        <v>757</v>
      </c>
      <c r="F237" s="2" t="s">
        <v>92</v>
      </c>
      <c r="G237" s="2" t="s">
        <v>12</v>
      </c>
      <c r="H237" s="2" t="s">
        <v>26</v>
      </c>
      <c r="I237" s="2" t="str">
        <f t="shared" si="5"/>
        <v>Bronze</v>
      </c>
    </row>
    <row r="238" spans="1:9">
      <c r="A238" s="2" t="s">
        <v>759</v>
      </c>
      <c r="B238" s="2" t="s">
        <v>758</v>
      </c>
      <c r="C238" s="2">
        <v>42</v>
      </c>
      <c r="D238" s="2" t="s">
        <v>16</v>
      </c>
      <c r="E238" s="2" t="s">
        <v>760</v>
      </c>
      <c r="F238" s="2" t="s">
        <v>287</v>
      </c>
      <c r="G238" s="2" t="s">
        <v>12</v>
      </c>
      <c r="H238" s="2" t="s">
        <v>26</v>
      </c>
      <c r="I238" s="2" t="str">
        <f t="shared" si="5"/>
        <v>Bronze</v>
      </c>
    </row>
    <row r="239" spans="1:9">
      <c r="A239" s="2" t="s">
        <v>762</v>
      </c>
      <c r="B239" s="2" t="s">
        <v>761</v>
      </c>
      <c r="C239" s="2">
        <v>41</v>
      </c>
      <c r="D239" s="2" t="s">
        <v>16</v>
      </c>
      <c r="E239" s="2" t="s">
        <v>763</v>
      </c>
      <c r="F239" s="2" t="s">
        <v>66</v>
      </c>
      <c r="G239" s="2" t="s">
        <v>12</v>
      </c>
      <c r="H239" s="2" t="s">
        <v>13</v>
      </c>
      <c r="I239" s="2" t="str">
        <f t="shared" si="5"/>
        <v>Gold</v>
      </c>
    </row>
    <row r="240" spans="1:9">
      <c r="A240" s="2" t="s">
        <v>765</v>
      </c>
      <c r="B240" s="2" t="s">
        <v>764</v>
      </c>
      <c r="C240" s="2">
        <v>40</v>
      </c>
      <c r="D240" s="2" t="s">
        <v>9</v>
      </c>
      <c r="E240" s="2" t="s">
        <v>766</v>
      </c>
      <c r="F240" s="2" t="s">
        <v>43</v>
      </c>
      <c r="G240" s="2" t="s">
        <v>12</v>
      </c>
      <c r="H240" s="2" t="s">
        <v>19</v>
      </c>
      <c r="I240" s="2" t="str">
        <f t="shared" si="5"/>
        <v>Platinum</v>
      </c>
    </row>
    <row r="241" spans="1:9">
      <c r="A241" s="2" t="s">
        <v>768</v>
      </c>
      <c r="B241" s="2" t="s">
        <v>767</v>
      </c>
      <c r="C241" s="2">
        <v>58</v>
      </c>
      <c r="D241" s="2" t="s">
        <v>16</v>
      </c>
      <c r="E241" s="2" t="s">
        <v>769</v>
      </c>
      <c r="F241" s="2" t="s">
        <v>184</v>
      </c>
      <c r="G241" s="2" t="s">
        <v>12</v>
      </c>
      <c r="H241" s="2" t="s">
        <v>19</v>
      </c>
      <c r="I241" s="2" t="str">
        <f t="shared" si="5"/>
        <v>Platinum</v>
      </c>
    </row>
    <row r="242" spans="1:9">
      <c r="A242" s="2" t="s">
        <v>771</v>
      </c>
      <c r="B242" s="2" t="s">
        <v>770</v>
      </c>
      <c r="C242" s="2">
        <v>59</v>
      </c>
      <c r="D242" s="2" t="s">
        <v>16</v>
      </c>
      <c r="E242" s="2" t="s">
        <v>772</v>
      </c>
      <c r="F242" s="2" t="s">
        <v>156</v>
      </c>
      <c r="G242" s="2" t="s">
        <v>12</v>
      </c>
      <c r="H242" s="2" t="s">
        <v>19</v>
      </c>
      <c r="I242" s="2" t="str">
        <f t="shared" si="5"/>
        <v>Platinum</v>
      </c>
    </row>
    <row r="243" spans="1:9">
      <c r="A243" s="2" t="s">
        <v>774</v>
      </c>
      <c r="B243" s="2" t="s">
        <v>773</v>
      </c>
      <c r="C243" s="2">
        <v>31</v>
      </c>
      <c r="D243" s="2" t="s">
        <v>9</v>
      </c>
      <c r="E243" s="2" t="s">
        <v>775</v>
      </c>
      <c r="F243" s="2" t="s">
        <v>287</v>
      </c>
      <c r="G243" s="2" t="s">
        <v>12</v>
      </c>
      <c r="H243" s="2" t="s">
        <v>19</v>
      </c>
      <c r="I243" s="2" t="str">
        <f t="shared" si="5"/>
        <v>Platinum</v>
      </c>
    </row>
    <row r="244" spans="1:9">
      <c r="A244" s="2" t="s">
        <v>777</v>
      </c>
      <c r="B244" s="2" t="s">
        <v>776</v>
      </c>
      <c r="C244" s="2">
        <v>58</v>
      </c>
      <c r="D244" s="2" t="s">
        <v>16</v>
      </c>
      <c r="E244" s="2" t="s">
        <v>778</v>
      </c>
      <c r="F244" s="2" t="s">
        <v>167</v>
      </c>
      <c r="G244" s="2" t="s">
        <v>12</v>
      </c>
      <c r="H244" s="2" t="s">
        <v>31</v>
      </c>
      <c r="I244" s="2" t="str">
        <f t="shared" si="5"/>
        <v>Silver</v>
      </c>
    </row>
    <row r="245" spans="1:9">
      <c r="A245" s="2" t="s">
        <v>780</v>
      </c>
      <c r="B245" s="2" t="s">
        <v>779</v>
      </c>
      <c r="C245" s="2">
        <v>56</v>
      </c>
      <c r="D245" s="2" t="s">
        <v>16</v>
      </c>
      <c r="E245" s="2" t="s">
        <v>781</v>
      </c>
      <c r="F245" s="2" t="s">
        <v>359</v>
      </c>
      <c r="G245" s="2" t="s">
        <v>12</v>
      </c>
      <c r="H245" s="2" t="s">
        <v>13</v>
      </c>
      <c r="I245" s="2" t="str">
        <f t="shared" si="5"/>
        <v>Gold</v>
      </c>
    </row>
    <row r="246" spans="1:9">
      <c r="A246" s="2" t="s">
        <v>783</v>
      </c>
      <c r="B246" s="2" t="s">
        <v>782</v>
      </c>
      <c r="C246" s="2">
        <v>19</v>
      </c>
      <c r="D246" s="2" t="s">
        <v>9</v>
      </c>
      <c r="E246" s="2" t="s">
        <v>784</v>
      </c>
      <c r="F246" s="2" t="s">
        <v>117</v>
      </c>
      <c r="G246" s="2" t="s">
        <v>12</v>
      </c>
      <c r="H246" s="2" t="s">
        <v>26</v>
      </c>
      <c r="I246" s="2" t="str">
        <f t="shared" si="5"/>
        <v>Bronze</v>
      </c>
    </row>
    <row r="247" spans="1:9">
      <c r="A247" s="2" t="s">
        <v>786</v>
      </c>
      <c r="B247" s="2" t="s">
        <v>785</v>
      </c>
      <c r="C247" s="2">
        <v>57</v>
      </c>
      <c r="D247" s="2" t="s">
        <v>16</v>
      </c>
      <c r="E247" s="2" t="s">
        <v>787</v>
      </c>
      <c r="F247" s="2" t="s">
        <v>156</v>
      </c>
      <c r="G247" s="2" t="s">
        <v>12</v>
      </c>
      <c r="H247" s="2" t="s">
        <v>19</v>
      </c>
      <c r="I247" s="2" t="str">
        <f t="shared" si="5"/>
        <v>Platinum</v>
      </c>
    </row>
    <row r="248" spans="1:9">
      <c r="A248" s="2" t="s">
        <v>789</v>
      </c>
      <c r="B248" s="2" t="s">
        <v>788</v>
      </c>
      <c r="C248" s="2">
        <v>58</v>
      </c>
      <c r="D248" s="2" t="s">
        <v>9</v>
      </c>
      <c r="E248" s="2" t="s">
        <v>790</v>
      </c>
      <c r="F248" s="2" t="s">
        <v>291</v>
      </c>
      <c r="G248" s="2" t="s">
        <v>12</v>
      </c>
      <c r="H248" s="2" t="s">
        <v>26</v>
      </c>
      <c r="I248" s="2" t="str">
        <f t="shared" si="5"/>
        <v>Bronze</v>
      </c>
    </row>
    <row r="249" spans="1:9">
      <c r="A249" s="2" t="s">
        <v>792</v>
      </c>
      <c r="B249" s="2" t="s">
        <v>791</v>
      </c>
      <c r="C249" s="2">
        <v>32</v>
      </c>
      <c r="D249" s="2" t="s">
        <v>9</v>
      </c>
      <c r="E249" s="2" t="s">
        <v>793</v>
      </c>
      <c r="F249" s="2" t="s">
        <v>47</v>
      </c>
      <c r="G249" s="2" t="s">
        <v>12</v>
      </c>
      <c r="H249" s="2" t="s">
        <v>19</v>
      </c>
      <c r="I249" s="2" t="str">
        <f t="shared" si="5"/>
        <v>Platinum</v>
      </c>
    </row>
    <row r="250" spans="1:9">
      <c r="A250" s="2" t="s">
        <v>795</v>
      </c>
      <c r="B250" s="2" t="s">
        <v>794</v>
      </c>
      <c r="C250" s="2">
        <v>19</v>
      </c>
      <c r="D250" s="2" t="s">
        <v>9</v>
      </c>
      <c r="E250" s="2" t="s">
        <v>796</v>
      </c>
      <c r="F250" s="2" t="s">
        <v>184</v>
      </c>
      <c r="G250" s="2" t="s">
        <v>12</v>
      </c>
      <c r="H250" s="2" t="s">
        <v>13</v>
      </c>
      <c r="I250" s="2" t="str">
        <f t="shared" si="5"/>
        <v>Gold</v>
      </c>
    </row>
    <row r="251" spans="1:9">
      <c r="A251" s="2" t="s">
        <v>798</v>
      </c>
      <c r="B251" s="2" t="s">
        <v>797</v>
      </c>
      <c r="C251" s="2">
        <v>41</v>
      </c>
      <c r="D251" s="2" t="s">
        <v>16</v>
      </c>
      <c r="E251" s="2" t="s">
        <v>799</v>
      </c>
      <c r="F251" s="2" t="s">
        <v>58</v>
      </c>
      <c r="G251" s="2" t="s">
        <v>12</v>
      </c>
      <c r="H251" s="2" t="s">
        <v>13</v>
      </c>
      <c r="I251" s="2" t="str">
        <f t="shared" si="5"/>
        <v>Gold</v>
      </c>
    </row>
    <row r="252" spans="1:9">
      <c r="A252" s="2" t="s">
        <v>801</v>
      </c>
      <c r="B252" s="2" t="s">
        <v>800</v>
      </c>
      <c r="C252" s="2">
        <v>48</v>
      </c>
      <c r="D252" s="2" t="s">
        <v>9</v>
      </c>
      <c r="E252" s="2" t="s">
        <v>802</v>
      </c>
      <c r="F252" s="2" t="s">
        <v>92</v>
      </c>
      <c r="G252" s="2" t="s">
        <v>12</v>
      </c>
      <c r="H252" s="2" t="s">
        <v>19</v>
      </c>
      <c r="I252" s="2" t="str">
        <f t="shared" si="5"/>
        <v>Platinum</v>
      </c>
    </row>
    <row r="253" spans="1:9">
      <c r="A253" s="2" t="s">
        <v>804</v>
      </c>
      <c r="B253" s="2" t="s">
        <v>803</v>
      </c>
      <c r="C253" s="2">
        <v>64</v>
      </c>
      <c r="D253" s="2" t="s">
        <v>9</v>
      </c>
      <c r="E253" s="2" t="s">
        <v>805</v>
      </c>
      <c r="F253" s="2" t="s">
        <v>22</v>
      </c>
      <c r="G253" s="2" t="s">
        <v>12</v>
      </c>
      <c r="H253" s="2" t="s">
        <v>31</v>
      </c>
      <c r="I253" s="2" t="str">
        <f t="shared" si="5"/>
        <v>Silver</v>
      </c>
    </row>
    <row r="254" spans="1:9">
      <c r="A254" s="2" t="s">
        <v>807</v>
      </c>
      <c r="B254" s="2" t="s">
        <v>806</v>
      </c>
      <c r="C254" s="2">
        <v>26</v>
      </c>
      <c r="D254" s="2" t="s">
        <v>9</v>
      </c>
      <c r="E254" s="2" t="s">
        <v>808</v>
      </c>
      <c r="F254" s="2" t="s">
        <v>39</v>
      </c>
      <c r="G254" s="2" t="s">
        <v>12</v>
      </c>
      <c r="H254" s="2" t="s">
        <v>31</v>
      </c>
      <c r="I254" s="2" t="str">
        <f t="shared" si="5"/>
        <v>Silver</v>
      </c>
    </row>
    <row r="255" spans="1:9">
      <c r="A255" s="2" t="s">
        <v>810</v>
      </c>
      <c r="B255" s="2" t="s">
        <v>809</v>
      </c>
      <c r="C255" s="2">
        <v>32</v>
      </c>
      <c r="D255" s="2" t="s">
        <v>9</v>
      </c>
      <c r="E255" s="2" t="s">
        <v>811</v>
      </c>
      <c r="F255" s="2" t="s">
        <v>324</v>
      </c>
      <c r="G255" s="2" t="s">
        <v>12</v>
      </c>
      <c r="H255" s="2" t="s">
        <v>26</v>
      </c>
      <c r="I255" s="2" t="str">
        <f t="shared" si="5"/>
        <v>Bronze</v>
      </c>
    </row>
    <row r="256" spans="1:9">
      <c r="A256" s="2" t="s">
        <v>813</v>
      </c>
      <c r="B256" s="2" t="s">
        <v>812</v>
      </c>
      <c r="C256" s="2">
        <v>34</v>
      </c>
      <c r="D256" s="2" t="s">
        <v>9</v>
      </c>
      <c r="E256" s="2" t="s">
        <v>814</v>
      </c>
      <c r="F256" s="2" t="s">
        <v>163</v>
      </c>
      <c r="G256" s="2" t="s">
        <v>12</v>
      </c>
      <c r="H256" s="2" t="s">
        <v>31</v>
      </c>
      <c r="I256" s="2" t="str">
        <f t="shared" si="5"/>
        <v>Silver</v>
      </c>
    </row>
    <row r="257" spans="1:9">
      <c r="A257" s="2" t="s">
        <v>816</v>
      </c>
      <c r="B257" s="2" t="s">
        <v>815</v>
      </c>
      <c r="C257" s="2">
        <v>21</v>
      </c>
      <c r="D257" s="2" t="s">
        <v>9</v>
      </c>
      <c r="E257" s="2" t="s">
        <v>817</v>
      </c>
      <c r="F257" s="2" t="s">
        <v>25</v>
      </c>
      <c r="G257" s="2" t="s">
        <v>12</v>
      </c>
      <c r="H257" s="2" t="s">
        <v>13</v>
      </c>
      <c r="I257" s="2" t="str">
        <f t="shared" si="5"/>
        <v>Gold</v>
      </c>
    </row>
    <row r="258" spans="1:9">
      <c r="A258" s="2" t="s">
        <v>819</v>
      </c>
      <c r="B258" s="2" t="s">
        <v>818</v>
      </c>
      <c r="C258" s="2">
        <v>57</v>
      </c>
      <c r="D258" s="2" t="s">
        <v>9</v>
      </c>
      <c r="E258" s="2" t="s">
        <v>820</v>
      </c>
      <c r="F258" s="2" t="s">
        <v>291</v>
      </c>
      <c r="G258" s="2" t="s">
        <v>12</v>
      </c>
      <c r="H258" s="2" t="s">
        <v>19</v>
      </c>
      <c r="I258" s="2" t="str">
        <f t="shared" ref="I258:I321" si="6">IF(ISBLANK(H258), "Unknown", H258)</f>
        <v>Platinum</v>
      </c>
    </row>
    <row r="259" spans="1:9">
      <c r="A259" s="2" t="s">
        <v>822</v>
      </c>
      <c r="B259" s="2" t="s">
        <v>821</v>
      </c>
      <c r="C259" s="2">
        <v>42</v>
      </c>
      <c r="D259" s="2" t="s">
        <v>9</v>
      </c>
      <c r="E259" s="2" t="s">
        <v>823</v>
      </c>
      <c r="F259" s="2" t="s">
        <v>715</v>
      </c>
      <c r="G259" s="2" t="s">
        <v>12</v>
      </c>
      <c r="H259" s="2" t="s">
        <v>31</v>
      </c>
      <c r="I259" s="2" t="str">
        <f t="shared" si="6"/>
        <v>Silver</v>
      </c>
    </row>
    <row r="260" spans="1:9">
      <c r="A260" s="2" t="s">
        <v>825</v>
      </c>
      <c r="B260" s="2" t="s">
        <v>824</v>
      </c>
      <c r="C260" s="2">
        <v>24</v>
      </c>
      <c r="D260" s="2" t="s">
        <v>16</v>
      </c>
      <c r="E260" s="2" t="s">
        <v>826</v>
      </c>
      <c r="F260" s="2" t="s">
        <v>359</v>
      </c>
      <c r="G260" s="2" t="s">
        <v>12</v>
      </c>
      <c r="H260" s="2" t="s">
        <v>19</v>
      </c>
      <c r="I260" s="2" t="str">
        <f t="shared" si="6"/>
        <v>Platinum</v>
      </c>
    </row>
    <row r="261" spans="1:9">
      <c r="A261" s="2" t="s">
        <v>828</v>
      </c>
      <c r="B261" s="2" t="s">
        <v>827</v>
      </c>
      <c r="C261" s="2">
        <v>32</v>
      </c>
      <c r="D261" s="2" t="s">
        <v>16</v>
      </c>
      <c r="E261" s="2" t="s">
        <v>829</v>
      </c>
      <c r="F261" s="2" t="s">
        <v>96</v>
      </c>
      <c r="G261" s="2" t="s">
        <v>12</v>
      </c>
      <c r="H261" s="2" t="s">
        <v>31</v>
      </c>
      <c r="I261" s="2" t="str">
        <f t="shared" si="6"/>
        <v>Silver</v>
      </c>
    </row>
    <row r="262" spans="1:9">
      <c r="A262" s="2" t="s">
        <v>831</v>
      </c>
      <c r="B262" s="2" t="s">
        <v>830</v>
      </c>
      <c r="C262" s="2">
        <v>63</v>
      </c>
      <c r="D262" s="2" t="s">
        <v>16</v>
      </c>
      <c r="E262" s="2" t="s">
        <v>832</v>
      </c>
      <c r="F262" s="2" t="s">
        <v>133</v>
      </c>
      <c r="G262" s="2" t="s">
        <v>12</v>
      </c>
      <c r="H262" s="2" t="s">
        <v>19</v>
      </c>
      <c r="I262" s="2" t="str">
        <f t="shared" si="6"/>
        <v>Platinum</v>
      </c>
    </row>
    <row r="263" spans="1:9">
      <c r="A263" s="2" t="s">
        <v>834</v>
      </c>
      <c r="B263" s="2" t="s">
        <v>833</v>
      </c>
      <c r="C263" s="2">
        <v>27</v>
      </c>
      <c r="D263" s="2" t="s">
        <v>16</v>
      </c>
      <c r="E263" s="2" t="s">
        <v>835</v>
      </c>
      <c r="F263" s="2" t="s">
        <v>35</v>
      </c>
      <c r="G263" s="2" t="s">
        <v>12</v>
      </c>
      <c r="H263" s="2" t="s">
        <v>31</v>
      </c>
      <c r="I263" s="2" t="str">
        <f t="shared" si="6"/>
        <v>Silver</v>
      </c>
    </row>
    <row r="264" spans="1:9">
      <c r="A264" s="2" t="s">
        <v>837</v>
      </c>
      <c r="B264" s="2" t="s">
        <v>836</v>
      </c>
      <c r="C264" s="2">
        <v>60</v>
      </c>
      <c r="D264" s="2" t="s">
        <v>16</v>
      </c>
      <c r="E264" s="2" t="s">
        <v>838</v>
      </c>
      <c r="F264" s="2" t="s">
        <v>66</v>
      </c>
      <c r="G264" s="2" t="s">
        <v>12</v>
      </c>
      <c r="H264" s="2" t="s">
        <v>31</v>
      </c>
      <c r="I264" s="2" t="str">
        <f t="shared" si="6"/>
        <v>Silver</v>
      </c>
    </row>
    <row r="265" spans="1:9">
      <c r="A265" s="2" t="s">
        <v>840</v>
      </c>
      <c r="B265" s="2" t="s">
        <v>839</v>
      </c>
      <c r="C265" s="2">
        <v>50</v>
      </c>
      <c r="D265" s="2" t="s">
        <v>9</v>
      </c>
      <c r="E265" s="2" t="s">
        <v>841</v>
      </c>
      <c r="F265" s="2" t="s">
        <v>328</v>
      </c>
      <c r="G265" s="2" t="s">
        <v>12</v>
      </c>
      <c r="H265" s="2" t="s">
        <v>26</v>
      </c>
      <c r="I265" s="2" t="str">
        <f t="shared" si="6"/>
        <v>Bronze</v>
      </c>
    </row>
    <row r="266" spans="1:9">
      <c r="A266" s="2" t="s">
        <v>843</v>
      </c>
      <c r="B266" s="2" t="s">
        <v>842</v>
      </c>
      <c r="C266" s="2">
        <v>25</v>
      </c>
      <c r="D266" s="2" t="s">
        <v>9</v>
      </c>
      <c r="E266" s="2" t="s">
        <v>844</v>
      </c>
      <c r="F266" s="2" t="s">
        <v>845</v>
      </c>
      <c r="G266" s="2" t="s">
        <v>12</v>
      </c>
      <c r="H266" s="2" t="s">
        <v>13</v>
      </c>
      <c r="I266" s="2" t="str">
        <f t="shared" si="6"/>
        <v>Gold</v>
      </c>
    </row>
    <row r="267" spans="1:9">
      <c r="A267" s="2" t="s">
        <v>847</v>
      </c>
      <c r="B267" s="2" t="s">
        <v>846</v>
      </c>
      <c r="C267" s="2">
        <v>38</v>
      </c>
      <c r="D267" s="2" t="s">
        <v>9</v>
      </c>
      <c r="E267" s="2" t="s">
        <v>848</v>
      </c>
      <c r="F267" s="2" t="s">
        <v>237</v>
      </c>
      <c r="G267" s="2" t="s">
        <v>12</v>
      </c>
      <c r="H267" s="2" t="s">
        <v>31</v>
      </c>
      <c r="I267" s="2" t="str">
        <f t="shared" si="6"/>
        <v>Silver</v>
      </c>
    </row>
    <row r="268" spans="1:9">
      <c r="A268" s="2" t="s">
        <v>850</v>
      </c>
      <c r="B268" s="2" t="s">
        <v>849</v>
      </c>
      <c r="C268" s="2">
        <v>32</v>
      </c>
      <c r="D268" s="2" t="s">
        <v>16</v>
      </c>
      <c r="E268" s="2" t="s">
        <v>851</v>
      </c>
      <c r="F268" s="2" t="s">
        <v>588</v>
      </c>
      <c r="G268" s="2" t="s">
        <v>12</v>
      </c>
      <c r="H268" s="2" t="s">
        <v>26</v>
      </c>
      <c r="I268" s="2" t="str">
        <f t="shared" si="6"/>
        <v>Bronze</v>
      </c>
    </row>
    <row r="269" spans="1:9">
      <c r="A269" s="2" t="s">
        <v>853</v>
      </c>
      <c r="B269" s="2" t="s">
        <v>852</v>
      </c>
      <c r="C269" s="2">
        <v>18</v>
      </c>
      <c r="D269" s="2" t="s">
        <v>9</v>
      </c>
      <c r="E269" s="2" t="s">
        <v>781</v>
      </c>
      <c r="F269" s="2" t="s">
        <v>66</v>
      </c>
      <c r="G269" s="2" t="s">
        <v>12</v>
      </c>
      <c r="H269" s="2" t="s">
        <v>26</v>
      </c>
      <c r="I269" s="2" t="str">
        <f t="shared" si="6"/>
        <v>Bronze</v>
      </c>
    </row>
    <row r="270" spans="1:9">
      <c r="A270" s="2" t="s">
        <v>855</v>
      </c>
      <c r="B270" s="2" t="s">
        <v>854</v>
      </c>
      <c r="C270" s="2">
        <v>53</v>
      </c>
      <c r="D270" s="2" t="s">
        <v>16</v>
      </c>
      <c r="E270" s="2" t="s">
        <v>856</v>
      </c>
      <c r="F270" s="2" t="s">
        <v>201</v>
      </c>
      <c r="G270" s="2" t="s">
        <v>12</v>
      </c>
      <c r="H270" s="2" t="s">
        <v>26</v>
      </c>
      <c r="I270" s="2" t="str">
        <f t="shared" si="6"/>
        <v>Bronze</v>
      </c>
    </row>
    <row r="271" spans="1:9">
      <c r="A271" s="2" t="s">
        <v>858</v>
      </c>
      <c r="B271" s="2" t="s">
        <v>857</v>
      </c>
      <c r="C271" s="2">
        <v>45</v>
      </c>
      <c r="D271" s="2" t="s">
        <v>16</v>
      </c>
      <c r="E271" s="2" t="s">
        <v>859</v>
      </c>
      <c r="F271" s="2" t="s">
        <v>30</v>
      </c>
      <c r="G271" s="2" t="s">
        <v>12</v>
      </c>
      <c r="H271" s="2" t="s">
        <v>31</v>
      </c>
      <c r="I271" s="2" t="str">
        <f t="shared" si="6"/>
        <v>Silver</v>
      </c>
    </row>
    <row r="272" spans="1:9">
      <c r="A272" s="2" t="s">
        <v>861</v>
      </c>
      <c r="B272" s="2" t="s">
        <v>860</v>
      </c>
      <c r="C272" s="2">
        <v>31</v>
      </c>
      <c r="D272" s="2" t="s">
        <v>16</v>
      </c>
      <c r="E272" s="2" t="s">
        <v>862</v>
      </c>
      <c r="F272" s="2" t="s">
        <v>328</v>
      </c>
      <c r="G272" s="2" t="s">
        <v>12</v>
      </c>
      <c r="H272" s="2" t="s">
        <v>13</v>
      </c>
      <c r="I272" s="2" t="str">
        <f t="shared" si="6"/>
        <v>Gold</v>
      </c>
    </row>
    <row r="273" spans="1:9">
      <c r="A273" s="2" t="s">
        <v>864</v>
      </c>
      <c r="B273" s="2" t="s">
        <v>863</v>
      </c>
      <c r="C273" s="2">
        <v>64</v>
      </c>
      <c r="D273" s="2" t="s">
        <v>9</v>
      </c>
      <c r="E273" s="2" t="s">
        <v>865</v>
      </c>
      <c r="F273" s="2" t="s">
        <v>70</v>
      </c>
      <c r="G273" s="2" t="s">
        <v>12</v>
      </c>
      <c r="H273" s="2" t="s">
        <v>19</v>
      </c>
      <c r="I273" s="2" t="str">
        <f t="shared" si="6"/>
        <v>Platinum</v>
      </c>
    </row>
    <row r="274" spans="1:9">
      <c r="A274" s="2" t="s">
        <v>867</v>
      </c>
      <c r="B274" s="2" t="s">
        <v>866</v>
      </c>
      <c r="C274" s="2">
        <v>48</v>
      </c>
      <c r="D274" s="2" t="s">
        <v>16</v>
      </c>
      <c r="E274" s="2" t="s">
        <v>868</v>
      </c>
      <c r="F274" s="2" t="s">
        <v>30</v>
      </c>
      <c r="G274" s="2" t="s">
        <v>12</v>
      </c>
      <c r="H274" s="2" t="s">
        <v>13</v>
      </c>
      <c r="I274" s="2" t="str">
        <f t="shared" si="6"/>
        <v>Gold</v>
      </c>
    </row>
    <row r="275" spans="1:9">
      <c r="A275" s="2" t="s">
        <v>870</v>
      </c>
      <c r="B275" s="2" t="s">
        <v>869</v>
      </c>
      <c r="C275" s="2">
        <v>23</v>
      </c>
      <c r="D275" s="2" t="s">
        <v>9</v>
      </c>
      <c r="E275" s="2" t="s">
        <v>871</v>
      </c>
      <c r="F275" s="2" t="s">
        <v>313</v>
      </c>
      <c r="G275" s="2" t="s">
        <v>12</v>
      </c>
      <c r="H275" s="2" t="s">
        <v>26</v>
      </c>
      <c r="I275" s="2" t="str">
        <f t="shared" si="6"/>
        <v>Bronze</v>
      </c>
    </row>
    <row r="276" spans="1:9">
      <c r="A276" s="2" t="s">
        <v>873</v>
      </c>
      <c r="B276" s="2" t="s">
        <v>872</v>
      </c>
      <c r="C276" s="2">
        <v>38</v>
      </c>
      <c r="D276" s="2" t="s">
        <v>9</v>
      </c>
      <c r="E276" s="2" t="s">
        <v>874</v>
      </c>
      <c r="F276" s="2" t="s">
        <v>171</v>
      </c>
      <c r="G276" s="2" t="s">
        <v>12</v>
      </c>
      <c r="H276" s="2" t="s">
        <v>31</v>
      </c>
      <c r="I276" s="2" t="str">
        <f t="shared" si="6"/>
        <v>Silver</v>
      </c>
    </row>
    <row r="277" spans="1:9">
      <c r="A277" s="2" t="s">
        <v>876</v>
      </c>
      <c r="B277" s="2" t="s">
        <v>875</v>
      </c>
      <c r="C277" s="2">
        <v>22</v>
      </c>
      <c r="D277" s="2" t="s">
        <v>9</v>
      </c>
      <c r="E277" s="2" t="s">
        <v>877</v>
      </c>
      <c r="F277" s="2" t="s">
        <v>588</v>
      </c>
      <c r="G277" s="2" t="s">
        <v>12</v>
      </c>
      <c r="H277" s="2" t="s">
        <v>13</v>
      </c>
      <c r="I277" s="2" t="str">
        <f t="shared" si="6"/>
        <v>Gold</v>
      </c>
    </row>
    <row r="278" spans="1:9">
      <c r="A278" s="2" t="s">
        <v>879</v>
      </c>
      <c r="B278" s="2" t="s">
        <v>878</v>
      </c>
      <c r="C278" s="2">
        <v>38</v>
      </c>
      <c r="D278" s="2" t="s">
        <v>9</v>
      </c>
      <c r="E278" s="2" t="s">
        <v>880</v>
      </c>
      <c r="F278" s="2" t="s">
        <v>184</v>
      </c>
      <c r="G278" s="2" t="s">
        <v>12</v>
      </c>
      <c r="H278" s="2" t="s">
        <v>13</v>
      </c>
      <c r="I278" s="2" t="str">
        <f t="shared" si="6"/>
        <v>Gold</v>
      </c>
    </row>
    <row r="279" spans="1:9">
      <c r="A279" s="2" t="s">
        <v>882</v>
      </c>
      <c r="B279" s="2" t="s">
        <v>881</v>
      </c>
      <c r="C279" s="2">
        <v>22</v>
      </c>
      <c r="D279" s="2" t="s">
        <v>16</v>
      </c>
      <c r="E279" s="2" t="s">
        <v>883</v>
      </c>
      <c r="F279" s="2" t="s">
        <v>274</v>
      </c>
      <c r="G279" s="2" t="s">
        <v>12</v>
      </c>
      <c r="H279" s="2" t="s">
        <v>19</v>
      </c>
      <c r="I279" s="2" t="str">
        <f t="shared" si="6"/>
        <v>Platinum</v>
      </c>
    </row>
    <row r="280" spans="1:9">
      <c r="A280" s="2" t="s">
        <v>885</v>
      </c>
      <c r="B280" s="2" t="s">
        <v>884</v>
      </c>
      <c r="C280" s="2">
        <v>42</v>
      </c>
      <c r="D280" s="2" t="s">
        <v>16</v>
      </c>
      <c r="E280" s="2" t="s">
        <v>886</v>
      </c>
      <c r="F280" s="2" t="s">
        <v>217</v>
      </c>
      <c r="G280" s="2" t="s">
        <v>12</v>
      </c>
      <c r="H280" s="2" t="s">
        <v>19</v>
      </c>
      <c r="I280" s="2" t="str">
        <f t="shared" si="6"/>
        <v>Platinum</v>
      </c>
    </row>
    <row r="281" spans="1:9">
      <c r="A281" s="2" t="s">
        <v>888</v>
      </c>
      <c r="B281" s="2" t="s">
        <v>887</v>
      </c>
      <c r="C281" s="2">
        <v>21</v>
      </c>
      <c r="D281" s="2" t="s">
        <v>16</v>
      </c>
      <c r="E281" s="2" t="s">
        <v>889</v>
      </c>
      <c r="F281" s="2" t="s">
        <v>25</v>
      </c>
      <c r="G281" s="2" t="s">
        <v>12</v>
      </c>
      <c r="H281" s="2" t="s">
        <v>26</v>
      </c>
      <c r="I281" s="2" t="str">
        <f t="shared" si="6"/>
        <v>Bronze</v>
      </c>
    </row>
    <row r="282" spans="1:9">
      <c r="A282" s="2" t="s">
        <v>891</v>
      </c>
      <c r="B282" s="2" t="s">
        <v>890</v>
      </c>
      <c r="C282" s="2">
        <v>48</v>
      </c>
      <c r="D282" s="2" t="s">
        <v>9</v>
      </c>
      <c r="E282" s="2" t="s">
        <v>892</v>
      </c>
      <c r="F282" s="2" t="s">
        <v>99</v>
      </c>
      <c r="G282" s="2" t="s">
        <v>12</v>
      </c>
      <c r="H282" s="2" t="s">
        <v>26</v>
      </c>
      <c r="I282" s="2" t="str">
        <f t="shared" si="6"/>
        <v>Bronze</v>
      </c>
    </row>
    <row r="283" spans="1:9">
      <c r="A283" s="2" t="s">
        <v>894</v>
      </c>
      <c r="B283" s="2" t="s">
        <v>893</v>
      </c>
      <c r="C283" s="2">
        <v>59</v>
      </c>
      <c r="D283" s="2" t="s">
        <v>9</v>
      </c>
      <c r="E283" s="2" t="s">
        <v>895</v>
      </c>
      <c r="F283" s="2" t="s">
        <v>167</v>
      </c>
      <c r="G283" s="2" t="s">
        <v>12</v>
      </c>
      <c r="H283" s="2" t="s">
        <v>19</v>
      </c>
      <c r="I283" s="2" t="str">
        <f t="shared" si="6"/>
        <v>Platinum</v>
      </c>
    </row>
    <row r="284" spans="1:9">
      <c r="A284" s="2" t="s">
        <v>897</v>
      </c>
      <c r="B284" s="2" t="s">
        <v>896</v>
      </c>
      <c r="C284" s="2">
        <v>46</v>
      </c>
      <c r="D284" s="2" t="s">
        <v>16</v>
      </c>
      <c r="E284" s="2" t="s">
        <v>898</v>
      </c>
      <c r="F284" s="2" t="s">
        <v>88</v>
      </c>
      <c r="G284" s="2" t="s">
        <v>12</v>
      </c>
      <c r="H284" s="2" t="s">
        <v>13</v>
      </c>
      <c r="I284" s="2" t="str">
        <f t="shared" si="6"/>
        <v>Gold</v>
      </c>
    </row>
    <row r="285" spans="1:9">
      <c r="A285" s="2" t="s">
        <v>900</v>
      </c>
      <c r="B285" s="2" t="s">
        <v>899</v>
      </c>
      <c r="C285" s="2">
        <v>54</v>
      </c>
      <c r="D285" s="2" t="s">
        <v>16</v>
      </c>
      <c r="E285" s="2" t="s">
        <v>901</v>
      </c>
      <c r="F285" s="2" t="s">
        <v>845</v>
      </c>
      <c r="G285" s="2" t="s">
        <v>12</v>
      </c>
      <c r="H285" s="2" t="s">
        <v>31</v>
      </c>
      <c r="I285" s="2" t="str">
        <f t="shared" si="6"/>
        <v>Silver</v>
      </c>
    </row>
    <row r="286" spans="1:9">
      <c r="A286" s="2" t="s">
        <v>903</v>
      </c>
      <c r="B286" s="2" t="s">
        <v>902</v>
      </c>
      <c r="C286" s="2">
        <v>54</v>
      </c>
      <c r="D286" s="2" t="s">
        <v>9</v>
      </c>
      <c r="E286" s="2" t="s">
        <v>904</v>
      </c>
      <c r="F286" s="2" t="s">
        <v>167</v>
      </c>
      <c r="G286" s="2" t="s">
        <v>12</v>
      </c>
      <c r="H286" s="2" t="s">
        <v>13</v>
      </c>
      <c r="I286" s="2" t="str">
        <f t="shared" si="6"/>
        <v>Gold</v>
      </c>
    </row>
    <row r="287" spans="1:9">
      <c r="A287" s="2" t="s">
        <v>906</v>
      </c>
      <c r="B287" s="2" t="s">
        <v>905</v>
      </c>
      <c r="C287" s="2">
        <v>46</v>
      </c>
      <c r="D287" s="2" t="s">
        <v>16</v>
      </c>
      <c r="E287" s="2" t="s">
        <v>907</v>
      </c>
      <c r="F287" s="2" t="s">
        <v>715</v>
      </c>
      <c r="G287" s="2" t="s">
        <v>12</v>
      </c>
      <c r="H287" s="2" t="s">
        <v>31</v>
      </c>
      <c r="I287" s="2" t="str">
        <f t="shared" si="6"/>
        <v>Silver</v>
      </c>
    </row>
    <row r="288" spans="1:9">
      <c r="A288" s="2" t="s">
        <v>909</v>
      </c>
      <c r="B288" s="2" t="s">
        <v>908</v>
      </c>
      <c r="C288" s="2">
        <v>22</v>
      </c>
      <c r="D288" s="2" t="s">
        <v>9</v>
      </c>
      <c r="E288" s="2" t="s">
        <v>910</v>
      </c>
      <c r="F288" s="2" t="s">
        <v>39</v>
      </c>
      <c r="G288" s="2" t="s">
        <v>12</v>
      </c>
      <c r="H288" s="2" t="s">
        <v>31</v>
      </c>
      <c r="I288" s="2" t="str">
        <f t="shared" si="6"/>
        <v>Silver</v>
      </c>
    </row>
    <row r="289" spans="1:9">
      <c r="A289" s="2" t="s">
        <v>912</v>
      </c>
      <c r="B289" s="2" t="s">
        <v>911</v>
      </c>
      <c r="C289" s="2">
        <v>22</v>
      </c>
      <c r="D289" s="2" t="s">
        <v>16</v>
      </c>
      <c r="E289" s="2" t="s">
        <v>913</v>
      </c>
      <c r="F289" s="2" t="s">
        <v>171</v>
      </c>
      <c r="G289" s="2" t="s">
        <v>12</v>
      </c>
      <c r="H289" s="2" t="s">
        <v>13</v>
      </c>
      <c r="I289" s="2" t="str">
        <f t="shared" si="6"/>
        <v>Gold</v>
      </c>
    </row>
    <row r="290" spans="1:9">
      <c r="A290" s="2" t="s">
        <v>915</v>
      </c>
      <c r="B290" s="2" t="s">
        <v>914</v>
      </c>
      <c r="C290" s="2">
        <v>58</v>
      </c>
      <c r="D290" s="2" t="s">
        <v>9</v>
      </c>
      <c r="E290" s="2" t="s">
        <v>916</v>
      </c>
      <c r="F290" s="2" t="s">
        <v>167</v>
      </c>
      <c r="G290" s="2" t="s">
        <v>12</v>
      </c>
      <c r="H290" s="2" t="s">
        <v>13</v>
      </c>
      <c r="I290" s="2" t="str">
        <f t="shared" si="6"/>
        <v>Gold</v>
      </c>
    </row>
    <row r="291" spans="1:9">
      <c r="A291" s="2" t="s">
        <v>918</v>
      </c>
      <c r="B291" s="2" t="s">
        <v>917</v>
      </c>
      <c r="C291" s="2">
        <v>45</v>
      </c>
      <c r="D291" s="2" t="s">
        <v>9</v>
      </c>
      <c r="E291" s="2" t="s">
        <v>919</v>
      </c>
      <c r="F291" s="2" t="s">
        <v>25</v>
      </c>
      <c r="G291" s="2" t="s">
        <v>12</v>
      </c>
      <c r="H291" s="2" t="s">
        <v>26</v>
      </c>
      <c r="I291" s="2" t="str">
        <f t="shared" si="6"/>
        <v>Bronze</v>
      </c>
    </row>
    <row r="292" spans="1:9">
      <c r="A292" s="2" t="s">
        <v>921</v>
      </c>
      <c r="B292" s="2" t="s">
        <v>920</v>
      </c>
      <c r="C292" s="2">
        <v>52</v>
      </c>
      <c r="D292" s="2" t="s">
        <v>16</v>
      </c>
      <c r="E292" s="2" t="s">
        <v>922</v>
      </c>
      <c r="F292" s="2" t="s">
        <v>287</v>
      </c>
      <c r="G292" s="2" t="s">
        <v>12</v>
      </c>
      <c r="H292" s="2" t="s">
        <v>31</v>
      </c>
      <c r="I292" s="2" t="str">
        <f t="shared" si="6"/>
        <v>Silver</v>
      </c>
    </row>
    <row r="293" spans="1:9">
      <c r="A293" s="2" t="s">
        <v>924</v>
      </c>
      <c r="B293" s="2" t="s">
        <v>923</v>
      </c>
      <c r="C293" s="2">
        <v>40</v>
      </c>
      <c r="D293" s="2" t="s">
        <v>16</v>
      </c>
      <c r="E293" s="2" t="s">
        <v>925</v>
      </c>
      <c r="F293" s="2" t="s">
        <v>113</v>
      </c>
      <c r="G293" s="2" t="s">
        <v>12</v>
      </c>
      <c r="H293" s="2" t="s">
        <v>26</v>
      </c>
      <c r="I293" s="2" t="str">
        <f t="shared" si="6"/>
        <v>Bronze</v>
      </c>
    </row>
    <row r="294" spans="1:9">
      <c r="A294" s="2" t="s">
        <v>927</v>
      </c>
      <c r="B294" s="2" t="s">
        <v>926</v>
      </c>
      <c r="C294" s="2">
        <v>30</v>
      </c>
      <c r="D294" s="2" t="s">
        <v>9</v>
      </c>
      <c r="E294" s="2" t="s">
        <v>928</v>
      </c>
      <c r="F294" s="2" t="s">
        <v>201</v>
      </c>
      <c r="G294" s="2" t="s">
        <v>12</v>
      </c>
      <c r="H294" s="2" t="s">
        <v>31</v>
      </c>
      <c r="I294" s="2" t="str">
        <f t="shared" si="6"/>
        <v>Silver</v>
      </c>
    </row>
    <row r="295" spans="1:9">
      <c r="A295" s="2" t="s">
        <v>930</v>
      </c>
      <c r="B295" s="2" t="s">
        <v>929</v>
      </c>
      <c r="C295" s="2">
        <v>56</v>
      </c>
      <c r="D295" s="2" t="s">
        <v>16</v>
      </c>
      <c r="E295" s="2" t="s">
        <v>931</v>
      </c>
      <c r="F295" s="2" t="s">
        <v>328</v>
      </c>
      <c r="G295" s="2" t="s">
        <v>12</v>
      </c>
      <c r="H295" s="2" t="s">
        <v>19</v>
      </c>
      <c r="I295" s="2" t="str">
        <f t="shared" si="6"/>
        <v>Platinum</v>
      </c>
    </row>
    <row r="296" spans="1:9">
      <c r="A296" s="2" t="s">
        <v>933</v>
      </c>
      <c r="B296" s="2" t="s">
        <v>932</v>
      </c>
      <c r="C296" s="2">
        <v>29</v>
      </c>
      <c r="D296" s="2" t="s">
        <v>9</v>
      </c>
      <c r="E296" s="2" t="s">
        <v>573</v>
      </c>
      <c r="F296" s="2" t="s">
        <v>66</v>
      </c>
      <c r="G296" s="2" t="s">
        <v>12</v>
      </c>
      <c r="H296" s="2" t="s">
        <v>19</v>
      </c>
      <c r="I296" s="2" t="str">
        <f t="shared" si="6"/>
        <v>Platinum</v>
      </c>
    </row>
    <row r="297" spans="1:9">
      <c r="A297" s="2" t="s">
        <v>935</v>
      </c>
      <c r="B297" s="2" t="s">
        <v>934</v>
      </c>
      <c r="C297" s="2">
        <v>19</v>
      </c>
      <c r="D297" s="2" t="s">
        <v>16</v>
      </c>
      <c r="E297" s="2" t="s">
        <v>936</v>
      </c>
      <c r="F297" s="2" t="s">
        <v>62</v>
      </c>
      <c r="G297" s="2" t="s">
        <v>12</v>
      </c>
      <c r="H297" s="2" t="s">
        <v>26</v>
      </c>
      <c r="I297" s="2" t="str">
        <f t="shared" si="6"/>
        <v>Bronze</v>
      </c>
    </row>
    <row r="298" spans="1:9">
      <c r="A298" s="2" t="s">
        <v>938</v>
      </c>
      <c r="B298" s="2" t="s">
        <v>937</v>
      </c>
      <c r="C298" s="2">
        <v>28</v>
      </c>
      <c r="D298" s="2" t="s">
        <v>16</v>
      </c>
      <c r="E298" s="2" t="s">
        <v>297</v>
      </c>
      <c r="F298" s="2" t="s">
        <v>43</v>
      </c>
      <c r="G298" s="2" t="s">
        <v>12</v>
      </c>
      <c r="H298" s="2" t="s">
        <v>26</v>
      </c>
      <c r="I298" s="2" t="str">
        <f t="shared" si="6"/>
        <v>Bronze</v>
      </c>
    </row>
    <row r="299" spans="1:9">
      <c r="A299" s="2" t="s">
        <v>940</v>
      </c>
      <c r="B299" s="2" t="s">
        <v>939</v>
      </c>
      <c r="C299" s="2">
        <v>47</v>
      </c>
      <c r="D299" s="2" t="s">
        <v>16</v>
      </c>
      <c r="E299" s="2" t="s">
        <v>941</v>
      </c>
      <c r="F299" s="2" t="s">
        <v>113</v>
      </c>
      <c r="G299" s="2" t="s">
        <v>12</v>
      </c>
      <c r="H299" s="2" t="s">
        <v>31</v>
      </c>
      <c r="I299" s="2" t="str">
        <f t="shared" si="6"/>
        <v>Silver</v>
      </c>
    </row>
    <row r="300" spans="1:9">
      <c r="A300" s="2" t="s">
        <v>943</v>
      </c>
      <c r="B300" s="2" t="s">
        <v>942</v>
      </c>
      <c r="C300" s="2">
        <v>64</v>
      </c>
      <c r="D300" s="2" t="s">
        <v>9</v>
      </c>
      <c r="E300" s="2" t="s">
        <v>944</v>
      </c>
      <c r="F300" s="2" t="s">
        <v>434</v>
      </c>
      <c r="G300" s="2" t="s">
        <v>12</v>
      </c>
      <c r="H300" s="2" t="s">
        <v>19</v>
      </c>
      <c r="I300" s="2" t="str">
        <f t="shared" si="6"/>
        <v>Platinum</v>
      </c>
    </row>
    <row r="301" spans="1:9">
      <c r="A301" s="2" t="s">
        <v>946</v>
      </c>
      <c r="B301" s="2" t="s">
        <v>945</v>
      </c>
      <c r="C301" s="2">
        <v>48</v>
      </c>
      <c r="D301" s="2" t="s">
        <v>16</v>
      </c>
      <c r="E301" s="2" t="s">
        <v>947</v>
      </c>
      <c r="F301" s="2" t="s">
        <v>328</v>
      </c>
      <c r="G301" s="2" t="s">
        <v>12</v>
      </c>
      <c r="H301" s="2" t="s">
        <v>19</v>
      </c>
      <c r="I301" s="2" t="str">
        <f t="shared" si="6"/>
        <v>Platinum</v>
      </c>
    </row>
    <row r="302" spans="1:9">
      <c r="A302" s="2" t="s">
        <v>949</v>
      </c>
      <c r="B302" s="2" t="s">
        <v>948</v>
      </c>
      <c r="C302" s="2">
        <v>29</v>
      </c>
      <c r="D302" s="2" t="s">
        <v>9</v>
      </c>
      <c r="E302" s="2" t="s">
        <v>950</v>
      </c>
      <c r="F302" s="2" t="s">
        <v>35</v>
      </c>
      <c r="G302" s="2" t="s">
        <v>12</v>
      </c>
      <c r="H302" s="2" t="s">
        <v>31</v>
      </c>
      <c r="I302" s="2" t="str">
        <f t="shared" si="6"/>
        <v>Silver</v>
      </c>
    </row>
    <row r="303" spans="1:9">
      <c r="A303" s="2" t="s">
        <v>952</v>
      </c>
      <c r="B303" s="2" t="s">
        <v>951</v>
      </c>
      <c r="C303" s="2">
        <v>50</v>
      </c>
      <c r="D303" s="2" t="s">
        <v>9</v>
      </c>
      <c r="E303" s="2" t="s">
        <v>953</v>
      </c>
      <c r="F303" s="2" t="s">
        <v>287</v>
      </c>
      <c r="G303" s="2" t="s">
        <v>12</v>
      </c>
      <c r="H303" s="2" t="s">
        <v>13</v>
      </c>
      <c r="I303" s="2" t="str">
        <f t="shared" si="6"/>
        <v>Gold</v>
      </c>
    </row>
    <row r="304" spans="1:9">
      <c r="A304" s="2" t="s">
        <v>955</v>
      </c>
      <c r="B304" s="2" t="s">
        <v>954</v>
      </c>
      <c r="C304" s="2">
        <v>36</v>
      </c>
      <c r="D304" s="2" t="s">
        <v>9</v>
      </c>
      <c r="E304" s="2" t="s">
        <v>956</v>
      </c>
      <c r="F304" s="2" t="s">
        <v>133</v>
      </c>
      <c r="G304" s="2" t="s">
        <v>12</v>
      </c>
      <c r="H304" s="2" t="s">
        <v>13</v>
      </c>
      <c r="I304" s="2" t="str">
        <f t="shared" si="6"/>
        <v>Gold</v>
      </c>
    </row>
    <row r="305" spans="1:9">
      <c r="A305" s="2" t="s">
        <v>958</v>
      </c>
      <c r="B305" s="2" t="s">
        <v>957</v>
      </c>
      <c r="C305" s="2">
        <v>23</v>
      </c>
      <c r="D305" s="2" t="s">
        <v>16</v>
      </c>
      <c r="E305" s="2" t="s">
        <v>959</v>
      </c>
      <c r="F305" s="2" t="s">
        <v>92</v>
      </c>
      <c r="G305" s="2" t="s">
        <v>12</v>
      </c>
      <c r="H305" s="2" t="s">
        <v>19</v>
      </c>
      <c r="I305" s="2" t="str">
        <f t="shared" si="6"/>
        <v>Platinum</v>
      </c>
    </row>
    <row r="306" spans="1:9">
      <c r="A306" s="2" t="s">
        <v>961</v>
      </c>
      <c r="B306" s="2" t="s">
        <v>960</v>
      </c>
      <c r="C306" s="2">
        <v>41</v>
      </c>
      <c r="D306" s="2" t="s">
        <v>9</v>
      </c>
      <c r="E306" s="2" t="s">
        <v>962</v>
      </c>
      <c r="F306" s="2" t="s">
        <v>62</v>
      </c>
      <c r="G306" s="2" t="s">
        <v>12</v>
      </c>
      <c r="H306" s="2" t="s">
        <v>31</v>
      </c>
      <c r="I306" s="2" t="str">
        <f t="shared" si="6"/>
        <v>Silver</v>
      </c>
    </row>
    <row r="307" spans="1:9">
      <c r="A307" s="2" t="s">
        <v>964</v>
      </c>
      <c r="B307" s="2" t="s">
        <v>963</v>
      </c>
      <c r="C307" s="2">
        <v>64</v>
      </c>
      <c r="D307" s="2" t="s">
        <v>9</v>
      </c>
      <c r="E307" s="2" t="s">
        <v>965</v>
      </c>
      <c r="F307" s="2" t="s">
        <v>74</v>
      </c>
      <c r="G307" s="2" t="s">
        <v>12</v>
      </c>
      <c r="H307" s="2" t="s">
        <v>19</v>
      </c>
      <c r="I307" s="2" t="str">
        <f t="shared" si="6"/>
        <v>Platinum</v>
      </c>
    </row>
    <row r="308" spans="1:9">
      <c r="A308" s="2" t="s">
        <v>967</v>
      </c>
      <c r="B308" s="2" t="s">
        <v>966</v>
      </c>
      <c r="C308" s="2">
        <v>44</v>
      </c>
      <c r="D308" s="2" t="s">
        <v>9</v>
      </c>
      <c r="E308" s="2" t="s">
        <v>968</v>
      </c>
      <c r="F308" s="2" t="s">
        <v>237</v>
      </c>
      <c r="G308" s="2" t="s">
        <v>12</v>
      </c>
      <c r="H308" s="2" t="s">
        <v>19</v>
      </c>
      <c r="I308" s="2" t="str">
        <f t="shared" si="6"/>
        <v>Platinum</v>
      </c>
    </row>
    <row r="309" spans="1:9">
      <c r="A309" s="2" t="s">
        <v>970</v>
      </c>
      <c r="B309" s="2" t="s">
        <v>969</v>
      </c>
      <c r="C309" s="2">
        <v>56</v>
      </c>
      <c r="D309" s="2" t="s">
        <v>16</v>
      </c>
      <c r="E309" s="2" t="s">
        <v>971</v>
      </c>
      <c r="F309" s="2" t="s">
        <v>22</v>
      </c>
      <c r="G309" s="2" t="s">
        <v>12</v>
      </c>
      <c r="H309" s="2" t="s">
        <v>26</v>
      </c>
      <c r="I309" s="2" t="str">
        <f t="shared" si="6"/>
        <v>Bronze</v>
      </c>
    </row>
    <row r="310" spans="1:9">
      <c r="A310" s="2" t="s">
        <v>973</v>
      </c>
      <c r="B310" s="2" t="s">
        <v>972</v>
      </c>
      <c r="C310" s="2">
        <v>60</v>
      </c>
      <c r="D310" s="2" t="s">
        <v>16</v>
      </c>
      <c r="E310" s="2" t="s">
        <v>974</v>
      </c>
      <c r="F310" s="2" t="s">
        <v>267</v>
      </c>
      <c r="G310" s="2" t="s">
        <v>12</v>
      </c>
      <c r="H310" s="2" t="s">
        <v>13</v>
      </c>
      <c r="I310" s="2" t="str">
        <f t="shared" si="6"/>
        <v>Gold</v>
      </c>
    </row>
    <row r="311" spans="1:9">
      <c r="A311" s="2" t="s">
        <v>976</v>
      </c>
      <c r="B311" s="2" t="s">
        <v>975</v>
      </c>
      <c r="C311" s="2">
        <v>41</v>
      </c>
      <c r="D311" s="2" t="s">
        <v>16</v>
      </c>
      <c r="E311" s="2" t="s">
        <v>977</v>
      </c>
      <c r="F311" s="2" t="s">
        <v>30</v>
      </c>
      <c r="G311" s="2" t="s">
        <v>12</v>
      </c>
      <c r="H311" s="2" t="s">
        <v>26</v>
      </c>
      <c r="I311" s="2" t="str">
        <f t="shared" si="6"/>
        <v>Bronze</v>
      </c>
    </row>
    <row r="312" spans="1:9">
      <c r="A312" s="2" t="s">
        <v>979</v>
      </c>
      <c r="B312" s="2" t="s">
        <v>978</v>
      </c>
      <c r="C312" s="2">
        <v>20</v>
      </c>
      <c r="D312" s="2" t="s">
        <v>9</v>
      </c>
      <c r="E312" s="2" t="s">
        <v>980</v>
      </c>
      <c r="F312" s="2" t="s">
        <v>171</v>
      </c>
      <c r="G312" s="2" t="s">
        <v>12</v>
      </c>
      <c r="H312" s="2" t="s">
        <v>31</v>
      </c>
      <c r="I312" s="2" t="str">
        <f t="shared" si="6"/>
        <v>Silver</v>
      </c>
    </row>
    <row r="313" spans="1:9">
      <c r="A313" s="2" t="s">
        <v>982</v>
      </c>
      <c r="B313" s="2" t="s">
        <v>981</v>
      </c>
      <c r="C313" s="2">
        <v>35</v>
      </c>
      <c r="D313" s="2" t="s">
        <v>9</v>
      </c>
      <c r="E313" s="2" t="s">
        <v>983</v>
      </c>
      <c r="F313" s="2" t="s">
        <v>35</v>
      </c>
      <c r="G313" s="2" t="s">
        <v>12</v>
      </c>
      <c r="H313" s="2" t="s">
        <v>19</v>
      </c>
      <c r="I313" s="2" t="str">
        <f t="shared" si="6"/>
        <v>Platinum</v>
      </c>
    </row>
    <row r="314" spans="1:9">
      <c r="A314" s="2" t="s">
        <v>985</v>
      </c>
      <c r="B314" s="2" t="s">
        <v>984</v>
      </c>
      <c r="C314" s="2">
        <v>47</v>
      </c>
      <c r="D314" s="2" t="s">
        <v>16</v>
      </c>
      <c r="E314" s="2" t="s">
        <v>986</v>
      </c>
      <c r="F314" s="2" t="s">
        <v>92</v>
      </c>
      <c r="G314" s="2" t="s">
        <v>12</v>
      </c>
      <c r="H314" s="2" t="s">
        <v>31</v>
      </c>
      <c r="I314" s="2" t="str">
        <f t="shared" si="6"/>
        <v>Silver</v>
      </c>
    </row>
    <row r="315" spans="1:9">
      <c r="A315" s="2" t="s">
        <v>988</v>
      </c>
      <c r="B315" s="2" t="s">
        <v>987</v>
      </c>
      <c r="C315" s="2">
        <v>62</v>
      </c>
      <c r="D315" s="2" t="s">
        <v>9</v>
      </c>
      <c r="E315" s="2" t="s">
        <v>989</v>
      </c>
      <c r="F315" s="2" t="s">
        <v>140</v>
      </c>
      <c r="G315" s="2" t="s">
        <v>12</v>
      </c>
      <c r="H315" s="2" t="s">
        <v>19</v>
      </c>
      <c r="I315" s="2" t="str">
        <f t="shared" si="6"/>
        <v>Platinum</v>
      </c>
    </row>
    <row r="316" spans="1:9">
      <c r="A316" s="2" t="s">
        <v>991</v>
      </c>
      <c r="B316" s="2" t="s">
        <v>990</v>
      </c>
      <c r="C316" s="2">
        <v>53</v>
      </c>
      <c r="D316" s="2" t="s">
        <v>16</v>
      </c>
      <c r="E316" s="2" t="s">
        <v>992</v>
      </c>
      <c r="F316" s="2" t="s">
        <v>74</v>
      </c>
      <c r="G316" s="2" t="s">
        <v>12</v>
      </c>
      <c r="H316" s="2" t="s">
        <v>31</v>
      </c>
      <c r="I316" s="2" t="str">
        <f t="shared" si="6"/>
        <v>Silver</v>
      </c>
    </row>
    <row r="317" spans="1:9">
      <c r="A317" s="2" t="s">
        <v>994</v>
      </c>
      <c r="B317" s="2" t="s">
        <v>993</v>
      </c>
      <c r="C317" s="2">
        <v>49</v>
      </c>
      <c r="D317" s="2" t="s">
        <v>9</v>
      </c>
      <c r="E317" s="2" t="s">
        <v>995</v>
      </c>
      <c r="F317" s="2" t="s">
        <v>715</v>
      </c>
      <c r="G317" s="2" t="s">
        <v>12</v>
      </c>
      <c r="H317" s="2" t="s">
        <v>31</v>
      </c>
      <c r="I317" s="2" t="str">
        <f t="shared" si="6"/>
        <v>Silver</v>
      </c>
    </row>
    <row r="318" spans="1:9">
      <c r="A318" s="2" t="s">
        <v>997</v>
      </c>
      <c r="B318" s="2" t="s">
        <v>996</v>
      </c>
      <c r="C318" s="2">
        <v>34</v>
      </c>
      <c r="D318" s="2" t="s">
        <v>9</v>
      </c>
      <c r="E318" s="2" t="s">
        <v>998</v>
      </c>
      <c r="F318" s="2" t="s">
        <v>140</v>
      </c>
      <c r="G318" s="2" t="s">
        <v>12</v>
      </c>
      <c r="H318" s="2" t="s">
        <v>13</v>
      </c>
      <c r="I318" s="2" t="str">
        <f t="shared" si="6"/>
        <v>Gold</v>
      </c>
    </row>
    <row r="319" spans="1:9">
      <c r="A319" s="2" t="s">
        <v>1000</v>
      </c>
      <c r="B319" s="2" t="s">
        <v>999</v>
      </c>
      <c r="C319" s="2">
        <v>64</v>
      </c>
      <c r="D319" s="2" t="s">
        <v>16</v>
      </c>
      <c r="E319" s="2" t="s">
        <v>1001</v>
      </c>
      <c r="F319" s="2" t="s">
        <v>47</v>
      </c>
      <c r="G319" s="2" t="s">
        <v>12</v>
      </c>
      <c r="H319" s="2" t="s">
        <v>13</v>
      </c>
      <c r="I319" s="2" t="str">
        <f t="shared" si="6"/>
        <v>Gold</v>
      </c>
    </row>
    <row r="320" spans="1:9">
      <c r="A320" s="2" t="s">
        <v>1003</v>
      </c>
      <c r="B320" s="2" t="s">
        <v>1002</v>
      </c>
      <c r="C320" s="2">
        <v>25</v>
      </c>
      <c r="D320" s="2" t="s">
        <v>9</v>
      </c>
      <c r="E320" s="2" t="s">
        <v>1004</v>
      </c>
      <c r="F320" s="2" t="s">
        <v>62</v>
      </c>
      <c r="G320" s="2" t="s">
        <v>12</v>
      </c>
      <c r="H320" s="2" t="s">
        <v>19</v>
      </c>
      <c r="I320" s="2" t="str">
        <f t="shared" si="6"/>
        <v>Platinum</v>
      </c>
    </row>
    <row r="321" spans="1:9">
      <c r="A321" s="2" t="s">
        <v>1006</v>
      </c>
      <c r="B321" s="2" t="s">
        <v>1005</v>
      </c>
      <c r="C321" s="2">
        <v>54</v>
      </c>
      <c r="D321" s="2" t="s">
        <v>9</v>
      </c>
      <c r="E321" s="2" t="s">
        <v>1007</v>
      </c>
      <c r="F321" s="2" t="s">
        <v>313</v>
      </c>
      <c r="G321" s="2" t="s">
        <v>12</v>
      </c>
      <c r="H321" s="2" t="s">
        <v>19</v>
      </c>
      <c r="I321" s="2" t="str">
        <f t="shared" si="6"/>
        <v>Platinum</v>
      </c>
    </row>
    <row r="322" spans="1:9">
      <c r="A322" s="2" t="s">
        <v>1009</v>
      </c>
      <c r="B322" s="2" t="s">
        <v>1008</v>
      </c>
      <c r="C322" s="2">
        <v>34</v>
      </c>
      <c r="D322" s="2" t="s">
        <v>16</v>
      </c>
      <c r="E322" s="2" t="s">
        <v>1010</v>
      </c>
      <c r="F322" s="2" t="s">
        <v>267</v>
      </c>
      <c r="G322" s="2" t="s">
        <v>12</v>
      </c>
      <c r="H322" s="2" t="s">
        <v>26</v>
      </c>
      <c r="I322" s="2" t="str">
        <f t="shared" ref="I322:I385" si="7">IF(ISBLANK(H322), "Unknown", H322)</f>
        <v>Bronze</v>
      </c>
    </row>
    <row r="323" spans="1:9">
      <c r="A323" s="2" t="s">
        <v>1012</v>
      </c>
      <c r="B323" s="2" t="s">
        <v>1011</v>
      </c>
      <c r="C323" s="2">
        <v>21</v>
      </c>
      <c r="D323" s="2" t="s">
        <v>16</v>
      </c>
      <c r="E323" s="2" t="s">
        <v>1013</v>
      </c>
      <c r="F323" s="2" t="s">
        <v>237</v>
      </c>
      <c r="G323" s="2" t="s">
        <v>12</v>
      </c>
      <c r="H323" s="2" t="s">
        <v>26</v>
      </c>
      <c r="I323" s="2" t="str">
        <f t="shared" si="7"/>
        <v>Bronze</v>
      </c>
    </row>
    <row r="324" spans="1:9">
      <c r="A324" s="2" t="s">
        <v>1015</v>
      </c>
      <c r="B324" s="2" t="s">
        <v>1014</v>
      </c>
      <c r="C324" s="2">
        <v>54</v>
      </c>
      <c r="D324" s="2" t="s">
        <v>9</v>
      </c>
      <c r="E324" s="2" t="s">
        <v>1016</v>
      </c>
      <c r="F324" s="2" t="s">
        <v>845</v>
      </c>
      <c r="G324" s="2" t="s">
        <v>12</v>
      </c>
      <c r="H324" s="2" t="s">
        <v>26</v>
      </c>
      <c r="I324" s="2" t="str">
        <f t="shared" si="7"/>
        <v>Bronze</v>
      </c>
    </row>
    <row r="325" spans="1:9">
      <c r="A325" s="2" t="s">
        <v>1018</v>
      </c>
      <c r="B325" s="2" t="s">
        <v>1017</v>
      </c>
      <c r="C325" s="2">
        <v>64</v>
      </c>
      <c r="D325" s="2" t="s">
        <v>16</v>
      </c>
      <c r="E325" s="2" t="s">
        <v>1019</v>
      </c>
      <c r="F325" s="2" t="s">
        <v>11</v>
      </c>
      <c r="G325" s="2" t="s">
        <v>12</v>
      </c>
      <c r="H325" s="2" t="s">
        <v>19</v>
      </c>
      <c r="I325" s="2" t="str">
        <f t="shared" si="7"/>
        <v>Platinum</v>
      </c>
    </row>
    <row r="326" spans="1:9">
      <c r="A326" s="2" t="s">
        <v>1021</v>
      </c>
      <c r="B326" s="2" t="s">
        <v>1020</v>
      </c>
      <c r="C326" s="2">
        <v>58</v>
      </c>
      <c r="D326" s="2" t="s">
        <v>9</v>
      </c>
      <c r="E326" s="2" t="s">
        <v>1022</v>
      </c>
      <c r="F326" s="2" t="s">
        <v>96</v>
      </c>
      <c r="G326" s="2" t="s">
        <v>12</v>
      </c>
      <c r="H326" s="2" t="s">
        <v>26</v>
      </c>
      <c r="I326" s="2" t="str">
        <f t="shared" si="7"/>
        <v>Bronze</v>
      </c>
    </row>
    <row r="327" spans="1:9">
      <c r="A327" s="2" t="s">
        <v>1024</v>
      </c>
      <c r="B327" s="2" t="s">
        <v>1023</v>
      </c>
      <c r="C327" s="2">
        <v>60</v>
      </c>
      <c r="D327" s="2" t="s">
        <v>9</v>
      </c>
      <c r="E327" s="2" t="s">
        <v>1025</v>
      </c>
      <c r="F327" s="2" t="s">
        <v>324</v>
      </c>
      <c r="G327" s="2" t="s">
        <v>12</v>
      </c>
      <c r="H327" s="2" t="s">
        <v>26</v>
      </c>
      <c r="I327" s="2" t="str">
        <f t="shared" si="7"/>
        <v>Bronze</v>
      </c>
    </row>
    <row r="328" spans="1:9">
      <c r="A328" s="2" t="s">
        <v>1027</v>
      </c>
      <c r="B328" s="2" t="s">
        <v>1026</v>
      </c>
      <c r="C328" s="2">
        <v>58</v>
      </c>
      <c r="D328" s="2" t="s">
        <v>16</v>
      </c>
      <c r="E328" s="2" t="s">
        <v>1028</v>
      </c>
      <c r="F328" s="2" t="s">
        <v>217</v>
      </c>
      <c r="G328" s="2" t="s">
        <v>12</v>
      </c>
      <c r="H328" s="2" t="s">
        <v>13</v>
      </c>
      <c r="I328" s="2" t="str">
        <f t="shared" si="7"/>
        <v>Gold</v>
      </c>
    </row>
    <row r="329" spans="1:9">
      <c r="A329" s="2" t="s">
        <v>1030</v>
      </c>
      <c r="B329" s="2" t="s">
        <v>1029</v>
      </c>
      <c r="C329" s="2">
        <v>62</v>
      </c>
      <c r="D329" s="2" t="s">
        <v>16</v>
      </c>
      <c r="E329" s="2" t="s">
        <v>1031</v>
      </c>
      <c r="F329" s="2" t="s">
        <v>58</v>
      </c>
      <c r="G329" s="2" t="s">
        <v>12</v>
      </c>
      <c r="H329" s="2" t="s">
        <v>26</v>
      </c>
      <c r="I329" s="2" t="str">
        <f t="shared" si="7"/>
        <v>Bronze</v>
      </c>
    </row>
    <row r="330" spans="1:9">
      <c r="A330" s="2" t="s">
        <v>1033</v>
      </c>
      <c r="B330" s="2" t="s">
        <v>1032</v>
      </c>
      <c r="C330" s="2">
        <v>46</v>
      </c>
      <c r="D330" s="2" t="s">
        <v>9</v>
      </c>
      <c r="E330" s="2" t="s">
        <v>1034</v>
      </c>
      <c r="F330" s="2" t="s">
        <v>201</v>
      </c>
      <c r="G330" s="2" t="s">
        <v>12</v>
      </c>
      <c r="H330" s="2" t="s">
        <v>19</v>
      </c>
      <c r="I330" s="2" t="str">
        <f t="shared" si="7"/>
        <v>Platinum</v>
      </c>
    </row>
    <row r="331" spans="1:9">
      <c r="A331" s="2" t="s">
        <v>1036</v>
      </c>
      <c r="B331" s="2" t="s">
        <v>1035</v>
      </c>
      <c r="C331" s="2">
        <v>62</v>
      </c>
      <c r="D331" s="2" t="s">
        <v>16</v>
      </c>
      <c r="E331" s="2" t="s">
        <v>1037</v>
      </c>
      <c r="F331" s="2" t="s">
        <v>201</v>
      </c>
      <c r="G331" s="2" t="s">
        <v>12</v>
      </c>
      <c r="H331" s="2" t="s">
        <v>26</v>
      </c>
      <c r="I331" s="2" t="str">
        <f t="shared" si="7"/>
        <v>Bronze</v>
      </c>
    </row>
    <row r="332" spans="1:9">
      <c r="A332" s="2" t="s">
        <v>1039</v>
      </c>
      <c r="B332" s="2" t="s">
        <v>1038</v>
      </c>
      <c r="C332" s="2">
        <v>54</v>
      </c>
      <c r="D332" s="2" t="s">
        <v>9</v>
      </c>
      <c r="E332" s="2" t="s">
        <v>1040</v>
      </c>
      <c r="F332" s="2" t="s">
        <v>194</v>
      </c>
      <c r="G332" s="2" t="s">
        <v>12</v>
      </c>
      <c r="H332" s="2" t="s">
        <v>19</v>
      </c>
      <c r="I332" s="2" t="str">
        <f t="shared" si="7"/>
        <v>Platinum</v>
      </c>
    </row>
    <row r="333" spans="1:9">
      <c r="A333" s="2" t="s">
        <v>1042</v>
      </c>
      <c r="B333" s="2" t="s">
        <v>1041</v>
      </c>
      <c r="C333" s="2">
        <v>38</v>
      </c>
      <c r="D333" s="2" t="s">
        <v>16</v>
      </c>
      <c r="E333" s="2" t="s">
        <v>1043</v>
      </c>
      <c r="F333" s="2" t="s">
        <v>66</v>
      </c>
      <c r="G333" s="2" t="s">
        <v>12</v>
      </c>
      <c r="H333" s="2" t="s">
        <v>26</v>
      </c>
      <c r="I333" s="2" t="str">
        <f t="shared" si="7"/>
        <v>Bronze</v>
      </c>
    </row>
    <row r="334" spans="1:9">
      <c r="A334" s="2" t="s">
        <v>1045</v>
      </c>
      <c r="B334" s="2" t="s">
        <v>1044</v>
      </c>
      <c r="C334" s="2">
        <v>34</v>
      </c>
      <c r="D334" s="2" t="s">
        <v>16</v>
      </c>
      <c r="E334" s="2" t="s">
        <v>1046</v>
      </c>
      <c r="F334" s="2" t="s">
        <v>99</v>
      </c>
      <c r="G334" s="2" t="s">
        <v>12</v>
      </c>
      <c r="H334" s="2" t="s">
        <v>26</v>
      </c>
      <c r="I334" s="2" t="str">
        <f t="shared" si="7"/>
        <v>Bronze</v>
      </c>
    </row>
    <row r="335" spans="1:9">
      <c r="A335" s="2" t="s">
        <v>1048</v>
      </c>
      <c r="B335" s="2" t="s">
        <v>1047</v>
      </c>
      <c r="C335" s="2">
        <v>64</v>
      </c>
      <c r="D335" s="2" t="s">
        <v>16</v>
      </c>
      <c r="E335" s="2" t="s">
        <v>1049</v>
      </c>
      <c r="F335" s="2" t="s">
        <v>81</v>
      </c>
      <c r="G335" s="2" t="s">
        <v>12</v>
      </c>
      <c r="H335" s="2" t="s">
        <v>13</v>
      </c>
      <c r="I335" s="2" t="str">
        <f t="shared" si="7"/>
        <v>Gold</v>
      </c>
    </row>
    <row r="336" spans="1:9">
      <c r="A336" s="2" t="s">
        <v>1051</v>
      </c>
      <c r="B336" s="2" t="s">
        <v>1050</v>
      </c>
      <c r="C336" s="2">
        <v>50</v>
      </c>
      <c r="D336" s="2" t="s">
        <v>16</v>
      </c>
      <c r="E336" s="2" t="s">
        <v>1052</v>
      </c>
      <c r="F336" s="2" t="s">
        <v>167</v>
      </c>
      <c r="G336" s="2" t="s">
        <v>12</v>
      </c>
      <c r="H336" s="2" t="s">
        <v>31</v>
      </c>
      <c r="I336" s="2" t="str">
        <f t="shared" si="7"/>
        <v>Silver</v>
      </c>
    </row>
    <row r="337" spans="1:9">
      <c r="A337" s="2" t="s">
        <v>1054</v>
      </c>
      <c r="B337" s="2" t="s">
        <v>1053</v>
      </c>
      <c r="C337" s="2">
        <v>37</v>
      </c>
      <c r="D337" s="2" t="s">
        <v>9</v>
      </c>
      <c r="E337" s="2" t="s">
        <v>1055</v>
      </c>
      <c r="F337" s="2" t="s">
        <v>11</v>
      </c>
      <c r="G337" s="2" t="s">
        <v>12</v>
      </c>
      <c r="H337" s="2" t="s">
        <v>19</v>
      </c>
      <c r="I337" s="2" t="str">
        <f t="shared" si="7"/>
        <v>Platinum</v>
      </c>
    </row>
    <row r="338" spans="1:9">
      <c r="A338" s="2" t="s">
        <v>1057</v>
      </c>
      <c r="B338" s="2" t="s">
        <v>1056</v>
      </c>
      <c r="C338" s="2">
        <v>58</v>
      </c>
      <c r="D338" s="2" t="s">
        <v>16</v>
      </c>
      <c r="E338" s="2" t="s">
        <v>1058</v>
      </c>
      <c r="F338" s="2" t="s">
        <v>35</v>
      </c>
      <c r="G338" s="2" t="s">
        <v>12</v>
      </c>
      <c r="H338" s="2" t="s">
        <v>31</v>
      </c>
      <c r="I338" s="2" t="str">
        <f t="shared" si="7"/>
        <v>Silver</v>
      </c>
    </row>
    <row r="339" spans="1:9">
      <c r="A339" s="2" t="s">
        <v>1060</v>
      </c>
      <c r="B339" s="2" t="s">
        <v>1059</v>
      </c>
      <c r="C339" s="2">
        <v>40</v>
      </c>
      <c r="D339" s="2" t="s">
        <v>16</v>
      </c>
      <c r="E339" s="2" t="s">
        <v>1061</v>
      </c>
      <c r="F339" s="2" t="s">
        <v>11</v>
      </c>
      <c r="G339" s="2" t="s">
        <v>12</v>
      </c>
      <c r="H339" s="2" t="s">
        <v>26</v>
      </c>
      <c r="I339" s="2" t="str">
        <f t="shared" si="7"/>
        <v>Bronze</v>
      </c>
    </row>
    <row r="340" spans="1:9">
      <c r="A340" s="2" t="s">
        <v>1063</v>
      </c>
      <c r="B340" s="2" t="s">
        <v>1062</v>
      </c>
      <c r="C340" s="2">
        <v>46</v>
      </c>
      <c r="D340" s="2" t="s">
        <v>16</v>
      </c>
      <c r="E340" s="2" t="s">
        <v>1064</v>
      </c>
      <c r="F340" s="2" t="s">
        <v>167</v>
      </c>
      <c r="G340" s="2" t="s">
        <v>12</v>
      </c>
      <c r="H340" s="2" t="s">
        <v>31</v>
      </c>
      <c r="I340" s="2" t="str">
        <f t="shared" si="7"/>
        <v>Silver</v>
      </c>
    </row>
    <row r="341" spans="1:9">
      <c r="A341" s="2" t="s">
        <v>1066</v>
      </c>
      <c r="B341" s="2" t="s">
        <v>1065</v>
      </c>
      <c r="C341" s="2">
        <v>52</v>
      </c>
      <c r="D341" s="2" t="s">
        <v>16</v>
      </c>
      <c r="E341" s="2" t="s">
        <v>1067</v>
      </c>
      <c r="F341" s="2" t="s">
        <v>133</v>
      </c>
      <c r="G341" s="2" t="s">
        <v>12</v>
      </c>
      <c r="H341" s="2" t="s">
        <v>19</v>
      </c>
      <c r="I341" s="2" t="str">
        <f t="shared" si="7"/>
        <v>Platinum</v>
      </c>
    </row>
    <row r="342" spans="1:9">
      <c r="A342" s="2" t="s">
        <v>1069</v>
      </c>
      <c r="B342" s="2" t="s">
        <v>1068</v>
      </c>
      <c r="C342" s="2">
        <v>27</v>
      </c>
      <c r="D342" s="2" t="s">
        <v>9</v>
      </c>
      <c r="E342" s="2" t="s">
        <v>1070</v>
      </c>
      <c r="F342" s="2" t="s">
        <v>274</v>
      </c>
      <c r="G342" s="2" t="s">
        <v>12</v>
      </c>
      <c r="H342" s="2" t="s">
        <v>26</v>
      </c>
      <c r="I342" s="2" t="str">
        <f t="shared" si="7"/>
        <v>Bronze</v>
      </c>
    </row>
    <row r="343" spans="1:9">
      <c r="A343" s="2" t="s">
        <v>1072</v>
      </c>
      <c r="B343" s="2" t="s">
        <v>1071</v>
      </c>
      <c r="C343" s="2">
        <v>56</v>
      </c>
      <c r="D343" s="2" t="s">
        <v>16</v>
      </c>
      <c r="E343" s="2" t="s">
        <v>1073</v>
      </c>
      <c r="F343" s="2" t="s">
        <v>194</v>
      </c>
      <c r="G343" s="2" t="s">
        <v>12</v>
      </c>
      <c r="H343" s="2" t="s">
        <v>26</v>
      </c>
      <c r="I343" s="2" t="str">
        <f t="shared" si="7"/>
        <v>Bronze</v>
      </c>
    </row>
    <row r="344" spans="1:9">
      <c r="A344" s="2" t="s">
        <v>1075</v>
      </c>
      <c r="B344" s="2" t="s">
        <v>1074</v>
      </c>
      <c r="C344" s="2">
        <v>30</v>
      </c>
      <c r="D344" s="2" t="s">
        <v>16</v>
      </c>
      <c r="E344" s="2" t="s">
        <v>1076</v>
      </c>
      <c r="F344" s="2" t="s">
        <v>167</v>
      </c>
      <c r="G344" s="2" t="s">
        <v>12</v>
      </c>
      <c r="H344" s="2" t="s">
        <v>26</v>
      </c>
      <c r="I344" s="2" t="str">
        <f t="shared" si="7"/>
        <v>Bronze</v>
      </c>
    </row>
    <row r="345" spans="1:9">
      <c r="A345" s="2" t="s">
        <v>1078</v>
      </c>
      <c r="B345" s="2" t="s">
        <v>1077</v>
      </c>
      <c r="C345" s="2">
        <v>38</v>
      </c>
      <c r="D345" s="2" t="s">
        <v>9</v>
      </c>
      <c r="E345" s="2" t="s">
        <v>1079</v>
      </c>
      <c r="F345" s="2" t="s">
        <v>287</v>
      </c>
      <c r="G345" s="2" t="s">
        <v>12</v>
      </c>
      <c r="H345" s="2" t="s">
        <v>26</v>
      </c>
      <c r="I345" s="2" t="str">
        <f t="shared" si="7"/>
        <v>Bronze</v>
      </c>
    </row>
    <row r="346" spans="1:9">
      <c r="A346" s="2" t="s">
        <v>1081</v>
      </c>
      <c r="B346" s="2" t="s">
        <v>1080</v>
      </c>
      <c r="C346" s="2">
        <v>39</v>
      </c>
      <c r="D346" s="2" t="s">
        <v>9</v>
      </c>
      <c r="E346" s="2" t="s">
        <v>1082</v>
      </c>
      <c r="F346" s="2" t="s">
        <v>233</v>
      </c>
      <c r="G346" s="2" t="s">
        <v>12</v>
      </c>
      <c r="H346" s="2" t="s">
        <v>13</v>
      </c>
      <c r="I346" s="2" t="str">
        <f t="shared" si="7"/>
        <v>Gold</v>
      </c>
    </row>
    <row r="347" spans="1:9">
      <c r="A347" s="2" t="s">
        <v>1084</v>
      </c>
      <c r="B347" s="2" t="s">
        <v>1083</v>
      </c>
      <c r="C347" s="2">
        <v>33</v>
      </c>
      <c r="D347" s="2" t="s">
        <v>9</v>
      </c>
      <c r="E347" s="2" t="s">
        <v>1085</v>
      </c>
      <c r="F347" s="2" t="s">
        <v>96</v>
      </c>
      <c r="G347" s="2" t="s">
        <v>12</v>
      </c>
      <c r="H347" s="2" t="s">
        <v>26</v>
      </c>
      <c r="I347" s="2" t="str">
        <f t="shared" si="7"/>
        <v>Bronze</v>
      </c>
    </row>
    <row r="348" spans="1:9">
      <c r="A348" s="2" t="s">
        <v>1087</v>
      </c>
      <c r="B348" s="2" t="s">
        <v>1086</v>
      </c>
      <c r="C348" s="2">
        <v>58</v>
      </c>
      <c r="D348" s="2" t="s">
        <v>16</v>
      </c>
      <c r="E348" s="2" t="s">
        <v>1088</v>
      </c>
      <c r="F348" s="2" t="s">
        <v>237</v>
      </c>
      <c r="G348" s="2" t="s">
        <v>12</v>
      </c>
      <c r="H348" s="2" t="s">
        <v>19</v>
      </c>
      <c r="I348" s="2" t="str">
        <f t="shared" si="7"/>
        <v>Platinum</v>
      </c>
    </row>
    <row r="349" spans="1:9">
      <c r="A349" s="2" t="s">
        <v>1090</v>
      </c>
      <c r="B349" s="2" t="s">
        <v>1089</v>
      </c>
      <c r="C349" s="2">
        <v>39</v>
      </c>
      <c r="D349" s="2" t="s">
        <v>16</v>
      </c>
      <c r="E349" s="2" t="s">
        <v>1091</v>
      </c>
      <c r="F349" s="2" t="s">
        <v>167</v>
      </c>
      <c r="G349" s="2" t="s">
        <v>12</v>
      </c>
      <c r="H349" s="2" t="s">
        <v>13</v>
      </c>
      <c r="I349" s="2" t="str">
        <f t="shared" si="7"/>
        <v>Gold</v>
      </c>
    </row>
    <row r="350" spans="1:9">
      <c r="A350" s="2" t="s">
        <v>1093</v>
      </c>
      <c r="B350" s="2" t="s">
        <v>1092</v>
      </c>
      <c r="C350" s="2">
        <v>55</v>
      </c>
      <c r="D350" s="2" t="s">
        <v>9</v>
      </c>
      <c r="E350" s="2" t="s">
        <v>1094</v>
      </c>
      <c r="F350" s="2" t="s">
        <v>51</v>
      </c>
      <c r="G350" s="2" t="s">
        <v>12</v>
      </c>
      <c r="H350" s="2" t="s">
        <v>31</v>
      </c>
      <c r="I350" s="2" t="str">
        <f t="shared" si="7"/>
        <v>Silver</v>
      </c>
    </row>
    <row r="351" spans="1:9">
      <c r="A351" s="2" t="s">
        <v>1096</v>
      </c>
      <c r="B351" s="2" t="s">
        <v>1095</v>
      </c>
      <c r="C351" s="2">
        <v>31</v>
      </c>
      <c r="D351" s="2" t="s">
        <v>9</v>
      </c>
      <c r="E351" s="2" t="s">
        <v>1097</v>
      </c>
      <c r="F351" s="2" t="s">
        <v>163</v>
      </c>
      <c r="G351" s="2" t="s">
        <v>12</v>
      </c>
      <c r="H351" s="2" t="s">
        <v>26</v>
      </c>
      <c r="I351" s="2" t="str">
        <f t="shared" si="7"/>
        <v>Bronze</v>
      </c>
    </row>
    <row r="352" spans="1:9">
      <c r="A352" s="2" t="s">
        <v>1099</v>
      </c>
      <c r="B352" s="2" t="s">
        <v>1098</v>
      </c>
      <c r="C352" s="2">
        <v>26</v>
      </c>
      <c r="D352" s="2" t="s">
        <v>9</v>
      </c>
      <c r="E352" s="2" t="s">
        <v>1100</v>
      </c>
      <c r="F352" s="2" t="s">
        <v>267</v>
      </c>
      <c r="G352" s="2" t="s">
        <v>12</v>
      </c>
      <c r="H352" s="2" t="s">
        <v>31</v>
      </c>
      <c r="I352" s="2" t="str">
        <f t="shared" si="7"/>
        <v>Silver</v>
      </c>
    </row>
    <row r="353" spans="1:9">
      <c r="A353" s="2" t="s">
        <v>1102</v>
      </c>
      <c r="B353" s="2" t="s">
        <v>1101</v>
      </c>
      <c r="C353" s="2">
        <v>25</v>
      </c>
      <c r="D353" s="2" t="s">
        <v>16</v>
      </c>
      <c r="E353" s="2" t="s">
        <v>1103</v>
      </c>
      <c r="F353" s="2" t="s">
        <v>70</v>
      </c>
      <c r="G353" s="2" t="s">
        <v>12</v>
      </c>
      <c r="H353" s="2" t="s">
        <v>26</v>
      </c>
      <c r="I353" s="2" t="str">
        <f t="shared" si="7"/>
        <v>Bronze</v>
      </c>
    </row>
    <row r="354" spans="1:9">
      <c r="A354" s="2" t="s">
        <v>1105</v>
      </c>
      <c r="B354" s="2" t="s">
        <v>1104</v>
      </c>
      <c r="C354" s="2">
        <v>52</v>
      </c>
      <c r="D354" s="2" t="s">
        <v>16</v>
      </c>
      <c r="E354" s="2" t="s">
        <v>1106</v>
      </c>
      <c r="F354" s="2" t="s">
        <v>324</v>
      </c>
      <c r="G354" s="2" t="s">
        <v>12</v>
      </c>
      <c r="H354" s="2" t="s">
        <v>31</v>
      </c>
      <c r="I354" s="2" t="str">
        <f t="shared" si="7"/>
        <v>Silver</v>
      </c>
    </row>
    <row r="355" spans="1:9">
      <c r="A355" s="2" t="s">
        <v>3837</v>
      </c>
      <c r="B355" s="2" t="s">
        <v>1107</v>
      </c>
      <c r="C355" s="2">
        <v>56</v>
      </c>
      <c r="D355" s="2" t="s">
        <v>16</v>
      </c>
      <c r="E355" s="2" t="s">
        <v>1108</v>
      </c>
      <c r="F355" s="2" t="s">
        <v>35</v>
      </c>
      <c r="G355" s="2" t="s">
        <v>12</v>
      </c>
      <c r="H355" s="2" t="s">
        <v>19</v>
      </c>
      <c r="I355" s="2" t="str">
        <f t="shared" si="7"/>
        <v>Platinum</v>
      </c>
    </row>
    <row r="356" spans="1:9">
      <c r="A356" s="2" t="s">
        <v>1110</v>
      </c>
      <c r="B356" s="2" t="s">
        <v>1109</v>
      </c>
      <c r="C356" s="2">
        <v>38</v>
      </c>
      <c r="D356" s="2" t="s">
        <v>9</v>
      </c>
      <c r="E356" s="2" t="s">
        <v>1111</v>
      </c>
      <c r="F356" s="2" t="s">
        <v>167</v>
      </c>
      <c r="G356" s="2" t="s">
        <v>12</v>
      </c>
      <c r="H356" s="2" t="s">
        <v>31</v>
      </c>
      <c r="I356" s="2" t="str">
        <f t="shared" si="7"/>
        <v>Silver</v>
      </c>
    </row>
    <row r="357" spans="1:9">
      <c r="A357" s="2" t="s">
        <v>1113</v>
      </c>
      <c r="B357" s="2" t="s">
        <v>1112</v>
      </c>
      <c r="C357" s="2">
        <v>20</v>
      </c>
      <c r="D357" s="2" t="s">
        <v>9</v>
      </c>
      <c r="E357" s="2" t="s">
        <v>1114</v>
      </c>
      <c r="F357" s="2" t="s">
        <v>74</v>
      </c>
      <c r="G357" s="2" t="s">
        <v>12</v>
      </c>
      <c r="H357" s="2" t="s">
        <v>13</v>
      </c>
      <c r="I357" s="2" t="str">
        <f t="shared" si="7"/>
        <v>Gold</v>
      </c>
    </row>
    <row r="358" spans="1:9">
      <c r="A358" s="2" t="s">
        <v>1116</v>
      </c>
      <c r="B358" s="2" t="s">
        <v>1115</v>
      </c>
      <c r="C358" s="2">
        <v>54</v>
      </c>
      <c r="D358" s="2" t="s">
        <v>9</v>
      </c>
      <c r="E358" s="2" t="s">
        <v>1117</v>
      </c>
      <c r="F358" s="2" t="s">
        <v>287</v>
      </c>
      <c r="G358" s="2" t="s">
        <v>12</v>
      </c>
      <c r="H358" s="2" t="s">
        <v>26</v>
      </c>
      <c r="I358" s="2" t="str">
        <f t="shared" si="7"/>
        <v>Bronze</v>
      </c>
    </row>
    <row r="359" spans="1:9">
      <c r="A359" s="2" t="s">
        <v>1119</v>
      </c>
      <c r="B359" s="2" t="s">
        <v>1118</v>
      </c>
      <c r="C359" s="2">
        <v>41</v>
      </c>
      <c r="D359" s="2" t="s">
        <v>9</v>
      </c>
      <c r="E359" s="2" t="s">
        <v>1120</v>
      </c>
      <c r="F359" s="2" t="s">
        <v>237</v>
      </c>
      <c r="G359" s="2" t="s">
        <v>12</v>
      </c>
      <c r="H359" s="2" t="s">
        <v>13</v>
      </c>
      <c r="I359" s="2" t="str">
        <f t="shared" si="7"/>
        <v>Gold</v>
      </c>
    </row>
    <row r="360" spans="1:9">
      <c r="A360" s="2" t="s">
        <v>1122</v>
      </c>
      <c r="B360" s="2" t="s">
        <v>1121</v>
      </c>
      <c r="C360" s="2">
        <v>60</v>
      </c>
      <c r="D360" s="2" t="s">
        <v>16</v>
      </c>
      <c r="E360" s="2" t="s">
        <v>1123</v>
      </c>
      <c r="F360" s="2" t="s">
        <v>313</v>
      </c>
      <c r="G360" s="2" t="s">
        <v>12</v>
      </c>
      <c r="H360" s="2" t="s">
        <v>13</v>
      </c>
      <c r="I360" s="2" t="str">
        <f t="shared" si="7"/>
        <v>Gold</v>
      </c>
    </row>
    <row r="361" spans="1:9">
      <c r="A361" s="2" t="s">
        <v>1125</v>
      </c>
      <c r="B361" s="2" t="s">
        <v>1124</v>
      </c>
      <c r="C361" s="2">
        <v>32</v>
      </c>
      <c r="D361" s="2" t="s">
        <v>9</v>
      </c>
      <c r="E361" s="2" t="s">
        <v>1126</v>
      </c>
      <c r="F361" s="2" t="s">
        <v>62</v>
      </c>
      <c r="G361" s="2" t="s">
        <v>12</v>
      </c>
      <c r="H361" s="2" t="s">
        <v>31</v>
      </c>
      <c r="I361" s="2" t="str">
        <f t="shared" si="7"/>
        <v>Silver</v>
      </c>
    </row>
    <row r="362" spans="1:9">
      <c r="A362" s="2" t="s">
        <v>1128</v>
      </c>
      <c r="B362" s="2" t="s">
        <v>1127</v>
      </c>
      <c r="C362" s="2">
        <v>34</v>
      </c>
      <c r="D362" s="2" t="s">
        <v>9</v>
      </c>
      <c r="E362" s="2" t="s">
        <v>1129</v>
      </c>
      <c r="F362" s="2" t="s">
        <v>291</v>
      </c>
      <c r="G362" s="2" t="s">
        <v>12</v>
      </c>
      <c r="H362" s="2" t="s">
        <v>19</v>
      </c>
      <c r="I362" s="2" t="str">
        <f t="shared" si="7"/>
        <v>Platinum</v>
      </c>
    </row>
    <row r="363" spans="1:9">
      <c r="A363" s="2" t="s">
        <v>1131</v>
      </c>
      <c r="B363" s="2" t="s">
        <v>1130</v>
      </c>
      <c r="C363" s="2">
        <v>64</v>
      </c>
      <c r="D363" s="2" t="s">
        <v>9</v>
      </c>
      <c r="E363" s="2" t="s">
        <v>1132</v>
      </c>
      <c r="F363" s="2" t="s">
        <v>254</v>
      </c>
      <c r="G363" s="2" t="s">
        <v>12</v>
      </c>
      <c r="H363" s="2" t="s">
        <v>19</v>
      </c>
      <c r="I363" s="2" t="str">
        <f t="shared" si="7"/>
        <v>Platinum</v>
      </c>
    </row>
    <row r="364" spans="1:9">
      <c r="A364" s="2" t="s">
        <v>1134</v>
      </c>
      <c r="B364" s="2" t="s">
        <v>1133</v>
      </c>
      <c r="C364" s="2">
        <v>60</v>
      </c>
      <c r="D364" s="2" t="s">
        <v>9</v>
      </c>
      <c r="E364" s="2" t="s">
        <v>1135</v>
      </c>
      <c r="F364" s="2" t="s">
        <v>163</v>
      </c>
      <c r="G364" s="2" t="s">
        <v>12</v>
      </c>
      <c r="H364" s="2" t="s">
        <v>13</v>
      </c>
      <c r="I364" s="2" t="str">
        <f t="shared" si="7"/>
        <v>Gold</v>
      </c>
    </row>
    <row r="365" spans="1:9">
      <c r="A365" s="2" t="s">
        <v>1137</v>
      </c>
      <c r="B365" s="2" t="s">
        <v>1136</v>
      </c>
      <c r="C365" s="2">
        <v>23</v>
      </c>
      <c r="D365" s="2" t="s">
        <v>9</v>
      </c>
      <c r="E365" s="2" t="s">
        <v>1138</v>
      </c>
      <c r="F365" s="2" t="s">
        <v>25</v>
      </c>
      <c r="G365" s="2" t="s">
        <v>12</v>
      </c>
      <c r="H365" s="2" t="s">
        <v>26</v>
      </c>
      <c r="I365" s="2" t="str">
        <f t="shared" si="7"/>
        <v>Bronze</v>
      </c>
    </row>
    <row r="366" spans="1:9">
      <c r="A366" s="2" t="s">
        <v>1140</v>
      </c>
      <c r="B366" s="2" t="s">
        <v>1139</v>
      </c>
      <c r="C366" s="2">
        <v>58</v>
      </c>
      <c r="D366" s="2" t="s">
        <v>9</v>
      </c>
      <c r="E366" s="2" t="s">
        <v>1141</v>
      </c>
      <c r="F366" s="2" t="s">
        <v>133</v>
      </c>
      <c r="G366" s="2" t="s">
        <v>12</v>
      </c>
      <c r="H366" s="2" t="s">
        <v>26</v>
      </c>
      <c r="I366" s="2" t="str">
        <f t="shared" si="7"/>
        <v>Bronze</v>
      </c>
    </row>
    <row r="367" spans="1:9">
      <c r="A367" s="2" t="s">
        <v>1143</v>
      </c>
      <c r="B367" s="2" t="s">
        <v>1142</v>
      </c>
      <c r="C367" s="2">
        <v>63</v>
      </c>
      <c r="D367" s="2" t="s">
        <v>16</v>
      </c>
      <c r="E367" s="2" t="s">
        <v>1144</v>
      </c>
      <c r="F367" s="2" t="s">
        <v>163</v>
      </c>
      <c r="G367" s="2" t="s">
        <v>12</v>
      </c>
      <c r="H367" s="2" t="s">
        <v>19</v>
      </c>
      <c r="I367" s="2" t="str">
        <f t="shared" si="7"/>
        <v>Platinum</v>
      </c>
    </row>
    <row r="368" spans="1:9">
      <c r="A368" s="2" t="s">
        <v>1146</v>
      </c>
      <c r="B368" s="2" t="s">
        <v>1145</v>
      </c>
      <c r="C368" s="2">
        <v>40</v>
      </c>
      <c r="D368" s="2" t="s">
        <v>16</v>
      </c>
      <c r="E368" s="2" t="s">
        <v>1147</v>
      </c>
      <c r="F368" s="2" t="s">
        <v>22</v>
      </c>
      <c r="G368" s="2" t="s">
        <v>12</v>
      </c>
      <c r="H368" s="2" t="s">
        <v>19</v>
      </c>
      <c r="I368" s="2" t="str">
        <f t="shared" si="7"/>
        <v>Platinum</v>
      </c>
    </row>
    <row r="369" spans="1:9">
      <c r="A369" s="2" t="s">
        <v>1149</v>
      </c>
      <c r="B369" s="2" t="s">
        <v>1148</v>
      </c>
      <c r="C369" s="2">
        <v>51</v>
      </c>
      <c r="D369" s="2" t="s">
        <v>9</v>
      </c>
      <c r="E369" s="2" t="s">
        <v>1150</v>
      </c>
      <c r="F369" s="2" t="s">
        <v>25</v>
      </c>
      <c r="G369" s="2" t="s">
        <v>12</v>
      </c>
      <c r="H369" s="2" t="s">
        <v>26</v>
      </c>
      <c r="I369" s="2" t="str">
        <f t="shared" si="7"/>
        <v>Bronze</v>
      </c>
    </row>
    <row r="370" spans="1:9">
      <c r="A370" s="2" t="s">
        <v>1152</v>
      </c>
      <c r="B370" s="2" t="s">
        <v>1151</v>
      </c>
      <c r="C370" s="2">
        <v>34</v>
      </c>
      <c r="D370" s="2" t="s">
        <v>16</v>
      </c>
      <c r="E370" s="2" t="s">
        <v>1153</v>
      </c>
      <c r="F370" s="2" t="s">
        <v>58</v>
      </c>
      <c r="G370" s="2" t="s">
        <v>12</v>
      </c>
      <c r="H370" s="2" t="s">
        <v>19</v>
      </c>
      <c r="I370" s="2" t="str">
        <f t="shared" si="7"/>
        <v>Platinum</v>
      </c>
    </row>
    <row r="371" spans="1:9">
      <c r="A371" s="2" t="s">
        <v>1155</v>
      </c>
      <c r="B371" s="2" t="s">
        <v>1154</v>
      </c>
      <c r="C371" s="2">
        <v>20</v>
      </c>
      <c r="D371" s="2" t="s">
        <v>16</v>
      </c>
      <c r="E371" s="2" t="s">
        <v>1156</v>
      </c>
      <c r="F371" s="2" t="s">
        <v>171</v>
      </c>
      <c r="G371" s="2" t="s">
        <v>12</v>
      </c>
      <c r="H371" s="2" t="s">
        <v>19</v>
      </c>
      <c r="I371" s="2" t="str">
        <f t="shared" si="7"/>
        <v>Platinum</v>
      </c>
    </row>
    <row r="372" spans="1:9">
      <c r="A372" s="2" t="s">
        <v>1158</v>
      </c>
      <c r="B372" s="2" t="s">
        <v>1157</v>
      </c>
      <c r="C372" s="2">
        <v>45</v>
      </c>
      <c r="D372" s="2" t="s">
        <v>9</v>
      </c>
      <c r="E372" s="2" t="s">
        <v>1159</v>
      </c>
      <c r="F372" s="2" t="s">
        <v>254</v>
      </c>
      <c r="G372" s="2" t="s">
        <v>12</v>
      </c>
      <c r="H372" s="2" t="s">
        <v>31</v>
      </c>
      <c r="I372" s="2" t="str">
        <f t="shared" si="7"/>
        <v>Silver</v>
      </c>
    </row>
    <row r="373" spans="1:9">
      <c r="A373" s="2" t="s">
        <v>1161</v>
      </c>
      <c r="B373" s="2" t="s">
        <v>1160</v>
      </c>
      <c r="C373" s="2">
        <v>21</v>
      </c>
      <c r="D373" s="2" t="s">
        <v>16</v>
      </c>
      <c r="E373" s="2" t="s">
        <v>1162</v>
      </c>
      <c r="F373" s="2" t="s">
        <v>47</v>
      </c>
      <c r="G373" s="2" t="s">
        <v>12</v>
      </c>
      <c r="H373" s="2" t="s">
        <v>19</v>
      </c>
      <c r="I373" s="2" t="str">
        <f t="shared" si="7"/>
        <v>Platinum</v>
      </c>
    </row>
    <row r="374" spans="1:9">
      <c r="A374" s="2" t="s">
        <v>1164</v>
      </c>
      <c r="B374" s="2" t="s">
        <v>1163</v>
      </c>
      <c r="C374" s="2">
        <v>28</v>
      </c>
      <c r="D374" s="2" t="s">
        <v>9</v>
      </c>
      <c r="E374" s="2" t="s">
        <v>1165</v>
      </c>
      <c r="F374" s="2" t="s">
        <v>25</v>
      </c>
      <c r="G374" s="2" t="s">
        <v>12</v>
      </c>
      <c r="H374" s="2" t="s">
        <v>26</v>
      </c>
      <c r="I374" s="2" t="str">
        <f t="shared" si="7"/>
        <v>Bronze</v>
      </c>
    </row>
    <row r="375" spans="1:9">
      <c r="A375" s="2" t="s">
        <v>1167</v>
      </c>
      <c r="B375" s="2" t="s">
        <v>1166</v>
      </c>
      <c r="C375" s="2">
        <v>37</v>
      </c>
      <c r="D375" s="2" t="s">
        <v>16</v>
      </c>
      <c r="E375" s="2" t="s">
        <v>1168</v>
      </c>
      <c r="F375" s="2" t="s">
        <v>434</v>
      </c>
      <c r="G375" s="2" t="s">
        <v>12</v>
      </c>
      <c r="H375" s="2" t="s">
        <v>13</v>
      </c>
      <c r="I375" s="2" t="str">
        <f t="shared" si="7"/>
        <v>Gold</v>
      </c>
    </row>
    <row r="376" spans="1:9">
      <c r="A376" s="2" t="s">
        <v>1170</v>
      </c>
      <c r="B376" s="2" t="s">
        <v>1169</v>
      </c>
      <c r="C376" s="2">
        <v>60</v>
      </c>
      <c r="D376" s="2" t="s">
        <v>9</v>
      </c>
      <c r="E376" s="2" t="s">
        <v>1171</v>
      </c>
      <c r="F376" s="2" t="s">
        <v>99</v>
      </c>
      <c r="G376" s="2" t="s">
        <v>12</v>
      </c>
      <c r="H376" s="2" t="s">
        <v>19</v>
      </c>
      <c r="I376" s="2" t="str">
        <f t="shared" si="7"/>
        <v>Platinum</v>
      </c>
    </row>
    <row r="377" spans="1:9">
      <c r="A377" s="2" t="s">
        <v>1173</v>
      </c>
      <c r="B377" s="2" t="s">
        <v>1172</v>
      </c>
      <c r="C377" s="2">
        <v>26</v>
      </c>
      <c r="D377" s="2" t="s">
        <v>9</v>
      </c>
      <c r="E377" s="2" t="s">
        <v>1174</v>
      </c>
      <c r="F377" s="2" t="s">
        <v>201</v>
      </c>
      <c r="G377" s="2" t="s">
        <v>12</v>
      </c>
      <c r="H377" s="2" t="s">
        <v>19</v>
      </c>
      <c r="I377" s="2" t="str">
        <f t="shared" si="7"/>
        <v>Platinum</v>
      </c>
    </row>
    <row r="378" spans="1:9">
      <c r="A378" s="2" t="s">
        <v>1176</v>
      </c>
      <c r="B378" s="2" t="s">
        <v>1175</v>
      </c>
      <c r="C378" s="2">
        <v>30</v>
      </c>
      <c r="D378" s="2" t="s">
        <v>9</v>
      </c>
      <c r="E378" s="2" t="s">
        <v>1177</v>
      </c>
      <c r="F378" s="2" t="s">
        <v>167</v>
      </c>
      <c r="G378" s="2" t="s">
        <v>12</v>
      </c>
      <c r="H378" s="2" t="s">
        <v>26</v>
      </c>
      <c r="I378" s="2" t="str">
        <f t="shared" si="7"/>
        <v>Bronze</v>
      </c>
    </row>
    <row r="379" spans="1:9">
      <c r="A379" s="2" t="s">
        <v>1179</v>
      </c>
      <c r="B379" s="2" t="s">
        <v>1178</v>
      </c>
      <c r="C379" s="2">
        <v>39</v>
      </c>
      <c r="D379" s="2" t="s">
        <v>16</v>
      </c>
      <c r="E379" s="2" t="s">
        <v>1180</v>
      </c>
      <c r="F379" s="2" t="s">
        <v>434</v>
      </c>
      <c r="G379" s="2" t="s">
        <v>12</v>
      </c>
      <c r="H379" s="2" t="s">
        <v>13</v>
      </c>
      <c r="I379" s="2" t="str">
        <f t="shared" si="7"/>
        <v>Gold</v>
      </c>
    </row>
    <row r="380" spans="1:9">
      <c r="A380" s="2" t="s">
        <v>1182</v>
      </c>
      <c r="B380" s="2" t="s">
        <v>1181</v>
      </c>
      <c r="C380" s="2">
        <v>44</v>
      </c>
      <c r="D380" s="2" t="s">
        <v>16</v>
      </c>
      <c r="E380" s="2" t="s">
        <v>1183</v>
      </c>
      <c r="F380" s="2" t="s">
        <v>92</v>
      </c>
      <c r="G380" s="2" t="s">
        <v>12</v>
      </c>
      <c r="H380" s="2" t="s">
        <v>26</v>
      </c>
      <c r="I380" s="2" t="str">
        <f t="shared" si="7"/>
        <v>Bronze</v>
      </c>
    </row>
    <row r="381" spans="1:9">
      <c r="A381" s="2" t="s">
        <v>1185</v>
      </c>
      <c r="B381" s="2" t="s">
        <v>1184</v>
      </c>
      <c r="C381" s="2">
        <v>34</v>
      </c>
      <c r="D381" s="2" t="s">
        <v>16</v>
      </c>
      <c r="E381" s="2" t="s">
        <v>1186</v>
      </c>
      <c r="F381" s="2" t="s">
        <v>267</v>
      </c>
      <c r="G381" s="2" t="s">
        <v>12</v>
      </c>
      <c r="H381" s="2" t="s">
        <v>13</v>
      </c>
      <c r="I381" s="2" t="str">
        <f t="shared" si="7"/>
        <v>Gold</v>
      </c>
    </row>
    <row r="382" spans="1:9">
      <c r="A382" s="2" t="s">
        <v>1188</v>
      </c>
      <c r="B382" s="2" t="s">
        <v>1187</v>
      </c>
      <c r="C382" s="2">
        <v>23</v>
      </c>
      <c r="D382" s="2" t="s">
        <v>9</v>
      </c>
      <c r="E382" s="2" t="s">
        <v>1189</v>
      </c>
      <c r="F382" s="2" t="s">
        <v>217</v>
      </c>
      <c r="G382" s="2" t="s">
        <v>12</v>
      </c>
      <c r="H382" s="2" t="s">
        <v>13</v>
      </c>
      <c r="I382" s="2" t="str">
        <f t="shared" si="7"/>
        <v>Gold</v>
      </c>
    </row>
    <row r="383" spans="1:9">
      <c r="A383" s="2" t="s">
        <v>1191</v>
      </c>
      <c r="B383" s="2" t="s">
        <v>1190</v>
      </c>
      <c r="C383" s="2">
        <v>50</v>
      </c>
      <c r="D383" s="2" t="s">
        <v>9</v>
      </c>
      <c r="E383" s="2" t="s">
        <v>1192</v>
      </c>
      <c r="F383" s="2" t="s">
        <v>22</v>
      </c>
      <c r="G383" s="2" t="s">
        <v>12</v>
      </c>
      <c r="H383" s="2" t="s">
        <v>31</v>
      </c>
      <c r="I383" s="2" t="str">
        <f t="shared" si="7"/>
        <v>Silver</v>
      </c>
    </row>
    <row r="384" spans="1:9">
      <c r="A384" s="2" t="s">
        <v>1194</v>
      </c>
      <c r="B384" s="2" t="s">
        <v>1193</v>
      </c>
      <c r="C384" s="2">
        <v>20</v>
      </c>
      <c r="D384" s="2" t="s">
        <v>16</v>
      </c>
      <c r="E384" s="2" t="s">
        <v>1195</v>
      </c>
      <c r="F384" s="2" t="s">
        <v>30</v>
      </c>
      <c r="G384" s="2" t="s">
        <v>12</v>
      </c>
      <c r="H384" s="2" t="s">
        <v>13</v>
      </c>
      <c r="I384" s="2" t="str">
        <f t="shared" si="7"/>
        <v>Gold</v>
      </c>
    </row>
    <row r="385" spans="1:9">
      <c r="A385" s="2" t="s">
        <v>1197</v>
      </c>
      <c r="B385" s="2" t="s">
        <v>1196</v>
      </c>
      <c r="C385" s="2">
        <v>27</v>
      </c>
      <c r="D385" s="2" t="s">
        <v>16</v>
      </c>
      <c r="E385" s="2" t="s">
        <v>1198</v>
      </c>
      <c r="F385" s="2" t="s">
        <v>317</v>
      </c>
      <c r="G385" s="2" t="s">
        <v>12</v>
      </c>
      <c r="H385" s="2" t="s">
        <v>31</v>
      </c>
      <c r="I385" s="2" t="str">
        <f t="shared" si="7"/>
        <v>Silver</v>
      </c>
    </row>
    <row r="386" spans="1:9">
      <c r="A386" s="2" t="s">
        <v>1200</v>
      </c>
      <c r="B386" s="2" t="s">
        <v>1199</v>
      </c>
      <c r="C386" s="2">
        <v>52</v>
      </c>
      <c r="D386" s="2" t="s">
        <v>16</v>
      </c>
      <c r="E386" s="2" t="s">
        <v>1201</v>
      </c>
      <c r="F386" s="2" t="s">
        <v>267</v>
      </c>
      <c r="G386" s="2" t="s">
        <v>12</v>
      </c>
      <c r="H386" s="2" t="s">
        <v>26</v>
      </c>
      <c r="I386" s="2" t="str">
        <f t="shared" ref="I386:I449" si="8">IF(ISBLANK(H386), "Unknown", H386)</f>
        <v>Bronze</v>
      </c>
    </row>
    <row r="387" spans="1:9">
      <c r="A387" s="2" t="s">
        <v>1203</v>
      </c>
      <c r="B387" s="2" t="s">
        <v>1202</v>
      </c>
      <c r="C387" s="2">
        <v>60</v>
      </c>
      <c r="D387" s="2" t="s">
        <v>9</v>
      </c>
      <c r="E387" s="2" t="s">
        <v>1204</v>
      </c>
      <c r="F387" s="2" t="s">
        <v>317</v>
      </c>
      <c r="G387" s="2" t="s">
        <v>12</v>
      </c>
      <c r="H387" s="2" t="s">
        <v>13</v>
      </c>
      <c r="I387" s="2" t="str">
        <f t="shared" si="8"/>
        <v>Gold</v>
      </c>
    </row>
    <row r="388" spans="1:9">
      <c r="A388" s="2" t="s">
        <v>1206</v>
      </c>
      <c r="B388" s="2" t="s">
        <v>1205</v>
      </c>
      <c r="C388" s="2">
        <v>18</v>
      </c>
      <c r="D388" s="2" t="s">
        <v>16</v>
      </c>
      <c r="E388" s="2" t="s">
        <v>1207</v>
      </c>
      <c r="F388" s="2" t="s">
        <v>140</v>
      </c>
      <c r="G388" s="2" t="s">
        <v>12</v>
      </c>
      <c r="H388" s="2" t="s">
        <v>26</v>
      </c>
      <c r="I388" s="2" t="str">
        <f t="shared" si="8"/>
        <v>Bronze</v>
      </c>
    </row>
    <row r="389" spans="1:9">
      <c r="A389" s="2" t="s">
        <v>1209</v>
      </c>
      <c r="B389" s="2" t="s">
        <v>1208</v>
      </c>
      <c r="C389" s="2">
        <v>28</v>
      </c>
      <c r="D389" s="2" t="s">
        <v>16</v>
      </c>
      <c r="E389" s="2" t="s">
        <v>1210</v>
      </c>
      <c r="F389" s="2" t="s">
        <v>88</v>
      </c>
      <c r="G389" s="2" t="s">
        <v>12</v>
      </c>
      <c r="H389" s="2" t="s">
        <v>31</v>
      </c>
      <c r="I389" s="2" t="str">
        <f t="shared" si="8"/>
        <v>Silver</v>
      </c>
    </row>
    <row r="390" spans="1:9">
      <c r="A390" s="2" t="s">
        <v>1212</v>
      </c>
      <c r="B390" s="2" t="s">
        <v>1211</v>
      </c>
      <c r="C390" s="2">
        <v>53</v>
      </c>
      <c r="D390" s="2" t="s">
        <v>9</v>
      </c>
      <c r="E390" s="2" t="s">
        <v>1213</v>
      </c>
      <c r="F390" s="2" t="s">
        <v>113</v>
      </c>
      <c r="G390" s="2" t="s">
        <v>12</v>
      </c>
      <c r="H390" s="2" t="s">
        <v>19</v>
      </c>
      <c r="I390" s="2" t="str">
        <f t="shared" si="8"/>
        <v>Platinum</v>
      </c>
    </row>
    <row r="391" spans="1:9">
      <c r="A391" s="2" t="s">
        <v>1215</v>
      </c>
      <c r="B391" s="2" t="s">
        <v>1214</v>
      </c>
      <c r="C391" s="2">
        <v>50</v>
      </c>
      <c r="D391" s="2" t="s">
        <v>9</v>
      </c>
      <c r="E391" s="2" t="s">
        <v>1216</v>
      </c>
      <c r="F391" s="2" t="s">
        <v>70</v>
      </c>
      <c r="G391" s="2" t="s">
        <v>12</v>
      </c>
      <c r="H391" s="2" t="s">
        <v>19</v>
      </c>
      <c r="I391" s="2" t="str">
        <f t="shared" si="8"/>
        <v>Platinum</v>
      </c>
    </row>
    <row r="392" spans="1:9">
      <c r="A392" s="2" t="s">
        <v>1218</v>
      </c>
      <c r="B392" s="2" t="s">
        <v>1217</v>
      </c>
      <c r="C392" s="2">
        <v>56</v>
      </c>
      <c r="D392" s="2" t="s">
        <v>9</v>
      </c>
      <c r="E392" s="2" t="s">
        <v>1219</v>
      </c>
      <c r="F392" s="2" t="s">
        <v>291</v>
      </c>
      <c r="G392" s="2" t="s">
        <v>12</v>
      </c>
      <c r="H392" s="2" t="s">
        <v>31</v>
      </c>
      <c r="I392" s="2" t="str">
        <f t="shared" si="8"/>
        <v>Silver</v>
      </c>
    </row>
    <row r="393" spans="1:9">
      <c r="A393" s="2" t="s">
        <v>1221</v>
      </c>
      <c r="B393" s="2" t="s">
        <v>1220</v>
      </c>
      <c r="C393" s="2">
        <v>40</v>
      </c>
      <c r="D393" s="2" t="s">
        <v>16</v>
      </c>
      <c r="E393" s="2" t="s">
        <v>1222</v>
      </c>
      <c r="F393" s="2" t="s">
        <v>35</v>
      </c>
      <c r="G393" s="2" t="s">
        <v>12</v>
      </c>
      <c r="H393" s="2" t="s">
        <v>26</v>
      </c>
      <c r="I393" s="2" t="str">
        <f t="shared" si="8"/>
        <v>Bronze</v>
      </c>
    </row>
    <row r="394" spans="1:9">
      <c r="A394" s="2" t="s">
        <v>1224</v>
      </c>
      <c r="B394" s="2" t="s">
        <v>1223</v>
      </c>
      <c r="C394" s="2">
        <v>46</v>
      </c>
      <c r="D394" s="2" t="s">
        <v>9</v>
      </c>
      <c r="E394" s="2" t="s">
        <v>1225</v>
      </c>
      <c r="F394" s="2" t="s">
        <v>113</v>
      </c>
      <c r="G394" s="2" t="s">
        <v>12</v>
      </c>
      <c r="H394" s="2" t="s">
        <v>13</v>
      </c>
      <c r="I394" s="2" t="str">
        <f t="shared" si="8"/>
        <v>Gold</v>
      </c>
    </row>
    <row r="395" spans="1:9">
      <c r="A395" s="2" t="s">
        <v>1227</v>
      </c>
      <c r="B395" s="2" t="s">
        <v>1226</v>
      </c>
      <c r="C395" s="2">
        <v>46</v>
      </c>
      <c r="D395" s="2" t="s">
        <v>9</v>
      </c>
      <c r="E395" s="2" t="s">
        <v>1228</v>
      </c>
      <c r="F395" s="2" t="s">
        <v>117</v>
      </c>
      <c r="G395" s="2" t="s">
        <v>12</v>
      </c>
      <c r="H395" s="2" t="s">
        <v>26</v>
      </c>
      <c r="I395" s="2" t="str">
        <f t="shared" si="8"/>
        <v>Bronze</v>
      </c>
    </row>
    <row r="396" spans="1:9">
      <c r="A396" s="2" t="s">
        <v>1230</v>
      </c>
      <c r="B396" s="2" t="s">
        <v>1229</v>
      </c>
      <c r="C396" s="2">
        <v>43</v>
      </c>
      <c r="D396" s="2" t="s">
        <v>16</v>
      </c>
      <c r="E396" s="2" t="s">
        <v>1231</v>
      </c>
      <c r="F396" s="2" t="s">
        <v>167</v>
      </c>
      <c r="G396" s="2" t="s">
        <v>12</v>
      </c>
      <c r="H396" s="2" t="s">
        <v>26</v>
      </c>
      <c r="I396" s="2" t="str">
        <f t="shared" si="8"/>
        <v>Bronze</v>
      </c>
    </row>
    <row r="397" spans="1:9">
      <c r="A397" s="2" t="s">
        <v>1233</v>
      </c>
      <c r="B397" s="2" t="s">
        <v>1232</v>
      </c>
      <c r="C397" s="2">
        <v>50</v>
      </c>
      <c r="D397" s="2" t="s">
        <v>9</v>
      </c>
      <c r="E397" s="2" t="s">
        <v>1234</v>
      </c>
      <c r="F397" s="2" t="s">
        <v>62</v>
      </c>
      <c r="G397" s="2" t="s">
        <v>12</v>
      </c>
      <c r="H397" s="2" t="s">
        <v>13</v>
      </c>
      <c r="I397" s="2" t="str">
        <f t="shared" si="8"/>
        <v>Gold</v>
      </c>
    </row>
    <row r="398" spans="1:9">
      <c r="A398" s="2" t="s">
        <v>1236</v>
      </c>
      <c r="B398" s="2" t="s">
        <v>1235</v>
      </c>
      <c r="C398" s="2">
        <v>25</v>
      </c>
      <c r="D398" s="2" t="s">
        <v>16</v>
      </c>
      <c r="E398" s="2" t="s">
        <v>1237</v>
      </c>
      <c r="F398" s="2" t="s">
        <v>58</v>
      </c>
      <c r="G398" s="2" t="s">
        <v>12</v>
      </c>
      <c r="H398" s="2" t="s">
        <v>31</v>
      </c>
      <c r="I398" s="2" t="str">
        <f t="shared" si="8"/>
        <v>Silver</v>
      </c>
    </row>
    <row r="399" spans="1:9">
      <c r="A399" s="2" t="s">
        <v>1239</v>
      </c>
      <c r="B399" s="2" t="s">
        <v>1238</v>
      </c>
      <c r="C399" s="2">
        <v>62</v>
      </c>
      <c r="D399" s="2" t="s">
        <v>16</v>
      </c>
      <c r="E399" s="2" t="s">
        <v>123</v>
      </c>
      <c r="F399" s="2" t="s">
        <v>62</v>
      </c>
      <c r="G399" s="2" t="s">
        <v>12</v>
      </c>
      <c r="H399" s="2" t="s">
        <v>19</v>
      </c>
      <c r="I399" s="2" t="str">
        <f t="shared" si="8"/>
        <v>Platinum</v>
      </c>
    </row>
    <row r="400" spans="1:9">
      <c r="A400" s="2" t="s">
        <v>1241</v>
      </c>
      <c r="B400" s="2" t="s">
        <v>1240</v>
      </c>
      <c r="C400" s="2">
        <v>54</v>
      </c>
      <c r="D400" s="2" t="s">
        <v>9</v>
      </c>
      <c r="E400" s="2" t="s">
        <v>1242</v>
      </c>
      <c r="F400" s="2" t="s">
        <v>47</v>
      </c>
      <c r="G400" s="2" t="s">
        <v>12</v>
      </c>
      <c r="H400" s="2" t="s">
        <v>26</v>
      </c>
      <c r="I400" s="2" t="str">
        <f t="shared" si="8"/>
        <v>Bronze</v>
      </c>
    </row>
    <row r="401" spans="1:9">
      <c r="A401" s="2" t="s">
        <v>1244</v>
      </c>
      <c r="B401" s="2" t="s">
        <v>1243</v>
      </c>
      <c r="C401" s="2">
        <v>27</v>
      </c>
      <c r="D401" s="2" t="s">
        <v>9</v>
      </c>
      <c r="E401" s="2" t="s">
        <v>1245</v>
      </c>
      <c r="F401" s="2" t="s">
        <v>434</v>
      </c>
      <c r="G401" s="2" t="s">
        <v>12</v>
      </c>
      <c r="H401" s="2" t="s">
        <v>26</v>
      </c>
      <c r="I401" s="2" t="str">
        <f t="shared" si="8"/>
        <v>Bronze</v>
      </c>
    </row>
    <row r="402" spans="1:9">
      <c r="A402" s="2" t="s">
        <v>1247</v>
      </c>
      <c r="B402" s="2" t="s">
        <v>1246</v>
      </c>
      <c r="C402" s="2">
        <v>57</v>
      </c>
      <c r="D402" s="2" t="s">
        <v>16</v>
      </c>
      <c r="E402" s="2" t="s">
        <v>1248</v>
      </c>
      <c r="F402" s="2" t="s">
        <v>96</v>
      </c>
      <c r="G402" s="2" t="s">
        <v>12</v>
      </c>
      <c r="H402" s="2" t="s">
        <v>19</v>
      </c>
      <c r="I402" s="2" t="str">
        <f t="shared" si="8"/>
        <v>Platinum</v>
      </c>
    </row>
    <row r="403" spans="1:9">
      <c r="A403" s="2" t="s">
        <v>1250</v>
      </c>
      <c r="B403" s="2" t="s">
        <v>1249</v>
      </c>
      <c r="C403" s="2">
        <v>51</v>
      </c>
      <c r="D403" s="2" t="s">
        <v>16</v>
      </c>
      <c r="E403" s="2" t="s">
        <v>1251</v>
      </c>
      <c r="F403" s="2" t="s">
        <v>184</v>
      </c>
      <c r="G403" s="2" t="s">
        <v>12</v>
      </c>
      <c r="H403" s="2" t="s">
        <v>19</v>
      </c>
      <c r="I403" s="2" t="str">
        <f t="shared" si="8"/>
        <v>Platinum</v>
      </c>
    </row>
    <row r="404" spans="1:9">
      <c r="A404" s="2" t="s">
        <v>1253</v>
      </c>
      <c r="B404" s="2" t="s">
        <v>1252</v>
      </c>
      <c r="C404" s="2">
        <v>31</v>
      </c>
      <c r="D404" s="2" t="s">
        <v>9</v>
      </c>
      <c r="E404" s="2" t="s">
        <v>80</v>
      </c>
      <c r="F404" s="2" t="s">
        <v>313</v>
      </c>
      <c r="G404" s="2" t="s">
        <v>12</v>
      </c>
      <c r="H404" s="2" t="s">
        <v>26</v>
      </c>
      <c r="I404" s="2" t="str">
        <f t="shared" si="8"/>
        <v>Bronze</v>
      </c>
    </row>
    <row r="405" spans="1:9">
      <c r="A405" s="2" t="s">
        <v>1255</v>
      </c>
      <c r="B405" s="2" t="s">
        <v>1254</v>
      </c>
      <c r="C405" s="2">
        <v>34</v>
      </c>
      <c r="D405" s="2" t="s">
        <v>9</v>
      </c>
      <c r="E405" s="2" t="s">
        <v>1256</v>
      </c>
      <c r="F405" s="2" t="s">
        <v>328</v>
      </c>
      <c r="G405" s="2" t="s">
        <v>12</v>
      </c>
      <c r="H405" s="2" t="s">
        <v>26</v>
      </c>
      <c r="I405" s="2" t="str">
        <f t="shared" si="8"/>
        <v>Bronze</v>
      </c>
    </row>
    <row r="406" spans="1:9">
      <c r="A406" s="2" t="s">
        <v>1258</v>
      </c>
      <c r="B406" s="2" t="s">
        <v>1257</v>
      </c>
      <c r="C406" s="2">
        <v>22</v>
      </c>
      <c r="D406" s="2" t="s">
        <v>16</v>
      </c>
      <c r="E406" s="2" t="s">
        <v>1259</v>
      </c>
      <c r="F406" s="2" t="s">
        <v>291</v>
      </c>
      <c r="G406" s="2" t="s">
        <v>12</v>
      </c>
      <c r="H406" s="2" t="s">
        <v>31</v>
      </c>
      <c r="I406" s="2" t="str">
        <f t="shared" si="8"/>
        <v>Silver</v>
      </c>
    </row>
    <row r="407" spans="1:9">
      <c r="A407" s="2" t="s">
        <v>1261</v>
      </c>
      <c r="B407" s="2" t="s">
        <v>1260</v>
      </c>
      <c r="C407" s="2">
        <v>18</v>
      </c>
      <c r="D407" s="2" t="s">
        <v>16</v>
      </c>
      <c r="E407" s="2" t="s">
        <v>1262</v>
      </c>
      <c r="F407" s="2" t="s">
        <v>328</v>
      </c>
      <c r="G407" s="2" t="s">
        <v>12</v>
      </c>
      <c r="H407" s="2" t="s">
        <v>13</v>
      </c>
      <c r="I407" s="2" t="str">
        <f t="shared" si="8"/>
        <v>Gold</v>
      </c>
    </row>
    <row r="408" spans="1:9">
      <c r="A408" s="2" t="s">
        <v>1264</v>
      </c>
      <c r="B408" s="2" t="s">
        <v>1263</v>
      </c>
      <c r="C408" s="2">
        <v>23</v>
      </c>
      <c r="D408" s="2" t="s">
        <v>16</v>
      </c>
      <c r="E408" s="2" t="s">
        <v>1265</v>
      </c>
      <c r="F408" s="2" t="s">
        <v>324</v>
      </c>
      <c r="G408" s="2" t="s">
        <v>12</v>
      </c>
      <c r="H408" s="2" t="s">
        <v>13</v>
      </c>
      <c r="I408" s="2" t="str">
        <f t="shared" si="8"/>
        <v>Gold</v>
      </c>
    </row>
    <row r="409" spans="1:9">
      <c r="A409" s="2" t="s">
        <v>1267</v>
      </c>
      <c r="B409" s="2" t="s">
        <v>1266</v>
      </c>
      <c r="C409" s="2">
        <v>33</v>
      </c>
      <c r="D409" s="2" t="s">
        <v>9</v>
      </c>
      <c r="E409" s="2" t="s">
        <v>1268</v>
      </c>
      <c r="F409" s="2" t="s">
        <v>140</v>
      </c>
      <c r="G409" s="2" t="s">
        <v>12</v>
      </c>
      <c r="H409" s="2" t="s">
        <v>13</v>
      </c>
      <c r="I409" s="2" t="str">
        <f t="shared" si="8"/>
        <v>Gold</v>
      </c>
    </row>
    <row r="410" spans="1:9">
      <c r="A410" s="2" t="s">
        <v>1270</v>
      </c>
      <c r="B410" s="2" t="s">
        <v>1269</v>
      </c>
      <c r="C410" s="2">
        <v>36</v>
      </c>
      <c r="D410" s="2" t="s">
        <v>9</v>
      </c>
      <c r="E410" s="2" t="s">
        <v>1271</v>
      </c>
      <c r="F410" s="2" t="s">
        <v>88</v>
      </c>
      <c r="G410" s="2" t="s">
        <v>12</v>
      </c>
      <c r="H410" s="2" t="s">
        <v>13</v>
      </c>
      <c r="I410" s="2" t="str">
        <f t="shared" si="8"/>
        <v>Gold</v>
      </c>
    </row>
    <row r="411" spans="1:9">
      <c r="A411" s="2" t="s">
        <v>1273</v>
      </c>
      <c r="B411" s="2" t="s">
        <v>1272</v>
      </c>
      <c r="C411" s="2">
        <v>55</v>
      </c>
      <c r="D411" s="2" t="s">
        <v>9</v>
      </c>
      <c r="E411" s="2" t="s">
        <v>1274</v>
      </c>
      <c r="F411" s="2" t="s">
        <v>845</v>
      </c>
      <c r="G411" s="2" t="s">
        <v>12</v>
      </c>
      <c r="H411" s="2" t="s">
        <v>13</v>
      </c>
      <c r="I411" s="2" t="str">
        <f t="shared" si="8"/>
        <v>Gold</v>
      </c>
    </row>
    <row r="412" spans="1:9">
      <c r="A412" s="2" t="s">
        <v>1276</v>
      </c>
      <c r="B412" s="2" t="s">
        <v>1275</v>
      </c>
      <c r="C412" s="2">
        <v>48</v>
      </c>
      <c r="D412" s="2" t="s">
        <v>16</v>
      </c>
      <c r="E412" s="2" t="s">
        <v>1277</v>
      </c>
      <c r="F412" s="2" t="s">
        <v>88</v>
      </c>
      <c r="G412" s="2" t="s">
        <v>12</v>
      </c>
      <c r="H412" s="2" t="s">
        <v>26</v>
      </c>
      <c r="I412" s="2" t="str">
        <f t="shared" si="8"/>
        <v>Bronze</v>
      </c>
    </row>
    <row r="413" spans="1:9">
      <c r="A413" s="2" t="s">
        <v>1279</v>
      </c>
      <c r="B413" s="2" t="s">
        <v>1278</v>
      </c>
      <c r="C413" s="2">
        <v>63</v>
      </c>
      <c r="D413" s="2" t="s">
        <v>9</v>
      </c>
      <c r="E413" s="2" t="s">
        <v>1280</v>
      </c>
      <c r="F413" s="2" t="s">
        <v>25</v>
      </c>
      <c r="G413" s="2" t="s">
        <v>12</v>
      </c>
      <c r="H413" s="2" t="s">
        <v>31</v>
      </c>
      <c r="I413" s="2" t="str">
        <f t="shared" si="8"/>
        <v>Silver</v>
      </c>
    </row>
    <row r="414" spans="1:9">
      <c r="A414" s="2" t="s">
        <v>1282</v>
      </c>
      <c r="B414" s="2" t="s">
        <v>1281</v>
      </c>
      <c r="C414" s="2">
        <v>23</v>
      </c>
      <c r="D414" s="2" t="s">
        <v>16</v>
      </c>
      <c r="E414" s="2" t="s">
        <v>204</v>
      </c>
      <c r="F414" s="2" t="s">
        <v>156</v>
      </c>
      <c r="G414" s="2" t="s">
        <v>12</v>
      </c>
      <c r="H414" s="2" t="s">
        <v>13</v>
      </c>
      <c r="I414" s="2" t="str">
        <f t="shared" si="8"/>
        <v>Gold</v>
      </c>
    </row>
    <row r="415" spans="1:9">
      <c r="A415" s="2" t="s">
        <v>1284</v>
      </c>
      <c r="B415" s="2" t="s">
        <v>1283</v>
      </c>
      <c r="C415" s="2">
        <v>59</v>
      </c>
      <c r="D415" s="2" t="s">
        <v>16</v>
      </c>
      <c r="E415" s="2" t="s">
        <v>1285</v>
      </c>
      <c r="F415" s="2" t="s">
        <v>106</v>
      </c>
      <c r="G415" s="2" t="s">
        <v>12</v>
      </c>
      <c r="H415" s="2" t="s">
        <v>26</v>
      </c>
      <c r="I415" s="2" t="str">
        <f t="shared" si="8"/>
        <v>Bronze</v>
      </c>
    </row>
    <row r="416" spans="1:9">
      <c r="A416" s="2" t="s">
        <v>1287</v>
      </c>
      <c r="B416" s="2" t="s">
        <v>1286</v>
      </c>
      <c r="C416" s="2">
        <v>35</v>
      </c>
      <c r="D416" s="2" t="s">
        <v>16</v>
      </c>
      <c r="E416" s="2" t="s">
        <v>1288</v>
      </c>
      <c r="F416" s="2" t="s">
        <v>113</v>
      </c>
      <c r="G416" s="2" t="s">
        <v>12</v>
      </c>
      <c r="H416" s="2" t="s">
        <v>13</v>
      </c>
      <c r="I416" s="2" t="str">
        <f t="shared" si="8"/>
        <v>Gold</v>
      </c>
    </row>
    <row r="417" spans="1:9">
      <c r="A417" s="2" t="s">
        <v>1290</v>
      </c>
      <c r="B417" s="2" t="s">
        <v>1289</v>
      </c>
      <c r="C417" s="2">
        <v>26</v>
      </c>
      <c r="D417" s="2" t="s">
        <v>16</v>
      </c>
      <c r="E417" s="2" t="s">
        <v>1291</v>
      </c>
      <c r="F417" s="2" t="s">
        <v>163</v>
      </c>
      <c r="G417" s="2" t="s">
        <v>12</v>
      </c>
      <c r="H417" s="2" t="s">
        <v>31</v>
      </c>
      <c r="I417" s="2" t="str">
        <f t="shared" si="8"/>
        <v>Silver</v>
      </c>
    </row>
    <row r="418" spans="1:9">
      <c r="A418" s="2" t="s">
        <v>1293</v>
      </c>
      <c r="B418" s="2" t="s">
        <v>1292</v>
      </c>
      <c r="C418" s="2">
        <v>46</v>
      </c>
      <c r="D418" s="2" t="s">
        <v>9</v>
      </c>
      <c r="E418" s="2" t="s">
        <v>1294</v>
      </c>
      <c r="F418" s="2" t="s">
        <v>324</v>
      </c>
      <c r="G418" s="2" t="s">
        <v>12</v>
      </c>
      <c r="H418" s="2" t="s">
        <v>19</v>
      </c>
      <c r="I418" s="2" t="str">
        <f t="shared" si="8"/>
        <v>Platinum</v>
      </c>
    </row>
    <row r="419" spans="1:9">
      <c r="A419" s="2" t="s">
        <v>1296</v>
      </c>
      <c r="B419" s="2" t="s">
        <v>1295</v>
      </c>
      <c r="C419" s="2">
        <v>64</v>
      </c>
      <c r="D419" s="2" t="s">
        <v>16</v>
      </c>
      <c r="E419" s="2" t="s">
        <v>1297</v>
      </c>
      <c r="F419" s="2" t="s">
        <v>11</v>
      </c>
      <c r="G419" s="2" t="s">
        <v>12</v>
      </c>
      <c r="H419" s="2" t="s">
        <v>26</v>
      </c>
      <c r="I419" s="2" t="str">
        <f t="shared" si="8"/>
        <v>Bronze</v>
      </c>
    </row>
    <row r="420" spans="1:9">
      <c r="A420" s="2" t="s">
        <v>1299</v>
      </c>
      <c r="B420" s="2" t="s">
        <v>1298</v>
      </c>
      <c r="C420" s="2">
        <v>60</v>
      </c>
      <c r="D420" s="2" t="s">
        <v>16</v>
      </c>
      <c r="E420" s="2" t="s">
        <v>1300</v>
      </c>
      <c r="F420" s="2" t="s">
        <v>47</v>
      </c>
      <c r="G420" s="2" t="s">
        <v>12</v>
      </c>
      <c r="H420" s="2" t="s">
        <v>31</v>
      </c>
      <c r="I420" s="2" t="str">
        <f t="shared" si="8"/>
        <v>Silver</v>
      </c>
    </row>
    <row r="421" spans="1:9">
      <c r="A421" s="2" t="s">
        <v>1302</v>
      </c>
      <c r="B421" s="2" t="s">
        <v>1301</v>
      </c>
      <c r="C421" s="2">
        <v>33</v>
      </c>
      <c r="D421" s="2" t="s">
        <v>9</v>
      </c>
      <c r="E421" s="2" t="s">
        <v>1303</v>
      </c>
      <c r="F421" s="2" t="s">
        <v>313</v>
      </c>
      <c r="G421" s="2" t="s">
        <v>12</v>
      </c>
      <c r="H421" s="2" t="s">
        <v>13</v>
      </c>
      <c r="I421" s="2" t="str">
        <f t="shared" si="8"/>
        <v>Gold</v>
      </c>
    </row>
    <row r="422" spans="1:9">
      <c r="A422" s="2" t="s">
        <v>1305</v>
      </c>
      <c r="B422" s="2" t="s">
        <v>1304</v>
      </c>
      <c r="C422" s="2">
        <v>60</v>
      </c>
      <c r="D422" s="2" t="s">
        <v>9</v>
      </c>
      <c r="E422" s="2" t="s">
        <v>1306</v>
      </c>
      <c r="F422" s="2" t="s">
        <v>11</v>
      </c>
      <c r="G422" s="2" t="s">
        <v>12</v>
      </c>
      <c r="H422" s="2" t="s">
        <v>26</v>
      </c>
      <c r="I422" s="2" t="str">
        <f t="shared" si="8"/>
        <v>Bronze</v>
      </c>
    </row>
    <row r="423" spans="1:9">
      <c r="A423" s="2" t="s">
        <v>1308</v>
      </c>
      <c r="B423" s="2" t="s">
        <v>1307</v>
      </c>
      <c r="C423" s="2">
        <v>45</v>
      </c>
      <c r="D423" s="2" t="s">
        <v>16</v>
      </c>
      <c r="E423" s="2" t="s">
        <v>1309</v>
      </c>
      <c r="F423" s="2" t="s">
        <v>74</v>
      </c>
      <c r="G423" s="2" t="s">
        <v>12</v>
      </c>
      <c r="H423" s="2" t="s">
        <v>19</v>
      </c>
      <c r="I423" s="2" t="str">
        <f t="shared" si="8"/>
        <v>Platinum</v>
      </c>
    </row>
    <row r="424" spans="1:9">
      <c r="A424" s="2" t="s">
        <v>1311</v>
      </c>
      <c r="B424" s="2" t="s">
        <v>1310</v>
      </c>
      <c r="C424" s="2">
        <v>42</v>
      </c>
      <c r="D424" s="2" t="s">
        <v>16</v>
      </c>
      <c r="E424" s="2" t="s">
        <v>1312</v>
      </c>
      <c r="F424" s="2" t="s">
        <v>62</v>
      </c>
      <c r="G424" s="2" t="s">
        <v>12</v>
      </c>
      <c r="H424" s="2" t="s">
        <v>19</v>
      </c>
      <c r="I424" s="2" t="str">
        <f t="shared" si="8"/>
        <v>Platinum</v>
      </c>
    </row>
    <row r="425" spans="1:9">
      <c r="A425" s="2" t="s">
        <v>1314</v>
      </c>
      <c r="B425" s="2" t="s">
        <v>1313</v>
      </c>
      <c r="C425" s="2">
        <v>35</v>
      </c>
      <c r="D425" s="2" t="s">
        <v>9</v>
      </c>
      <c r="E425" s="2" t="s">
        <v>1315</v>
      </c>
      <c r="F425" s="2" t="s">
        <v>62</v>
      </c>
      <c r="G425" s="2" t="s">
        <v>12</v>
      </c>
      <c r="H425" s="2" t="s">
        <v>31</v>
      </c>
      <c r="I425" s="2" t="str">
        <f t="shared" si="8"/>
        <v>Silver</v>
      </c>
    </row>
    <row r="426" spans="1:9">
      <c r="A426" s="2" t="s">
        <v>1317</v>
      </c>
      <c r="B426" s="2" t="s">
        <v>1316</v>
      </c>
      <c r="C426" s="2">
        <v>53</v>
      </c>
      <c r="D426" s="2" t="s">
        <v>9</v>
      </c>
      <c r="E426" s="2" t="s">
        <v>1318</v>
      </c>
      <c r="F426" s="2" t="s">
        <v>11</v>
      </c>
      <c r="G426" s="2" t="s">
        <v>12</v>
      </c>
      <c r="H426" s="2" t="s">
        <v>26</v>
      </c>
      <c r="I426" s="2" t="str">
        <f t="shared" si="8"/>
        <v>Bronze</v>
      </c>
    </row>
    <row r="427" spans="1:9">
      <c r="A427" s="2" t="s">
        <v>1320</v>
      </c>
      <c r="B427" s="2" t="s">
        <v>1319</v>
      </c>
      <c r="C427" s="2">
        <v>40</v>
      </c>
      <c r="D427" s="2" t="s">
        <v>9</v>
      </c>
      <c r="E427" s="2" t="s">
        <v>1321</v>
      </c>
      <c r="F427" s="2" t="s">
        <v>117</v>
      </c>
      <c r="G427" s="2" t="s">
        <v>12</v>
      </c>
      <c r="H427" s="2" t="s">
        <v>26</v>
      </c>
      <c r="I427" s="2" t="str">
        <f t="shared" si="8"/>
        <v>Bronze</v>
      </c>
    </row>
    <row r="428" spans="1:9">
      <c r="A428" s="2" t="s">
        <v>1323</v>
      </c>
      <c r="B428" s="2" t="s">
        <v>1322</v>
      </c>
      <c r="C428" s="2">
        <v>28</v>
      </c>
      <c r="D428" s="2" t="s">
        <v>9</v>
      </c>
      <c r="E428" s="2" t="s">
        <v>1324</v>
      </c>
      <c r="F428" s="2" t="s">
        <v>11</v>
      </c>
      <c r="G428" s="2" t="s">
        <v>12</v>
      </c>
      <c r="H428" s="2" t="s">
        <v>19</v>
      </c>
      <c r="I428" s="2" t="str">
        <f t="shared" si="8"/>
        <v>Platinum</v>
      </c>
    </row>
    <row r="429" spans="1:9">
      <c r="A429" s="2" t="s">
        <v>1326</v>
      </c>
      <c r="B429" s="2" t="s">
        <v>1325</v>
      </c>
      <c r="C429" s="2">
        <v>18</v>
      </c>
      <c r="D429" s="2" t="s">
        <v>16</v>
      </c>
      <c r="E429" s="2" t="s">
        <v>1327</v>
      </c>
      <c r="F429" s="2" t="s">
        <v>434</v>
      </c>
      <c r="G429" s="2" t="s">
        <v>12</v>
      </c>
      <c r="H429" s="2" t="s">
        <v>13</v>
      </c>
      <c r="I429" s="2" t="str">
        <f t="shared" si="8"/>
        <v>Gold</v>
      </c>
    </row>
    <row r="430" spans="1:9">
      <c r="A430" s="2" t="s">
        <v>1329</v>
      </c>
      <c r="B430" s="2" t="s">
        <v>1328</v>
      </c>
      <c r="C430" s="2">
        <v>27</v>
      </c>
      <c r="D430" s="2" t="s">
        <v>16</v>
      </c>
      <c r="E430" s="2" t="s">
        <v>1330</v>
      </c>
      <c r="F430" s="2" t="s">
        <v>328</v>
      </c>
      <c r="G430" s="2" t="s">
        <v>12</v>
      </c>
      <c r="H430" s="2" t="s">
        <v>26</v>
      </c>
      <c r="I430" s="2" t="str">
        <f t="shared" si="8"/>
        <v>Bronze</v>
      </c>
    </row>
    <row r="431" spans="1:9">
      <c r="A431" s="2" t="s">
        <v>1332</v>
      </c>
      <c r="B431" s="2" t="s">
        <v>1331</v>
      </c>
      <c r="C431" s="2">
        <v>43</v>
      </c>
      <c r="D431" s="2" t="s">
        <v>9</v>
      </c>
      <c r="E431" s="2" t="s">
        <v>1333</v>
      </c>
      <c r="F431" s="2" t="s">
        <v>106</v>
      </c>
      <c r="G431" s="2" t="s">
        <v>12</v>
      </c>
      <c r="H431" s="2" t="s">
        <v>19</v>
      </c>
      <c r="I431" s="2" t="str">
        <f t="shared" si="8"/>
        <v>Platinum</v>
      </c>
    </row>
    <row r="432" spans="1:9">
      <c r="A432" s="2" t="s">
        <v>1335</v>
      </c>
      <c r="B432" s="2" t="s">
        <v>1334</v>
      </c>
      <c r="C432" s="2">
        <v>36</v>
      </c>
      <c r="D432" s="2" t="s">
        <v>16</v>
      </c>
      <c r="E432" s="2" t="s">
        <v>1336</v>
      </c>
      <c r="F432" s="2" t="s">
        <v>88</v>
      </c>
      <c r="G432" s="2" t="s">
        <v>12</v>
      </c>
      <c r="H432" s="2" t="s">
        <v>13</v>
      </c>
      <c r="I432" s="2" t="str">
        <f t="shared" si="8"/>
        <v>Gold</v>
      </c>
    </row>
    <row r="433" spans="1:9">
      <c r="A433" s="2" t="s">
        <v>1338</v>
      </c>
      <c r="B433" s="2" t="s">
        <v>1337</v>
      </c>
      <c r="C433" s="2">
        <v>27</v>
      </c>
      <c r="D433" s="2" t="s">
        <v>9</v>
      </c>
      <c r="E433" s="2" t="s">
        <v>1339</v>
      </c>
      <c r="F433" s="2" t="s">
        <v>30</v>
      </c>
      <c r="G433" s="2" t="s">
        <v>12</v>
      </c>
      <c r="H433" s="2" t="s">
        <v>19</v>
      </c>
      <c r="I433" s="2" t="str">
        <f t="shared" si="8"/>
        <v>Platinum</v>
      </c>
    </row>
    <row r="434" spans="1:9">
      <c r="A434" s="2" t="s">
        <v>1341</v>
      </c>
      <c r="B434" s="2" t="s">
        <v>1340</v>
      </c>
      <c r="C434" s="2">
        <v>37</v>
      </c>
      <c r="D434" s="2" t="s">
        <v>9</v>
      </c>
      <c r="E434" s="2" t="s">
        <v>1342</v>
      </c>
      <c r="F434" s="2" t="s">
        <v>88</v>
      </c>
      <c r="G434" s="2" t="s">
        <v>12</v>
      </c>
      <c r="H434" s="2" t="s">
        <v>26</v>
      </c>
      <c r="I434" s="2" t="str">
        <f t="shared" si="8"/>
        <v>Bronze</v>
      </c>
    </row>
    <row r="435" spans="1:9">
      <c r="A435" s="2" t="s">
        <v>1344</v>
      </c>
      <c r="B435" s="2" t="s">
        <v>1343</v>
      </c>
      <c r="C435" s="2">
        <v>51</v>
      </c>
      <c r="D435" s="2" t="s">
        <v>16</v>
      </c>
      <c r="E435" s="2" t="s">
        <v>1345</v>
      </c>
      <c r="F435" s="2" t="s">
        <v>58</v>
      </c>
      <c r="G435" s="2" t="s">
        <v>12</v>
      </c>
      <c r="H435" s="2" t="s">
        <v>31</v>
      </c>
      <c r="I435" s="2" t="str">
        <f t="shared" si="8"/>
        <v>Silver</v>
      </c>
    </row>
    <row r="436" spans="1:9">
      <c r="A436" s="2" t="s">
        <v>1347</v>
      </c>
      <c r="B436" s="2" t="s">
        <v>1346</v>
      </c>
      <c r="C436" s="2">
        <v>48</v>
      </c>
      <c r="D436" s="2" t="s">
        <v>16</v>
      </c>
      <c r="E436" s="2" t="s">
        <v>1348</v>
      </c>
      <c r="F436" s="2" t="s">
        <v>254</v>
      </c>
      <c r="G436" s="2" t="s">
        <v>12</v>
      </c>
      <c r="H436" s="2" t="s">
        <v>13</v>
      </c>
      <c r="I436" s="2" t="str">
        <f t="shared" si="8"/>
        <v>Gold</v>
      </c>
    </row>
    <row r="437" spans="1:9">
      <c r="A437" s="2" t="s">
        <v>1350</v>
      </c>
      <c r="B437" s="2" t="s">
        <v>1349</v>
      </c>
      <c r="C437" s="2">
        <v>37</v>
      </c>
      <c r="D437" s="2" t="s">
        <v>16</v>
      </c>
      <c r="E437" s="2" t="s">
        <v>1351</v>
      </c>
      <c r="F437" s="2" t="s">
        <v>106</v>
      </c>
      <c r="G437" s="2" t="s">
        <v>12</v>
      </c>
      <c r="H437" s="2" t="s">
        <v>31</v>
      </c>
      <c r="I437" s="2" t="str">
        <f t="shared" si="8"/>
        <v>Silver</v>
      </c>
    </row>
    <row r="438" spans="1:9">
      <c r="A438" s="2" t="s">
        <v>1353</v>
      </c>
      <c r="B438" s="2" t="s">
        <v>1352</v>
      </c>
      <c r="C438" s="2">
        <v>61</v>
      </c>
      <c r="D438" s="2" t="s">
        <v>9</v>
      </c>
      <c r="E438" s="2" t="s">
        <v>1354</v>
      </c>
      <c r="F438" s="2" t="s">
        <v>39</v>
      </c>
      <c r="G438" s="2" t="s">
        <v>12</v>
      </c>
      <c r="H438" s="2" t="s">
        <v>13</v>
      </c>
      <c r="I438" s="2" t="str">
        <f t="shared" si="8"/>
        <v>Gold</v>
      </c>
    </row>
    <row r="439" spans="1:9">
      <c r="A439" s="2" t="s">
        <v>1356</v>
      </c>
      <c r="B439" s="2" t="s">
        <v>1355</v>
      </c>
      <c r="C439" s="2">
        <v>47</v>
      </c>
      <c r="D439" s="2" t="s">
        <v>16</v>
      </c>
      <c r="E439" s="2" t="s">
        <v>597</v>
      </c>
      <c r="F439" s="2" t="s">
        <v>47</v>
      </c>
      <c r="G439" s="2" t="s">
        <v>12</v>
      </c>
      <c r="H439" s="2" t="s">
        <v>19</v>
      </c>
      <c r="I439" s="2" t="str">
        <f t="shared" si="8"/>
        <v>Platinum</v>
      </c>
    </row>
    <row r="440" spans="1:9">
      <c r="A440" s="2" t="s">
        <v>1358</v>
      </c>
      <c r="B440" s="2" t="s">
        <v>1357</v>
      </c>
      <c r="C440" s="2">
        <v>59</v>
      </c>
      <c r="D440" s="2" t="s">
        <v>16</v>
      </c>
      <c r="E440" s="2" t="s">
        <v>1359</v>
      </c>
      <c r="F440" s="2" t="s">
        <v>237</v>
      </c>
      <c r="G440" s="2" t="s">
        <v>12</v>
      </c>
      <c r="H440" s="2" t="s">
        <v>19</v>
      </c>
      <c r="I440" s="2" t="str">
        <f t="shared" si="8"/>
        <v>Platinum</v>
      </c>
    </row>
    <row r="441" spans="1:9">
      <c r="A441" s="2" t="s">
        <v>1361</v>
      </c>
      <c r="B441" s="2" t="s">
        <v>1360</v>
      </c>
      <c r="C441" s="2">
        <v>53</v>
      </c>
      <c r="D441" s="2" t="s">
        <v>9</v>
      </c>
      <c r="E441" s="2" t="s">
        <v>931</v>
      </c>
      <c r="F441" s="2" t="s">
        <v>156</v>
      </c>
      <c r="G441" s="2" t="s">
        <v>12</v>
      </c>
      <c r="H441" s="2" t="s">
        <v>31</v>
      </c>
      <c r="I441" s="2" t="str">
        <f t="shared" si="8"/>
        <v>Silver</v>
      </c>
    </row>
    <row r="442" spans="1:9">
      <c r="A442" s="2" t="s">
        <v>1363</v>
      </c>
      <c r="B442" s="2" t="s">
        <v>1362</v>
      </c>
      <c r="C442" s="2">
        <v>60</v>
      </c>
      <c r="D442" s="2" t="s">
        <v>9</v>
      </c>
      <c r="E442" s="2" t="s">
        <v>1364</v>
      </c>
      <c r="F442" s="2" t="s">
        <v>18</v>
      </c>
      <c r="G442" s="2" t="s">
        <v>12</v>
      </c>
      <c r="H442" s="2" t="s">
        <v>31</v>
      </c>
      <c r="I442" s="2" t="str">
        <f t="shared" si="8"/>
        <v>Silver</v>
      </c>
    </row>
    <row r="443" spans="1:9">
      <c r="A443" s="2" t="s">
        <v>1366</v>
      </c>
      <c r="B443" s="2" t="s">
        <v>1365</v>
      </c>
      <c r="C443" s="2">
        <v>31</v>
      </c>
      <c r="D443" s="2" t="s">
        <v>9</v>
      </c>
      <c r="E443" s="2" t="s">
        <v>1367</v>
      </c>
      <c r="F443" s="2" t="s">
        <v>324</v>
      </c>
      <c r="G443" s="2" t="s">
        <v>12</v>
      </c>
      <c r="H443" s="2" t="s">
        <v>31</v>
      </c>
      <c r="I443" s="2" t="str">
        <f t="shared" si="8"/>
        <v>Silver</v>
      </c>
    </row>
    <row r="444" spans="1:9">
      <c r="A444" s="2" t="s">
        <v>1369</v>
      </c>
      <c r="B444" s="2" t="s">
        <v>1368</v>
      </c>
      <c r="C444" s="2">
        <v>42</v>
      </c>
      <c r="D444" s="2" t="s">
        <v>16</v>
      </c>
      <c r="E444" s="2" t="s">
        <v>1370</v>
      </c>
      <c r="F444" s="2" t="s">
        <v>35</v>
      </c>
      <c r="G444" s="2" t="s">
        <v>12</v>
      </c>
      <c r="H444" s="2" t="s">
        <v>26</v>
      </c>
      <c r="I444" s="2" t="str">
        <f t="shared" si="8"/>
        <v>Bronze</v>
      </c>
    </row>
    <row r="445" spans="1:9">
      <c r="A445" s="2" t="s">
        <v>1372</v>
      </c>
      <c r="B445" s="2" t="s">
        <v>1371</v>
      </c>
      <c r="C445" s="2">
        <v>51</v>
      </c>
      <c r="D445" s="2" t="s">
        <v>9</v>
      </c>
      <c r="E445" s="2" t="s">
        <v>1373</v>
      </c>
      <c r="F445" s="2" t="s">
        <v>359</v>
      </c>
      <c r="G445" s="2" t="s">
        <v>12</v>
      </c>
      <c r="H445" s="2" t="s">
        <v>31</v>
      </c>
      <c r="I445" s="2" t="str">
        <f t="shared" si="8"/>
        <v>Silver</v>
      </c>
    </row>
    <row r="446" spans="1:9">
      <c r="A446" s="2" t="s">
        <v>1375</v>
      </c>
      <c r="B446" s="2" t="s">
        <v>1374</v>
      </c>
      <c r="C446" s="2">
        <v>19</v>
      </c>
      <c r="D446" s="2" t="s">
        <v>9</v>
      </c>
      <c r="E446" s="2" t="s">
        <v>1376</v>
      </c>
      <c r="F446" s="2" t="s">
        <v>845</v>
      </c>
      <c r="G446" s="2" t="s">
        <v>12</v>
      </c>
      <c r="H446" s="2" t="s">
        <v>13</v>
      </c>
      <c r="I446" s="2" t="str">
        <f t="shared" si="8"/>
        <v>Gold</v>
      </c>
    </row>
    <row r="447" spans="1:9">
      <c r="A447" s="2" t="s">
        <v>1378</v>
      </c>
      <c r="B447" s="2" t="s">
        <v>1377</v>
      </c>
      <c r="C447" s="2">
        <v>41</v>
      </c>
      <c r="D447" s="2" t="s">
        <v>16</v>
      </c>
      <c r="E447" s="2" t="s">
        <v>1379</v>
      </c>
      <c r="F447" s="2" t="s">
        <v>287</v>
      </c>
      <c r="G447" s="2" t="s">
        <v>12</v>
      </c>
      <c r="H447" s="2" t="s">
        <v>19</v>
      </c>
      <c r="I447" s="2" t="str">
        <f t="shared" si="8"/>
        <v>Platinum</v>
      </c>
    </row>
    <row r="448" spans="1:9">
      <c r="A448" s="2" t="s">
        <v>1381</v>
      </c>
      <c r="B448" s="2" t="s">
        <v>1380</v>
      </c>
      <c r="C448" s="2">
        <v>35</v>
      </c>
      <c r="D448" s="2" t="s">
        <v>9</v>
      </c>
      <c r="E448" s="2" t="s">
        <v>1382</v>
      </c>
      <c r="F448" s="2" t="s">
        <v>96</v>
      </c>
      <c r="G448" s="2" t="s">
        <v>12</v>
      </c>
      <c r="H448" s="2" t="s">
        <v>31</v>
      </c>
      <c r="I448" s="2" t="str">
        <f t="shared" si="8"/>
        <v>Silver</v>
      </c>
    </row>
    <row r="449" spans="1:9">
      <c r="A449" s="2" t="s">
        <v>1384</v>
      </c>
      <c r="B449" s="2" t="s">
        <v>1383</v>
      </c>
      <c r="C449" s="2">
        <v>45</v>
      </c>
      <c r="D449" s="2" t="s">
        <v>9</v>
      </c>
      <c r="E449" s="2" t="s">
        <v>1385</v>
      </c>
      <c r="F449" s="2" t="s">
        <v>11</v>
      </c>
      <c r="G449" s="2" t="s">
        <v>12</v>
      </c>
      <c r="H449" s="2" t="s">
        <v>13</v>
      </c>
      <c r="I449" s="2" t="str">
        <f t="shared" si="8"/>
        <v>Gold</v>
      </c>
    </row>
    <row r="450" spans="1:9">
      <c r="A450" s="2" t="s">
        <v>1387</v>
      </c>
      <c r="B450" s="2" t="s">
        <v>1386</v>
      </c>
      <c r="C450" s="2">
        <v>64</v>
      </c>
      <c r="D450" s="2" t="s">
        <v>16</v>
      </c>
      <c r="E450" s="2" t="s">
        <v>1388</v>
      </c>
      <c r="F450" s="2" t="s">
        <v>845</v>
      </c>
      <c r="G450" s="2" t="s">
        <v>12</v>
      </c>
      <c r="H450" s="2" t="s">
        <v>26</v>
      </c>
      <c r="I450" s="2" t="str">
        <f t="shared" ref="I450:I501" si="9">IF(ISBLANK(H450), "Unknown", H450)</f>
        <v>Bronze</v>
      </c>
    </row>
    <row r="451" spans="1:9">
      <c r="A451" s="2" t="s">
        <v>1390</v>
      </c>
      <c r="B451" s="2" t="s">
        <v>1389</v>
      </c>
      <c r="C451" s="2">
        <v>29</v>
      </c>
      <c r="D451" s="2" t="s">
        <v>9</v>
      </c>
      <c r="E451" s="2" t="s">
        <v>1391</v>
      </c>
      <c r="F451" s="2" t="s">
        <v>25</v>
      </c>
      <c r="G451" s="2" t="s">
        <v>12</v>
      </c>
      <c r="H451" s="2" t="s">
        <v>26</v>
      </c>
      <c r="I451" s="2" t="str">
        <f t="shared" si="9"/>
        <v>Bronze</v>
      </c>
    </row>
    <row r="452" spans="1:9">
      <c r="A452" s="2" t="s">
        <v>1393</v>
      </c>
      <c r="B452" s="2" t="s">
        <v>1392</v>
      </c>
      <c r="C452" s="2">
        <v>59</v>
      </c>
      <c r="D452" s="2" t="s">
        <v>9</v>
      </c>
      <c r="E452" s="2" t="s">
        <v>1394</v>
      </c>
      <c r="F452" s="2" t="s">
        <v>70</v>
      </c>
      <c r="G452" s="2" t="s">
        <v>12</v>
      </c>
      <c r="H452" s="2" t="s">
        <v>26</v>
      </c>
      <c r="I452" s="2" t="str">
        <f t="shared" si="9"/>
        <v>Bronze</v>
      </c>
    </row>
    <row r="453" spans="1:9">
      <c r="A453" s="2" t="s">
        <v>1396</v>
      </c>
      <c r="B453" s="2" t="s">
        <v>1395</v>
      </c>
      <c r="C453" s="2">
        <v>46</v>
      </c>
      <c r="D453" s="2" t="s">
        <v>9</v>
      </c>
      <c r="E453" s="2" t="s">
        <v>564</v>
      </c>
      <c r="F453" s="2" t="s">
        <v>233</v>
      </c>
      <c r="G453" s="2" t="s">
        <v>12</v>
      </c>
      <c r="H453" s="2" t="s">
        <v>13</v>
      </c>
      <c r="I453" s="2" t="str">
        <f t="shared" si="9"/>
        <v>Gold</v>
      </c>
    </row>
    <row r="454" spans="1:9">
      <c r="A454" s="2" t="s">
        <v>1398</v>
      </c>
      <c r="B454" s="2" t="s">
        <v>1397</v>
      </c>
      <c r="C454" s="2">
        <v>60</v>
      </c>
      <c r="D454" s="2" t="s">
        <v>16</v>
      </c>
      <c r="E454" s="2" t="s">
        <v>1399</v>
      </c>
      <c r="F454" s="2" t="s">
        <v>313</v>
      </c>
      <c r="G454" s="2" t="s">
        <v>12</v>
      </c>
      <c r="H454" s="2" t="s">
        <v>26</v>
      </c>
      <c r="I454" s="2" t="str">
        <f t="shared" si="9"/>
        <v>Bronze</v>
      </c>
    </row>
    <row r="455" spans="1:9">
      <c r="A455" s="2" t="s">
        <v>1401</v>
      </c>
      <c r="B455" s="2" t="s">
        <v>1400</v>
      </c>
      <c r="C455" s="2">
        <v>62</v>
      </c>
      <c r="D455" s="2" t="s">
        <v>16</v>
      </c>
      <c r="E455" s="2" t="s">
        <v>1402</v>
      </c>
      <c r="F455" s="2" t="s">
        <v>99</v>
      </c>
      <c r="G455" s="2" t="s">
        <v>12</v>
      </c>
      <c r="H455" s="2" t="s">
        <v>19</v>
      </c>
      <c r="I455" s="2" t="str">
        <f t="shared" si="9"/>
        <v>Platinum</v>
      </c>
    </row>
    <row r="456" spans="1:9">
      <c r="A456" s="2" t="s">
        <v>1404</v>
      </c>
      <c r="B456" s="2" t="s">
        <v>1403</v>
      </c>
      <c r="C456" s="2">
        <v>60</v>
      </c>
      <c r="D456" s="2" t="s">
        <v>9</v>
      </c>
      <c r="E456" s="2" t="s">
        <v>129</v>
      </c>
      <c r="F456" s="2" t="s">
        <v>96</v>
      </c>
      <c r="G456" s="2" t="s">
        <v>12</v>
      </c>
      <c r="H456" s="2" t="s">
        <v>13</v>
      </c>
      <c r="I456" s="2" t="str">
        <f t="shared" si="9"/>
        <v>Gold</v>
      </c>
    </row>
    <row r="457" spans="1:9">
      <c r="A457" s="2" t="s">
        <v>1406</v>
      </c>
      <c r="B457" s="2" t="s">
        <v>1405</v>
      </c>
      <c r="C457" s="2">
        <v>54</v>
      </c>
      <c r="D457" s="2" t="s">
        <v>9</v>
      </c>
      <c r="E457" s="2" t="s">
        <v>1407</v>
      </c>
      <c r="F457" s="2" t="s">
        <v>194</v>
      </c>
      <c r="G457" s="2" t="s">
        <v>12</v>
      </c>
      <c r="H457" s="2" t="s">
        <v>13</v>
      </c>
      <c r="I457" s="2" t="str">
        <f t="shared" si="9"/>
        <v>Gold</v>
      </c>
    </row>
    <row r="458" spans="1:9">
      <c r="A458" s="2" t="s">
        <v>1409</v>
      </c>
      <c r="B458" s="2" t="s">
        <v>1408</v>
      </c>
      <c r="C458" s="2">
        <v>59</v>
      </c>
      <c r="D458" s="2" t="s">
        <v>16</v>
      </c>
      <c r="E458" s="2" t="s">
        <v>1410</v>
      </c>
      <c r="F458" s="2" t="s">
        <v>291</v>
      </c>
      <c r="G458" s="2" t="s">
        <v>12</v>
      </c>
      <c r="H458" s="2" t="s">
        <v>13</v>
      </c>
      <c r="I458" s="2" t="str">
        <f t="shared" si="9"/>
        <v>Gold</v>
      </c>
    </row>
    <row r="459" spans="1:9">
      <c r="A459" s="2" t="s">
        <v>1412</v>
      </c>
      <c r="B459" s="2" t="s">
        <v>1411</v>
      </c>
      <c r="C459" s="2">
        <v>59</v>
      </c>
      <c r="D459" s="2" t="s">
        <v>9</v>
      </c>
      <c r="E459" s="2" t="s">
        <v>1413</v>
      </c>
      <c r="F459" s="2" t="s">
        <v>588</v>
      </c>
      <c r="G459" s="2" t="s">
        <v>12</v>
      </c>
      <c r="H459" s="2" t="s">
        <v>19</v>
      </c>
      <c r="I459" s="2" t="str">
        <f t="shared" si="9"/>
        <v>Platinum</v>
      </c>
    </row>
    <row r="460" spans="1:9">
      <c r="A460" s="2" t="s">
        <v>1415</v>
      </c>
      <c r="B460" s="2" t="s">
        <v>1414</v>
      </c>
      <c r="C460" s="2">
        <v>62</v>
      </c>
      <c r="D460" s="2" t="s">
        <v>16</v>
      </c>
      <c r="E460" s="2" t="s">
        <v>1416</v>
      </c>
      <c r="F460" s="2" t="s">
        <v>51</v>
      </c>
      <c r="G460" s="2" t="s">
        <v>12</v>
      </c>
      <c r="H460" s="2" t="s">
        <v>31</v>
      </c>
      <c r="I460" s="2" t="str">
        <f t="shared" si="9"/>
        <v>Silver</v>
      </c>
    </row>
    <row r="461" spans="1:9">
      <c r="A461" s="2" t="s">
        <v>679</v>
      </c>
      <c r="B461" s="2" t="s">
        <v>1417</v>
      </c>
      <c r="C461" s="2">
        <v>29</v>
      </c>
      <c r="D461" s="2" t="s">
        <v>16</v>
      </c>
      <c r="E461" s="2" t="s">
        <v>1418</v>
      </c>
      <c r="F461" s="2" t="s">
        <v>317</v>
      </c>
      <c r="G461" s="2" t="s">
        <v>12</v>
      </c>
      <c r="H461" s="2" t="s">
        <v>13</v>
      </c>
      <c r="I461" s="2" t="str">
        <f t="shared" si="9"/>
        <v>Gold</v>
      </c>
    </row>
    <row r="462" spans="1:9">
      <c r="A462" s="2" t="s">
        <v>1420</v>
      </c>
      <c r="B462" s="2" t="s">
        <v>1419</v>
      </c>
      <c r="C462" s="2">
        <v>35</v>
      </c>
      <c r="D462" s="2" t="s">
        <v>9</v>
      </c>
      <c r="E462" s="2" t="s">
        <v>1421</v>
      </c>
      <c r="F462" s="2" t="s">
        <v>267</v>
      </c>
      <c r="G462" s="2" t="s">
        <v>12</v>
      </c>
      <c r="H462" s="2" t="s">
        <v>13</v>
      </c>
      <c r="I462" s="2" t="str">
        <f t="shared" si="9"/>
        <v>Gold</v>
      </c>
    </row>
    <row r="463" spans="1:9">
      <c r="A463" s="2" t="s">
        <v>1423</v>
      </c>
      <c r="B463" s="2" t="s">
        <v>1422</v>
      </c>
      <c r="C463" s="2">
        <v>60</v>
      </c>
      <c r="D463" s="2" t="s">
        <v>16</v>
      </c>
      <c r="E463" s="2" t="s">
        <v>1424</v>
      </c>
      <c r="F463" s="2" t="s">
        <v>62</v>
      </c>
      <c r="G463" s="2" t="s">
        <v>12</v>
      </c>
      <c r="H463" s="2" t="s">
        <v>31</v>
      </c>
      <c r="I463" s="2" t="str">
        <f t="shared" si="9"/>
        <v>Silver</v>
      </c>
    </row>
    <row r="464" spans="1:9">
      <c r="A464" s="2" t="s">
        <v>1426</v>
      </c>
      <c r="B464" s="2" t="s">
        <v>1425</v>
      </c>
      <c r="C464" s="2">
        <v>34</v>
      </c>
      <c r="D464" s="2" t="s">
        <v>16</v>
      </c>
      <c r="E464" s="2" t="s">
        <v>1427</v>
      </c>
      <c r="F464" s="2" t="s">
        <v>43</v>
      </c>
      <c r="G464" s="2" t="s">
        <v>12</v>
      </c>
      <c r="H464" s="2" t="s">
        <v>31</v>
      </c>
      <c r="I464" s="2" t="str">
        <f t="shared" si="9"/>
        <v>Silver</v>
      </c>
    </row>
    <row r="465" spans="1:9">
      <c r="A465" s="2" t="s">
        <v>1429</v>
      </c>
      <c r="B465" s="2" t="s">
        <v>1428</v>
      </c>
      <c r="C465" s="2">
        <v>36</v>
      </c>
      <c r="D465" s="2" t="s">
        <v>16</v>
      </c>
      <c r="E465" s="2" t="s">
        <v>1430</v>
      </c>
      <c r="F465" s="2" t="s">
        <v>167</v>
      </c>
      <c r="G465" s="2" t="s">
        <v>12</v>
      </c>
      <c r="H465" s="2" t="s">
        <v>26</v>
      </c>
      <c r="I465" s="2" t="str">
        <f t="shared" si="9"/>
        <v>Bronze</v>
      </c>
    </row>
    <row r="466" spans="1:9">
      <c r="A466" s="2" t="s">
        <v>1432</v>
      </c>
      <c r="B466" s="2" t="s">
        <v>3836</v>
      </c>
      <c r="C466" s="2">
        <v>45</v>
      </c>
      <c r="D466" s="2" t="s">
        <v>16</v>
      </c>
      <c r="E466" s="2" t="s">
        <v>1433</v>
      </c>
      <c r="F466" s="2" t="s">
        <v>74</v>
      </c>
      <c r="G466" s="2" t="s">
        <v>12</v>
      </c>
      <c r="H466" s="2" t="s">
        <v>19</v>
      </c>
      <c r="I466" s="2" t="str">
        <f t="shared" si="9"/>
        <v>Platinum</v>
      </c>
    </row>
    <row r="467" spans="1:9">
      <c r="A467" s="2" t="s">
        <v>1435</v>
      </c>
      <c r="B467" s="2" t="s">
        <v>1434</v>
      </c>
      <c r="C467" s="2">
        <v>28</v>
      </c>
      <c r="D467" s="2" t="s">
        <v>16</v>
      </c>
      <c r="E467" s="2" t="s">
        <v>1436</v>
      </c>
      <c r="F467" s="2" t="s">
        <v>11</v>
      </c>
      <c r="G467" s="2" t="s">
        <v>12</v>
      </c>
      <c r="H467" s="2" t="s">
        <v>31</v>
      </c>
      <c r="I467" s="2" t="str">
        <f t="shared" si="9"/>
        <v>Silver</v>
      </c>
    </row>
    <row r="468" spans="1:9">
      <c r="A468" s="2" t="s">
        <v>1438</v>
      </c>
      <c r="B468" s="2" t="s">
        <v>1437</v>
      </c>
      <c r="C468" s="2">
        <v>18</v>
      </c>
      <c r="D468" s="2" t="s">
        <v>9</v>
      </c>
      <c r="E468" s="2" t="s">
        <v>1439</v>
      </c>
      <c r="F468" s="2" t="s">
        <v>201</v>
      </c>
      <c r="G468" s="2" t="s">
        <v>12</v>
      </c>
      <c r="H468" s="2" t="s">
        <v>31</v>
      </c>
      <c r="I468" s="2" t="str">
        <f t="shared" si="9"/>
        <v>Silver</v>
      </c>
    </row>
    <row r="469" spans="1:9">
      <c r="A469" s="2" t="s">
        <v>1441</v>
      </c>
      <c r="B469" s="2" t="s">
        <v>1440</v>
      </c>
      <c r="C469" s="2">
        <v>63</v>
      </c>
      <c r="D469" s="2" t="s">
        <v>16</v>
      </c>
      <c r="E469" s="2" t="s">
        <v>1442</v>
      </c>
      <c r="F469" s="2" t="s">
        <v>171</v>
      </c>
      <c r="G469" s="2" t="s">
        <v>12</v>
      </c>
      <c r="H469" s="2" t="s">
        <v>13</v>
      </c>
      <c r="I469" s="2" t="str">
        <f t="shared" si="9"/>
        <v>Gold</v>
      </c>
    </row>
    <row r="470" spans="1:9">
      <c r="A470" s="2" t="s">
        <v>1444</v>
      </c>
      <c r="B470" s="2" t="s">
        <v>1443</v>
      </c>
      <c r="C470" s="2">
        <v>45</v>
      </c>
      <c r="D470" s="2" t="s">
        <v>9</v>
      </c>
      <c r="E470" s="2" t="s">
        <v>1445</v>
      </c>
      <c r="F470" s="2" t="s">
        <v>171</v>
      </c>
      <c r="G470" s="2" t="s">
        <v>12</v>
      </c>
      <c r="H470" s="2" t="s">
        <v>26</v>
      </c>
      <c r="I470" s="2" t="str">
        <f t="shared" si="9"/>
        <v>Bronze</v>
      </c>
    </row>
    <row r="471" spans="1:9">
      <c r="A471" s="2" t="s">
        <v>1447</v>
      </c>
      <c r="B471" s="2" t="s">
        <v>1446</v>
      </c>
      <c r="C471" s="2">
        <v>19</v>
      </c>
      <c r="D471" s="2" t="s">
        <v>9</v>
      </c>
      <c r="E471" s="2" t="s">
        <v>1448</v>
      </c>
      <c r="F471" s="2" t="s">
        <v>117</v>
      </c>
      <c r="G471" s="2" t="s">
        <v>12</v>
      </c>
      <c r="H471" s="2" t="s">
        <v>13</v>
      </c>
      <c r="I471" s="2" t="str">
        <f t="shared" si="9"/>
        <v>Gold</v>
      </c>
    </row>
    <row r="472" spans="1:9">
      <c r="A472" s="2" t="s">
        <v>1450</v>
      </c>
      <c r="B472" s="2" t="s">
        <v>1449</v>
      </c>
      <c r="C472" s="2">
        <v>21</v>
      </c>
      <c r="D472" s="2" t="s">
        <v>16</v>
      </c>
      <c r="E472" s="2" t="s">
        <v>1451</v>
      </c>
      <c r="F472" s="2" t="s">
        <v>47</v>
      </c>
      <c r="G472" s="2" t="s">
        <v>12</v>
      </c>
      <c r="H472" s="2" t="s">
        <v>13</v>
      </c>
      <c r="I472" s="2" t="str">
        <f t="shared" si="9"/>
        <v>Gold</v>
      </c>
    </row>
    <row r="473" spans="1:9">
      <c r="A473" s="2" t="s">
        <v>1453</v>
      </c>
      <c r="B473" s="2" t="s">
        <v>1452</v>
      </c>
      <c r="C473" s="2">
        <v>42</v>
      </c>
      <c r="D473" s="2" t="s">
        <v>9</v>
      </c>
      <c r="E473" s="2" t="s">
        <v>1454</v>
      </c>
      <c r="F473" s="2" t="s">
        <v>66</v>
      </c>
      <c r="G473" s="2" t="s">
        <v>12</v>
      </c>
      <c r="H473" s="2" t="s">
        <v>19</v>
      </c>
      <c r="I473" s="2" t="str">
        <f t="shared" si="9"/>
        <v>Platinum</v>
      </c>
    </row>
    <row r="474" spans="1:9">
      <c r="A474" s="2" t="s">
        <v>1456</v>
      </c>
      <c r="B474" s="2" t="s">
        <v>1455</v>
      </c>
      <c r="C474" s="2">
        <v>42</v>
      </c>
      <c r="D474" s="2" t="s">
        <v>9</v>
      </c>
      <c r="E474" s="2" t="s">
        <v>1457</v>
      </c>
      <c r="F474" s="2" t="s">
        <v>715</v>
      </c>
      <c r="G474" s="2" t="s">
        <v>12</v>
      </c>
      <c r="H474" s="2" t="s">
        <v>31</v>
      </c>
      <c r="I474" s="2" t="str">
        <f t="shared" si="9"/>
        <v>Silver</v>
      </c>
    </row>
    <row r="475" spans="1:9">
      <c r="A475" s="2" t="s">
        <v>1459</v>
      </c>
      <c r="B475" s="2" t="s">
        <v>1458</v>
      </c>
      <c r="C475" s="2">
        <v>53</v>
      </c>
      <c r="D475" s="2" t="s">
        <v>9</v>
      </c>
      <c r="E475" s="2" t="s">
        <v>1460</v>
      </c>
      <c r="F475" s="2" t="s">
        <v>324</v>
      </c>
      <c r="G475" s="2" t="s">
        <v>12</v>
      </c>
      <c r="H475" s="2" t="s">
        <v>26</v>
      </c>
      <c r="I475" s="2" t="str">
        <f t="shared" si="9"/>
        <v>Bronze</v>
      </c>
    </row>
    <row r="476" spans="1:9">
      <c r="A476" s="2" t="s">
        <v>1462</v>
      </c>
      <c r="B476" s="2" t="s">
        <v>1461</v>
      </c>
      <c r="C476" s="2">
        <v>32</v>
      </c>
      <c r="D476" s="2" t="s">
        <v>16</v>
      </c>
      <c r="E476" s="2" t="s">
        <v>1463</v>
      </c>
      <c r="F476" s="2" t="s">
        <v>39</v>
      </c>
      <c r="G476" s="2" t="s">
        <v>12</v>
      </c>
      <c r="H476" s="2" t="s">
        <v>19</v>
      </c>
      <c r="I476" s="2" t="str">
        <f t="shared" si="9"/>
        <v>Platinum</v>
      </c>
    </row>
    <row r="477" spans="1:9">
      <c r="A477" s="2" t="s">
        <v>1465</v>
      </c>
      <c r="B477" s="2" t="s">
        <v>1464</v>
      </c>
      <c r="C477" s="2">
        <v>18</v>
      </c>
      <c r="D477" s="2" t="s">
        <v>16</v>
      </c>
      <c r="E477" s="2" t="s">
        <v>395</v>
      </c>
      <c r="F477" s="2" t="s">
        <v>171</v>
      </c>
      <c r="G477" s="2" t="s">
        <v>12</v>
      </c>
      <c r="H477" s="2" t="s">
        <v>19</v>
      </c>
      <c r="I477" s="2" t="str">
        <f t="shared" si="9"/>
        <v>Platinum</v>
      </c>
    </row>
    <row r="478" spans="1:9">
      <c r="A478" s="2" t="s">
        <v>1467</v>
      </c>
      <c r="B478" s="2" t="s">
        <v>1466</v>
      </c>
      <c r="C478" s="2">
        <v>33</v>
      </c>
      <c r="D478" s="2" t="s">
        <v>16</v>
      </c>
      <c r="E478" s="2" t="s">
        <v>1468</v>
      </c>
      <c r="F478" s="2" t="s">
        <v>96</v>
      </c>
      <c r="G478" s="2" t="s">
        <v>12</v>
      </c>
      <c r="H478" s="2" t="s">
        <v>13</v>
      </c>
      <c r="I478" s="2" t="str">
        <f t="shared" si="9"/>
        <v>Gold</v>
      </c>
    </row>
    <row r="479" spans="1:9">
      <c r="A479" s="2" t="s">
        <v>1470</v>
      </c>
      <c r="B479" s="2" t="s">
        <v>1469</v>
      </c>
      <c r="C479" s="2">
        <v>41</v>
      </c>
      <c r="D479" s="2" t="s">
        <v>16</v>
      </c>
      <c r="E479" s="2" t="s">
        <v>1471</v>
      </c>
      <c r="F479" s="2" t="s">
        <v>62</v>
      </c>
      <c r="G479" s="2" t="s">
        <v>12</v>
      </c>
      <c r="H479" s="2" t="s">
        <v>19</v>
      </c>
      <c r="I479" s="2" t="str">
        <f t="shared" si="9"/>
        <v>Platinum</v>
      </c>
    </row>
    <row r="480" spans="1:9">
      <c r="A480" s="2" t="s">
        <v>1473</v>
      </c>
      <c r="B480" s="2" t="s">
        <v>1472</v>
      </c>
      <c r="C480" s="2">
        <v>59</v>
      </c>
      <c r="D480" s="2" t="s">
        <v>9</v>
      </c>
      <c r="E480" s="2" t="s">
        <v>1474</v>
      </c>
      <c r="F480" s="2" t="s">
        <v>39</v>
      </c>
      <c r="G480" s="2" t="s">
        <v>12</v>
      </c>
      <c r="H480" s="2" t="s">
        <v>13</v>
      </c>
      <c r="I480" s="2" t="str">
        <f t="shared" si="9"/>
        <v>Gold</v>
      </c>
    </row>
    <row r="481" spans="1:9">
      <c r="A481" s="2" t="s">
        <v>1476</v>
      </c>
      <c r="B481" s="2" t="s">
        <v>1475</v>
      </c>
      <c r="C481" s="2">
        <v>40</v>
      </c>
      <c r="D481" s="2" t="s">
        <v>9</v>
      </c>
      <c r="E481" s="2" t="s">
        <v>1477</v>
      </c>
      <c r="F481" s="2" t="s">
        <v>43</v>
      </c>
      <c r="G481" s="2" t="s">
        <v>12</v>
      </c>
      <c r="H481" s="2" t="s">
        <v>26</v>
      </c>
      <c r="I481" s="2" t="str">
        <f t="shared" si="9"/>
        <v>Bronze</v>
      </c>
    </row>
    <row r="482" spans="1:9">
      <c r="A482" s="2" t="s">
        <v>1479</v>
      </c>
      <c r="B482" s="2" t="s">
        <v>1478</v>
      </c>
      <c r="C482" s="2">
        <v>33</v>
      </c>
      <c r="D482" s="2" t="s">
        <v>9</v>
      </c>
      <c r="E482" s="2" t="s">
        <v>1480</v>
      </c>
      <c r="F482" s="2" t="s">
        <v>250</v>
      </c>
      <c r="G482" s="2" t="s">
        <v>12</v>
      </c>
      <c r="H482" s="2" t="s">
        <v>26</v>
      </c>
      <c r="I482" s="2" t="str">
        <f t="shared" si="9"/>
        <v>Bronze</v>
      </c>
    </row>
    <row r="483" spans="1:9">
      <c r="A483" s="2" t="s">
        <v>1482</v>
      </c>
      <c r="B483" s="2" t="s">
        <v>1481</v>
      </c>
      <c r="C483" s="2">
        <v>21</v>
      </c>
      <c r="D483" s="2" t="s">
        <v>9</v>
      </c>
      <c r="E483" s="2" t="s">
        <v>1483</v>
      </c>
      <c r="F483" s="2" t="s">
        <v>81</v>
      </c>
      <c r="G483" s="2" t="s">
        <v>12</v>
      </c>
      <c r="H483" s="2" t="s">
        <v>13</v>
      </c>
      <c r="I483" s="2" t="str">
        <f t="shared" si="9"/>
        <v>Gold</v>
      </c>
    </row>
    <row r="484" spans="1:9">
      <c r="A484" s="2" t="s">
        <v>1485</v>
      </c>
      <c r="B484" s="2" t="s">
        <v>1484</v>
      </c>
      <c r="C484" s="2">
        <v>26</v>
      </c>
      <c r="D484" s="2" t="s">
        <v>9</v>
      </c>
      <c r="E484" s="2" t="s">
        <v>1486</v>
      </c>
      <c r="F484" s="2" t="s">
        <v>588</v>
      </c>
      <c r="G484" s="2" t="s">
        <v>12</v>
      </c>
      <c r="H484" s="2" t="s">
        <v>19</v>
      </c>
      <c r="I484" s="2" t="str">
        <f t="shared" si="9"/>
        <v>Platinum</v>
      </c>
    </row>
    <row r="485" spans="1:9">
      <c r="A485" s="2" t="s">
        <v>1273</v>
      </c>
      <c r="B485" s="2" t="s">
        <v>1487</v>
      </c>
      <c r="C485" s="2">
        <v>48</v>
      </c>
      <c r="D485" s="2" t="s">
        <v>9</v>
      </c>
      <c r="E485" s="2" t="s">
        <v>1488</v>
      </c>
      <c r="F485" s="2" t="s">
        <v>184</v>
      </c>
      <c r="G485" s="2" t="s">
        <v>12</v>
      </c>
      <c r="H485" s="2" t="s">
        <v>13</v>
      </c>
      <c r="I485" s="2" t="str">
        <f t="shared" si="9"/>
        <v>Gold</v>
      </c>
    </row>
    <row r="486" spans="1:9">
      <c r="A486" s="2" t="s">
        <v>1490</v>
      </c>
      <c r="B486" s="2" t="s">
        <v>1489</v>
      </c>
      <c r="C486" s="2">
        <v>32</v>
      </c>
      <c r="D486" s="2" t="s">
        <v>9</v>
      </c>
      <c r="E486" s="2" t="s">
        <v>1491</v>
      </c>
      <c r="F486" s="2" t="s">
        <v>715</v>
      </c>
      <c r="G486" s="2" t="s">
        <v>12</v>
      </c>
      <c r="H486" s="2" t="s">
        <v>26</v>
      </c>
      <c r="I486" s="2" t="str">
        <f t="shared" si="9"/>
        <v>Bronze</v>
      </c>
    </row>
    <row r="487" spans="1:9">
      <c r="A487" s="2" t="s">
        <v>1493</v>
      </c>
      <c r="B487" s="2" t="s">
        <v>1492</v>
      </c>
      <c r="C487" s="2">
        <v>46</v>
      </c>
      <c r="D487" s="2" t="s">
        <v>16</v>
      </c>
      <c r="E487" s="2" t="s">
        <v>1494</v>
      </c>
      <c r="F487" s="2" t="s">
        <v>287</v>
      </c>
      <c r="G487" s="2" t="s">
        <v>12</v>
      </c>
      <c r="H487" s="2" t="s">
        <v>26</v>
      </c>
      <c r="I487" s="2" t="str">
        <f t="shared" si="9"/>
        <v>Bronze</v>
      </c>
    </row>
    <row r="488" spans="1:9">
      <c r="A488" s="2" t="s">
        <v>1496</v>
      </c>
      <c r="B488" s="2" t="s">
        <v>3835</v>
      </c>
      <c r="C488" s="2">
        <v>22</v>
      </c>
      <c r="D488" s="2" t="s">
        <v>16</v>
      </c>
      <c r="E488" s="2" t="s">
        <v>1497</v>
      </c>
      <c r="F488" s="2" t="s">
        <v>171</v>
      </c>
      <c r="G488" s="2" t="s">
        <v>12</v>
      </c>
      <c r="H488" s="2" t="s">
        <v>26</v>
      </c>
      <c r="I488" s="2" t="str">
        <f t="shared" si="9"/>
        <v>Bronze</v>
      </c>
    </row>
    <row r="489" spans="1:9">
      <c r="A489" s="2" t="s">
        <v>1499</v>
      </c>
      <c r="B489" s="2" t="s">
        <v>1498</v>
      </c>
      <c r="C489" s="2">
        <v>36</v>
      </c>
      <c r="D489" s="2" t="s">
        <v>16</v>
      </c>
      <c r="E489" s="2" t="s">
        <v>1500</v>
      </c>
      <c r="F489" s="2" t="s">
        <v>117</v>
      </c>
      <c r="G489" s="2" t="s">
        <v>12</v>
      </c>
      <c r="H489" s="2" t="s">
        <v>19</v>
      </c>
      <c r="I489" s="2" t="str">
        <f t="shared" si="9"/>
        <v>Platinum</v>
      </c>
    </row>
    <row r="490" spans="1:9">
      <c r="A490" s="2" t="s">
        <v>1502</v>
      </c>
      <c r="B490" s="2" t="s">
        <v>1501</v>
      </c>
      <c r="C490" s="2">
        <v>23</v>
      </c>
      <c r="D490" s="2" t="s">
        <v>16</v>
      </c>
      <c r="E490" s="2" t="s">
        <v>1503</v>
      </c>
      <c r="F490" s="2" t="s">
        <v>30</v>
      </c>
      <c r="G490" s="2" t="s">
        <v>12</v>
      </c>
      <c r="H490" s="2" t="s">
        <v>19</v>
      </c>
      <c r="I490" s="2" t="str">
        <f t="shared" si="9"/>
        <v>Platinum</v>
      </c>
    </row>
    <row r="491" spans="1:9">
      <c r="A491" s="2" t="s">
        <v>1505</v>
      </c>
      <c r="B491" s="2" t="s">
        <v>1504</v>
      </c>
      <c r="C491" s="2">
        <v>42</v>
      </c>
      <c r="D491" s="2" t="s">
        <v>16</v>
      </c>
      <c r="E491" s="2" t="s">
        <v>1506</v>
      </c>
      <c r="F491" s="2" t="s">
        <v>254</v>
      </c>
      <c r="G491" s="2" t="s">
        <v>12</v>
      </c>
      <c r="H491" s="2" t="s">
        <v>31</v>
      </c>
      <c r="I491" s="2" t="str">
        <f t="shared" si="9"/>
        <v>Silver</v>
      </c>
    </row>
    <row r="492" spans="1:9">
      <c r="A492" s="2" t="s">
        <v>1508</v>
      </c>
      <c r="B492" s="2" t="s">
        <v>1507</v>
      </c>
      <c r="C492" s="2">
        <v>23</v>
      </c>
      <c r="D492" s="2" t="s">
        <v>9</v>
      </c>
      <c r="E492" s="2" t="s">
        <v>1509</v>
      </c>
      <c r="F492" s="2" t="s">
        <v>140</v>
      </c>
      <c r="G492" s="2" t="s">
        <v>12</v>
      </c>
      <c r="H492" s="2" t="s">
        <v>19</v>
      </c>
      <c r="I492" s="2" t="str">
        <f t="shared" si="9"/>
        <v>Platinum</v>
      </c>
    </row>
    <row r="493" spans="1:9">
      <c r="A493" s="2" t="s">
        <v>1511</v>
      </c>
      <c r="B493" s="2" t="s">
        <v>3834</v>
      </c>
      <c r="C493" s="2">
        <v>52</v>
      </c>
      <c r="D493" s="2" t="s">
        <v>16</v>
      </c>
      <c r="E493" s="2" t="s">
        <v>1512</v>
      </c>
      <c r="F493" s="2" t="s">
        <v>39</v>
      </c>
      <c r="G493" s="2" t="s">
        <v>12</v>
      </c>
      <c r="H493" s="2" t="s">
        <v>13</v>
      </c>
      <c r="I493" s="2" t="str">
        <f t="shared" si="9"/>
        <v>Gold</v>
      </c>
    </row>
    <row r="494" spans="1:9">
      <c r="A494" s="2" t="s">
        <v>1514</v>
      </c>
      <c r="B494" s="2" t="s">
        <v>1513</v>
      </c>
      <c r="C494" s="2">
        <v>59</v>
      </c>
      <c r="D494" s="2" t="s">
        <v>16</v>
      </c>
      <c r="E494" s="2" t="s">
        <v>1515</v>
      </c>
      <c r="F494" s="2" t="s">
        <v>250</v>
      </c>
      <c r="G494" s="2" t="s">
        <v>12</v>
      </c>
      <c r="H494" s="2" t="s">
        <v>19</v>
      </c>
      <c r="I494" s="2" t="str">
        <f t="shared" si="9"/>
        <v>Platinum</v>
      </c>
    </row>
    <row r="495" spans="1:9">
      <c r="A495" s="2" t="s">
        <v>1517</v>
      </c>
      <c r="B495" s="2" t="s">
        <v>1516</v>
      </c>
      <c r="C495" s="2">
        <v>28</v>
      </c>
      <c r="D495" s="2" t="s">
        <v>9</v>
      </c>
      <c r="E495" s="2" t="s">
        <v>84</v>
      </c>
      <c r="F495" s="2" t="s">
        <v>22</v>
      </c>
      <c r="G495" s="2" t="s">
        <v>12</v>
      </c>
      <c r="H495" s="2" t="s">
        <v>31</v>
      </c>
      <c r="I495" s="2" t="str">
        <f t="shared" si="9"/>
        <v>Silver</v>
      </c>
    </row>
    <row r="496" spans="1:9">
      <c r="A496" s="2" t="s">
        <v>1519</v>
      </c>
      <c r="B496" s="2" t="s">
        <v>1518</v>
      </c>
      <c r="C496" s="2">
        <v>21</v>
      </c>
      <c r="D496" s="2" t="s">
        <v>9</v>
      </c>
      <c r="E496" s="2" t="s">
        <v>1520</v>
      </c>
      <c r="F496" s="2" t="s">
        <v>359</v>
      </c>
      <c r="G496" s="2" t="s">
        <v>12</v>
      </c>
      <c r="H496" s="2" t="s">
        <v>13</v>
      </c>
      <c r="I496" s="2" t="str">
        <f t="shared" si="9"/>
        <v>Gold</v>
      </c>
    </row>
    <row r="497" spans="1:9">
      <c r="A497" s="2" t="s">
        <v>1522</v>
      </c>
      <c r="B497" s="2" t="s">
        <v>1521</v>
      </c>
      <c r="C497" s="2">
        <v>23</v>
      </c>
      <c r="D497" s="2" t="s">
        <v>16</v>
      </c>
      <c r="E497" s="2" t="s">
        <v>1523</v>
      </c>
      <c r="F497" s="2" t="s">
        <v>92</v>
      </c>
      <c r="G497" s="2" t="s">
        <v>12</v>
      </c>
      <c r="H497" s="2" t="s">
        <v>26</v>
      </c>
      <c r="I497" s="2" t="str">
        <f t="shared" si="9"/>
        <v>Bronze</v>
      </c>
    </row>
    <row r="498" spans="1:9">
      <c r="A498" s="2" t="s">
        <v>1525</v>
      </c>
      <c r="B498" s="2" t="s">
        <v>1524</v>
      </c>
      <c r="C498" s="2">
        <v>56</v>
      </c>
      <c r="D498" s="2" t="s">
        <v>9</v>
      </c>
      <c r="E498" s="2" t="s">
        <v>1526</v>
      </c>
      <c r="F498" s="2" t="s">
        <v>25</v>
      </c>
      <c r="G498" s="2" t="s">
        <v>12</v>
      </c>
      <c r="H498" s="2" t="s">
        <v>26</v>
      </c>
      <c r="I498" s="2" t="str">
        <f t="shared" si="9"/>
        <v>Bronze</v>
      </c>
    </row>
    <row r="499" spans="1:9">
      <c r="A499" s="2" t="s">
        <v>1528</v>
      </c>
      <c r="B499" s="2" t="s">
        <v>1527</v>
      </c>
      <c r="C499" s="2">
        <v>47</v>
      </c>
      <c r="D499" s="2" t="s">
        <v>16</v>
      </c>
      <c r="E499" s="2" t="s">
        <v>1529</v>
      </c>
      <c r="F499" s="2" t="s">
        <v>58</v>
      </c>
      <c r="G499" s="2" t="s">
        <v>12</v>
      </c>
      <c r="H499" s="2" t="s">
        <v>13</v>
      </c>
      <c r="I499" s="2" t="str">
        <f t="shared" si="9"/>
        <v>Gold</v>
      </c>
    </row>
    <row r="500" spans="1:9">
      <c r="A500" s="2" t="s">
        <v>1531</v>
      </c>
      <c r="B500" s="2" t="s">
        <v>1530</v>
      </c>
      <c r="C500" s="2">
        <v>35</v>
      </c>
      <c r="D500" s="2" t="s">
        <v>9</v>
      </c>
      <c r="E500" s="2" t="s">
        <v>1532</v>
      </c>
      <c r="F500" s="2" t="s">
        <v>233</v>
      </c>
      <c r="G500" s="2" t="s">
        <v>12</v>
      </c>
      <c r="H500" s="2" t="s">
        <v>31</v>
      </c>
      <c r="I500" s="2" t="str">
        <f t="shared" si="9"/>
        <v>Silver</v>
      </c>
    </row>
    <row r="501" spans="1:9">
      <c r="A501" s="2" t="s">
        <v>1534</v>
      </c>
      <c r="B501" s="2" t="s">
        <v>3833</v>
      </c>
      <c r="C501" s="2">
        <v>27</v>
      </c>
      <c r="D501" s="2" t="s">
        <v>16</v>
      </c>
      <c r="E501" s="2" t="s">
        <v>1535</v>
      </c>
      <c r="F501" s="2" t="s">
        <v>35</v>
      </c>
      <c r="G501" s="2" t="s">
        <v>12</v>
      </c>
      <c r="H501" s="2" t="s">
        <v>19</v>
      </c>
      <c r="I501" s="2" t="str">
        <f t="shared" si="9"/>
        <v>Platinum</v>
      </c>
    </row>
  </sheetData>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9B1FE-37C5-4C31-ABEB-E82B7C3FCD29}">
  <dimension ref="A1:W3"/>
  <sheetViews>
    <sheetView workbookViewId="0">
      <selection activeCell="P26" sqref="P26"/>
    </sheetView>
  </sheetViews>
  <sheetFormatPr defaultRowHeight="14.4"/>
  <sheetData>
    <row r="1" spans="1:23">
      <c r="A1" s="79" t="s">
        <v>4053</v>
      </c>
      <c r="B1" s="79"/>
      <c r="C1" s="79"/>
      <c r="D1" s="79"/>
      <c r="E1" s="79"/>
      <c r="F1" s="79"/>
      <c r="G1" s="79"/>
      <c r="H1" s="79"/>
      <c r="I1" s="79"/>
      <c r="J1" s="79"/>
      <c r="K1" s="79"/>
      <c r="L1" s="79"/>
      <c r="M1" s="79"/>
      <c r="N1" s="79"/>
      <c r="O1" s="79"/>
      <c r="P1" s="79"/>
      <c r="Q1" s="79"/>
      <c r="R1" s="79"/>
      <c r="S1" s="79"/>
      <c r="T1" s="79"/>
      <c r="U1" s="79"/>
      <c r="V1" s="79"/>
      <c r="W1" s="79"/>
    </row>
    <row r="2" spans="1:23">
      <c r="A2" s="79"/>
      <c r="B2" s="79"/>
      <c r="C2" s="79"/>
      <c r="D2" s="79"/>
      <c r="E2" s="79"/>
      <c r="F2" s="79"/>
      <c r="G2" s="79"/>
      <c r="H2" s="79"/>
      <c r="I2" s="79"/>
      <c r="J2" s="79"/>
      <c r="K2" s="79"/>
      <c r="L2" s="79"/>
      <c r="M2" s="79"/>
      <c r="N2" s="79"/>
      <c r="O2" s="79"/>
      <c r="P2" s="79"/>
      <c r="Q2" s="79"/>
      <c r="R2" s="79"/>
      <c r="S2" s="79"/>
      <c r="T2" s="79"/>
      <c r="U2" s="79"/>
      <c r="V2" s="79"/>
      <c r="W2" s="79"/>
    </row>
    <row r="3" spans="1:23">
      <c r="A3" s="79"/>
      <c r="B3" s="79"/>
      <c r="C3" s="79"/>
      <c r="D3" s="79"/>
      <c r="E3" s="79"/>
      <c r="F3" s="79"/>
      <c r="G3" s="79"/>
      <c r="H3" s="79"/>
      <c r="I3" s="79"/>
      <c r="J3" s="79"/>
      <c r="K3" s="79"/>
      <c r="L3" s="79"/>
      <c r="M3" s="79"/>
      <c r="N3" s="79"/>
      <c r="O3" s="79"/>
      <c r="P3" s="79"/>
      <c r="Q3" s="79"/>
      <c r="R3" s="79"/>
      <c r="S3" s="79"/>
      <c r="T3" s="79"/>
      <c r="U3" s="79"/>
      <c r="V3" s="79"/>
      <c r="W3" s="79"/>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A95D7-1AB1-4C0A-9EA2-4EAE5B657CEC}">
  <dimension ref="A1:M101"/>
  <sheetViews>
    <sheetView tabSelected="1" workbookViewId="0">
      <selection activeCell="P6" sqref="P6"/>
    </sheetView>
  </sheetViews>
  <sheetFormatPr defaultRowHeight="14.4"/>
  <cols>
    <col min="1" max="1" width="10.44140625" style="2" bestFit="1" customWidth="1"/>
    <col min="2" max="2" width="25.44140625" style="2" bestFit="1" customWidth="1"/>
    <col min="3" max="3" width="9.88671875" style="2" bestFit="1" customWidth="1"/>
    <col min="4" max="4" width="12.77734375" style="2" bestFit="1" customWidth="1"/>
    <col min="5" max="5" width="27.33203125" style="2" bestFit="1" customWidth="1"/>
    <col min="6" max="6" width="7" style="2" bestFit="1" customWidth="1"/>
    <col min="7" max="7" width="5.6640625" style="2" bestFit="1" customWidth="1"/>
    <col min="8" max="8" width="12" style="2" bestFit="1" customWidth="1"/>
    <col min="12" max="12" width="15.21875" bestFit="1" customWidth="1"/>
    <col min="13" max="14" width="18.44140625" bestFit="1" customWidth="1"/>
    <col min="15" max="15" width="15.77734375" bestFit="1" customWidth="1"/>
    <col min="16" max="16" width="11.109375" bestFit="1" customWidth="1"/>
    <col min="17" max="17" width="15.77734375" bestFit="1" customWidth="1"/>
    <col min="18" max="18" width="11.109375" bestFit="1" customWidth="1"/>
    <col min="19" max="19" width="15.77734375" bestFit="1" customWidth="1"/>
    <col min="20" max="20" width="11.109375" bestFit="1" customWidth="1"/>
    <col min="21" max="21" width="15.77734375" bestFit="1" customWidth="1"/>
    <col min="22" max="22" width="11.109375" bestFit="1" customWidth="1"/>
    <col min="23" max="23" width="20.5546875" bestFit="1" customWidth="1"/>
    <col min="24" max="24" width="15.88671875" bestFit="1" customWidth="1"/>
    <col min="25" max="25" width="12" bestFit="1" customWidth="1"/>
    <col min="26" max="26" width="23.88671875" bestFit="1" customWidth="1"/>
    <col min="27" max="27" width="13.88671875" bestFit="1" customWidth="1"/>
    <col min="28" max="28" width="17.33203125" bestFit="1" customWidth="1"/>
    <col min="29" max="29" width="8.33203125" bestFit="1" customWidth="1"/>
    <col min="30" max="30" width="8.44140625" bestFit="1" customWidth="1"/>
    <col min="31" max="31" width="7.109375" bestFit="1" customWidth="1"/>
    <col min="32" max="32" width="18.21875" bestFit="1" customWidth="1"/>
    <col min="33" max="33" width="12.33203125" bestFit="1" customWidth="1"/>
    <col min="34" max="34" width="9" bestFit="1" customWidth="1"/>
    <col min="35" max="35" width="14.5546875" bestFit="1" customWidth="1"/>
    <col min="36" max="36" width="11.77734375" bestFit="1" customWidth="1"/>
    <col min="37" max="37" width="13.77734375" bestFit="1" customWidth="1"/>
    <col min="38" max="38" width="12.6640625" bestFit="1" customWidth="1"/>
    <col min="39" max="39" width="25.5546875" bestFit="1" customWidth="1"/>
    <col min="40" max="40" width="11" bestFit="1" customWidth="1"/>
    <col min="41" max="41" width="10.21875" bestFit="1" customWidth="1"/>
    <col min="42" max="42" width="22.6640625" bestFit="1" customWidth="1"/>
    <col min="43" max="43" width="9.77734375" bestFit="1" customWidth="1"/>
    <col min="44" max="44" width="15" bestFit="1" customWidth="1"/>
    <col min="45" max="45" width="22.109375" bestFit="1" customWidth="1"/>
    <col min="46" max="46" width="24" bestFit="1" customWidth="1"/>
    <col min="47" max="47" width="13.6640625" bestFit="1" customWidth="1"/>
    <col min="48" max="48" width="22.88671875" bestFit="1" customWidth="1"/>
    <col min="49" max="49" width="9.33203125" bestFit="1" customWidth="1"/>
    <col min="50" max="50" width="13.88671875" bestFit="1" customWidth="1"/>
    <col min="51" max="51" width="14.44140625" bestFit="1" customWidth="1"/>
    <col min="52" max="52" width="26" bestFit="1" customWidth="1"/>
    <col min="53" max="53" width="9.77734375" bestFit="1" customWidth="1"/>
    <col min="54" max="54" width="8.77734375" bestFit="1" customWidth="1"/>
    <col min="55" max="55" width="22.5546875" bestFit="1" customWidth="1"/>
    <col min="56" max="56" width="13.109375" bestFit="1" customWidth="1"/>
    <col min="57" max="57" width="28.21875" bestFit="1" customWidth="1"/>
    <col min="58" max="58" width="7.109375" bestFit="1" customWidth="1"/>
    <col min="59" max="59" width="14.21875" bestFit="1" customWidth="1"/>
    <col min="60" max="60" width="16.21875" bestFit="1" customWidth="1"/>
    <col min="61" max="61" width="10" bestFit="1" customWidth="1"/>
    <col min="62" max="62" width="10.5546875" bestFit="1" customWidth="1"/>
    <col min="63" max="63" width="10.88671875" bestFit="1" customWidth="1"/>
    <col min="64" max="64" width="8.109375" bestFit="1" customWidth="1"/>
    <col min="65" max="65" width="9" bestFit="1" customWidth="1"/>
    <col min="66" max="66" width="19.77734375" bestFit="1" customWidth="1"/>
    <col min="67" max="67" width="8.6640625" bestFit="1" customWidth="1"/>
    <col min="68" max="68" width="19" bestFit="1" customWidth="1"/>
    <col min="69" max="69" width="9.6640625" bestFit="1" customWidth="1"/>
    <col min="70" max="70" width="9.21875" bestFit="1" customWidth="1"/>
    <col min="71" max="71" width="10" bestFit="1" customWidth="1"/>
    <col min="72" max="72" width="26.21875" bestFit="1" customWidth="1"/>
    <col min="73" max="73" width="10" bestFit="1" customWidth="1"/>
    <col min="74" max="74" width="10.33203125" bestFit="1" customWidth="1"/>
    <col min="75" max="75" width="28.5546875" bestFit="1" customWidth="1"/>
    <col min="76" max="76" width="21.77734375" bestFit="1" customWidth="1"/>
    <col min="77" max="77" width="22.109375" bestFit="1" customWidth="1"/>
    <col min="78" max="78" width="11.33203125" bestFit="1" customWidth="1"/>
    <col min="79" max="79" width="12.33203125" bestFit="1" customWidth="1"/>
    <col min="80" max="80" width="14" bestFit="1" customWidth="1"/>
    <col min="81" max="81" width="15.109375" bestFit="1" customWidth="1"/>
    <col min="82" max="82" width="9.88671875" bestFit="1" customWidth="1"/>
    <col min="83" max="83" width="9.33203125" bestFit="1" customWidth="1"/>
    <col min="84" max="84" width="14.77734375" bestFit="1" customWidth="1"/>
    <col min="85" max="85" width="12.77734375" bestFit="1" customWidth="1"/>
    <col min="86" max="86" width="13.109375" bestFit="1" customWidth="1"/>
    <col min="87" max="87" width="7.77734375" bestFit="1" customWidth="1"/>
    <col min="88" max="88" width="17" bestFit="1" customWidth="1"/>
    <col min="89" max="89" width="11.88671875" bestFit="1" customWidth="1"/>
    <col min="90" max="90" width="15.109375" bestFit="1" customWidth="1"/>
    <col min="91" max="91" width="24.88671875" bestFit="1" customWidth="1"/>
    <col min="92" max="92" width="14.88671875" bestFit="1" customWidth="1"/>
    <col min="93" max="93" width="7.88671875" bestFit="1" customWidth="1"/>
    <col min="94" max="94" width="10.44140625" bestFit="1" customWidth="1"/>
    <col min="95" max="95" width="12.6640625" bestFit="1" customWidth="1"/>
    <col min="96" max="96" width="10.21875" bestFit="1" customWidth="1"/>
    <col min="97" max="97" width="10.44140625" bestFit="1" customWidth="1"/>
    <col min="98" max="98" width="8.6640625" bestFit="1" customWidth="1"/>
    <col min="99" max="99" width="27.44140625" bestFit="1" customWidth="1"/>
    <col min="100" max="100" width="15.77734375" bestFit="1" customWidth="1"/>
    <col min="101" max="101" width="25.88671875" bestFit="1" customWidth="1"/>
    <col min="102" max="102" width="11.6640625" bestFit="1" customWidth="1"/>
    <col min="103" max="103" width="10.44140625" bestFit="1" customWidth="1"/>
    <col min="104" max="104" width="11.6640625" bestFit="1" customWidth="1"/>
    <col min="105" max="105" width="11" bestFit="1" customWidth="1"/>
    <col min="106" max="106" width="16.44140625" bestFit="1" customWidth="1"/>
    <col min="107" max="107" width="23.6640625" bestFit="1" customWidth="1"/>
    <col min="108" max="108" width="12.88671875" bestFit="1" customWidth="1"/>
    <col min="109" max="109" width="23.21875" bestFit="1" customWidth="1"/>
    <col min="110" max="110" width="12.33203125" bestFit="1" customWidth="1"/>
    <col min="111" max="111" width="20.44140625" bestFit="1" customWidth="1"/>
    <col min="112" max="112" width="9.21875" bestFit="1" customWidth="1"/>
    <col min="113" max="113" width="10.77734375" bestFit="1" customWidth="1"/>
  </cols>
  <sheetData>
    <row r="1" spans="1:13">
      <c r="A1" s="13" t="s">
        <v>1536</v>
      </c>
      <c r="B1" s="13" t="s">
        <v>1537</v>
      </c>
      <c r="C1" s="13" t="s">
        <v>1538</v>
      </c>
      <c r="D1" s="13" t="s">
        <v>1539</v>
      </c>
      <c r="E1" s="13" t="s">
        <v>1540</v>
      </c>
      <c r="F1" s="13" t="s">
        <v>1541</v>
      </c>
      <c r="G1" s="13" t="s">
        <v>1542</v>
      </c>
      <c r="H1" s="13" t="s">
        <v>3992</v>
      </c>
      <c r="I1" s="13" t="s">
        <v>1542</v>
      </c>
    </row>
    <row r="2" spans="1:13">
      <c r="A2" s="47" t="s">
        <v>1543</v>
      </c>
      <c r="B2" s="14" t="s">
        <v>3842</v>
      </c>
      <c r="C2" s="14" t="s">
        <v>1563</v>
      </c>
      <c r="D2" s="14" t="s">
        <v>3843</v>
      </c>
      <c r="E2" s="14" t="s">
        <v>1545</v>
      </c>
      <c r="F2" s="14">
        <v>112.42</v>
      </c>
      <c r="G2" s="14">
        <v>416</v>
      </c>
      <c r="H2" s="21">
        <f>IF(F2="", AVERAGEIF(Table4[Category],Table4[[#This Row],[Category]],Table4[Cost]), F2)</f>
        <v>112.42</v>
      </c>
      <c r="I2" s="21">
        <f>IF(G2="",0,G2)</f>
        <v>416</v>
      </c>
    </row>
    <row r="3" spans="1:13">
      <c r="A3" s="48" t="s">
        <v>1546</v>
      </c>
      <c r="B3" s="15" t="s">
        <v>3844</v>
      </c>
      <c r="C3" s="15" t="s">
        <v>1547</v>
      </c>
      <c r="D3" s="15" t="s">
        <v>3845</v>
      </c>
      <c r="E3" s="15" t="s">
        <v>1548</v>
      </c>
      <c r="F3" s="15">
        <v>342.56</v>
      </c>
      <c r="G3" s="15">
        <v>181</v>
      </c>
      <c r="H3" s="22">
        <f>IF(F3="", AVERAGEIF(Table4[Category],Table4[[#This Row],[Category]],Table4[Cost]), F3)</f>
        <v>342.56</v>
      </c>
      <c r="I3" s="21">
        <f t="shared" ref="I3:I66" si="0">IF(G3="",0,G3)</f>
        <v>181</v>
      </c>
    </row>
    <row r="4" spans="1:13">
      <c r="A4" s="47" t="s">
        <v>1549</v>
      </c>
      <c r="B4" s="14" t="s">
        <v>3846</v>
      </c>
      <c r="C4" s="14" t="s">
        <v>1547</v>
      </c>
      <c r="D4" s="14" t="s">
        <v>3847</v>
      </c>
      <c r="E4" s="14" t="s">
        <v>1550</v>
      </c>
      <c r="F4" s="14"/>
      <c r="G4" s="14">
        <v>352</v>
      </c>
      <c r="H4" s="21">
        <f>IF(F4="", AVERAGEIF(Table4[Category],Table4[[#This Row],[Category]],Table4[Cost]), F4)</f>
        <v>265.73266666666666</v>
      </c>
      <c r="I4" s="21">
        <f t="shared" si="0"/>
        <v>352</v>
      </c>
    </row>
    <row r="5" spans="1:13">
      <c r="A5" s="48" t="s">
        <v>1551</v>
      </c>
      <c r="B5" s="15" t="s">
        <v>3848</v>
      </c>
      <c r="C5" s="15" t="s">
        <v>1547</v>
      </c>
      <c r="D5" s="15" t="s">
        <v>3847</v>
      </c>
      <c r="E5" s="15" t="s">
        <v>1552</v>
      </c>
      <c r="F5" s="15">
        <v>364.67</v>
      </c>
      <c r="G5" s="15">
        <v>452</v>
      </c>
      <c r="H5" s="22">
        <f>IF(F5="", AVERAGEIF(Table4[Category],Table4[[#This Row],[Category]],Table4[Cost]), F5)</f>
        <v>364.67</v>
      </c>
      <c r="I5" s="21">
        <f t="shared" si="0"/>
        <v>452</v>
      </c>
      <c r="L5" s="50" t="s">
        <v>3989</v>
      </c>
      <c r="M5" s="50" t="s">
        <v>3991</v>
      </c>
    </row>
    <row r="6" spans="1:13">
      <c r="A6" s="47" t="s">
        <v>1553</v>
      </c>
      <c r="B6" s="14" t="s">
        <v>3849</v>
      </c>
      <c r="C6" s="14" t="s">
        <v>1547</v>
      </c>
      <c r="D6" s="14" t="s">
        <v>3850</v>
      </c>
      <c r="E6" s="14" t="s">
        <v>1554</v>
      </c>
      <c r="F6" s="14">
        <v>306.45999999999998</v>
      </c>
      <c r="G6" s="14">
        <v>487</v>
      </c>
      <c r="H6" s="21">
        <f>IF(F6="", AVERAGEIF(Table4[Category],Table4[[#This Row],[Category]],Table4[Cost]), F6)</f>
        <v>306.45999999999998</v>
      </c>
      <c r="I6" s="21">
        <f t="shared" si="0"/>
        <v>487</v>
      </c>
      <c r="L6" s="51" t="s">
        <v>1558</v>
      </c>
      <c r="M6" s="52">
        <v>270.99872460824946</v>
      </c>
    </row>
    <row r="7" spans="1:13">
      <c r="A7" s="48" t="s">
        <v>1555</v>
      </c>
      <c r="B7" s="15" t="s">
        <v>3851</v>
      </c>
      <c r="C7" s="15" t="s">
        <v>1547</v>
      </c>
      <c r="D7" s="15" t="s">
        <v>3852</v>
      </c>
      <c r="E7" s="15" t="s">
        <v>1556</v>
      </c>
      <c r="F7" s="15">
        <v>261</v>
      </c>
      <c r="G7" s="15">
        <v>59</v>
      </c>
      <c r="H7" s="22">
        <f>IF(F7="", AVERAGEIF(Table4[Category],Table4[[#This Row],[Category]],Table4[Cost]), F7)</f>
        <v>261</v>
      </c>
      <c r="I7" s="21">
        <f t="shared" si="0"/>
        <v>59</v>
      </c>
      <c r="L7" s="51" t="s">
        <v>1547</v>
      </c>
      <c r="M7" s="52">
        <v>266.06571202045944</v>
      </c>
    </row>
    <row r="8" spans="1:13">
      <c r="A8" s="47" t="s">
        <v>1557</v>
      </c>
      <c r="B8" s="14" t="s">
        <v>3853</v>
      </c>
      <c r="C8" s="14" t="s">
        <v>1558</v>
      </c>
      <c r="D8" s="14" t="s">
        <v>3854</v>
      </c>
      <c r="E8" s="14" t="s">
        <v>1559</v>
      </c>
      <c r="F8" s="14">
        <v>312.8</v>
      </c>
      <c r="G8" s="14">
        <v>350</v>
      </c>
      <c r="H8" s="21">
        <f>IF(F8="", AVERAGEIF(Table4[Category],Table4[[#This Row],[Category]],Table4[Cost]), F8)</f>
        <v>312.8</v>
      </c>
      <c r="I8" s="21">
        <f t="shared" si="0"/>
        <v>350</v>
      </c>
      <c r="L8" s="51" t="s">
        <v>1563</v>
      </c>
      <c r="M8" s="52">
        <v>268.64539346317662</v>
      </c>
    </row>
    <row r="9" spans="1:13">
      <c r="A9" s="48" t="s">
        <v>1560</v>
      </c>
      <c r="B9" s="15" t="s">
        <v>3855</v>
      </c>
      <c r="C9" s="15" t="s">
        <v>1544</v>
      </c>
      <c r="D9" s="15" t="s">
        <v>3856</v>
      </c>
      <c r="E9" s="15" t="s">
        <v>1561</v>
      </c>
      <c r="F9" s="15">
        <v>218.86</v>
      </c>
      <c r="G9" s="15">
        <v>170</v>
      </c>
      <c r="H9" s="22">
        <f>IF(F9="", AVERAGEIF(Table4[Category],Table4[[#This Row],[Category]],Table4[Cost]), F9)</f>
        <v>218.86</v>
      </c>
      <c r="I9" s="21">
        <f t="shared" si="0"/>
        <v>170</v>
      </c>
      <c r="L9" s="51" t="s">
        <v>1544</v>
      </c>
      <c r="M9" s="52">
        <v>265.21226366832752</v>
      </c>
    </row>
    <row r="10" spans="1:13">
      <c r="A10" s="47" t="s">
        <v>1562</v>
      </c>
      <c r="B10" s="14" t="s">
        <v>3857</v>
      </c>
      <c r="C10" s="14" t="s">
        <v>1563</v>
      </c>
      <c r="D10" s="14" t="s">
        <v>3858</v>
      </c>
      <c r="E10" s="14" t="s">
        <v>1564</v>
      </c>
      <c r="F10" s="14">
        <v>439.07</v>
      </c>
      <c r="G10" s="14">
        <v>142</v>
      </c>
      <c r="H10" s="21">
        <f>IF(F10="", AVERAGEIF(Table4[Category],Table4[[#This Row],[Category]],Table4[Cost]), F10)</f>
        <v>439.07</v>
      </c>
      <c r="I10" s="21">
        <f t="shared" si="0"/>
        <v>142</v>
      </c>
      <c r="L10" s="51" t="s">
        <v>1566</v>
      </c>
      <c r="M10" s="52">
        <v>264.04152140539509</v>
      </c>
    </row>
    <row r="11" spans="1:13">
      <c r="A11" s="48" t="s">
        <v>1565</v>
      </c>
      <c r="B11" s="15" t="s">
        <v>3859</v>
      </c>
      <c r="C11" s="15" t="s">
        <v>1566</v>
      </c>
      <c r="D11" s="15" t="s">
        <v>3860</v>
      </c>
      <c r="E11" s="15" t="s">
        <v>1567</v>
      </c>
      <c r="F11" s="15">
        <v>495.72</v>
      </c>
      <c r="G11" s="15">
        <v>323</v>
      </c>
      <c r="H11" s="22">
        <f>IF(F11="", AVERAGEIF(Table4[Category],Table4[[#This Row],[Category]],Table4[Cost]), F11)</f>
        <v>495.72</v>
      </c>
      <c r="I11" s="21">
        <f t="shared" si="0"/>
        <v>323</v>
      </c>
      <c r="L11" s="75" t="s">
        <v>3990</v>
      </c>
      <c r="M11" s="76">
        <v>266.66212520388484</v>
      </c>
    </row>
    <row r="12" spans="1:13">
      <c r="A12" s="47" t="s">
        <v>1568</v>
      </c>
      <c r="B12" s="14" t="s">
        <v>3861</v>
      </c>
      <c r="C12" s="14" t="s">
        <v>1544</v>
      </c>
      <c r="D12" s="14" t="s">
        <v>3862</v>
      </c>
      <c r="E12" s="14" t="s">
        <v>1569</v>
      </c>
      <c r="F12" s="14">
        <v>298.86</v>
      </c>
      <c r="G12" s="14">
        <v>308</v>
      </c>
      <c r="H12" s="21">
        <f>IF(F12="", AVERAGEIF(Table4[Category],Table4[[#This Row],[Category]],Table4[Cost]), F12)</f>
        <v>298.86</v>
      </c>
      <c r="I12" s="21">
        <f t="shared" si="0"/>
        <v>308</v>
      </c>
      <c r="L12" s="2"/>
      <c r="M12" s="2"/>
    </row>
    <row r="13" spans="1:13">
      <c r="A13" s="48" t="s">
        <v>1570</v>
      </c>
      <c r="B13" s="15" t="s">
        <v>3863</v>
      </c>
      <c r="C13" s="15" t="s">
        <v>1563</v>
      </c>
      <c r="D13" s="15" t="s">
        <v>3852</v>
      </c>
      <c r="E13" s="15" t="s">
        <v>1571</v>
      </c>
      <c r="F13" s="15">
        <v>449.4</v>
      </c>
      <c r="G13" s="15"/>
      <c r="H13" s="22">
        <f>IF(F13="", AVERAGEIF(Table4[Category],Table4[[#This Row],[Category]],Table4[Cost]), F13)</f>
        <v>449.4</v>
      </c>
      <c r="I13" s="21">
        <f t="shared" si="0"/>
        <v>0</v>
      </c>
      <c r="L13" s="2"/>
      <c r="M13" s="2"/>
    </row>
    <row r="14" spans="1:13">
      <c r="A14" s="47" t="s">
        <v>1572</v>
      </c>
      <c r="B14" s="14" t="s">
        <v>3864</v>
      </c>
      <c r="C14" s="14" t="s">
        <v>1558</v>
      </c>
      <c r="D14" s="14" t="s">
        <v>3865</v>
      </c>
      <c r="E14" s="14" t="s">
        <v>1573</v>
      </c>
      <c r="F14" s="14">
        <v>115.82</v>
      </c>
      <c r="G14" s="14">
        <v>460</v>
      </c>
      <c r="H14" s="21">
        <f>IF(F14="", AVERAGEIF(Table4[Category],Table4[[#This Row],[Category]],Table4[Cost]), F14)</f>
        <v>115.82</v>
      </c>
      <c r="I14" s="21">
        <f t="shared" si="0"/>
        <v>460</v>
      </c>
      <c r="L14" s="2"/>
      <c r="M14" s="2"/>
    </row>
    <row r="15" spans="1:13">
      <c r="A15" s="48" t="s">
        <v>1574</v>
      </c>
      <c r="B15" s="15" t="s">
        <v>3866</v>
      </c>
      <c r="C15" s="15" t="s">
        <v>1563</v>
      </c>
      <c r="D15" s="15" t="s">
        <v>3852</v>
      </c>
      <c r="E15" s="15" t="s">
        <v>1575</v>
      </c>
      <c r="F15" s="15">
        <v>242.23</v>
      </c>
      <c r="G15" s="15">
        <v>453</v>
      </c>
      <c r="H15" s="22">
        <f>IF(F15="", AVERAGEIF(Table4[Category],Table4[[#This Row],[Category]],Table4[Cost]), F15)</f>
        <v>242.23</v>
      </c>
      <c r="I15" s="21">
        <f t="shared" si="0"/>
        <v>453</v>
      </c>
      <c r="L15" s="50" t="s">
        <v>3989</v>
      </c>
      <c r="M15" s="50" t="s">
        <v>3993</v>
      </c>
    </row>
    <row r="16" spans="1:13">
      <c r="A16" s="47" t="s">
        <v>1576</v>
      </c>
      <c r="B16" s="14" t="s">
        <v>3867</v>
      </c>
      <c r="C16" s="14" t="s">
        <v>1544</v>
      </c>
      <c r="D16" s="14" t="s">
        <v>3868</v>
      </c>
      <c r="E16" s="14" t="s">
        <v>1577</v>
      </c>
      <c r="F16" s="14">
        <v>48.01</v>
      </c>
      <c r="G16" s="14">
        <v>439</v>
      </c>
      <c r="H16" s="21">
        <f>IF(F16="", AVERAGEIF(Table4[Category],Table4[[#This Row],[Category]],Table4[Cost]), F16)</f>
        <v>48.01</v>
      </c>
      <c r="I16" s="21">
        <f t="shared" si="0"/>
        <v>439</v>
      </c>
      <c r="L16" s="51" t="s">
        <v>3852</v>
      </c>
      <c r="M16" s="51">
        <v>4046</v>
      </c>
    </row>
    <row r="17" spans="1:13">
      <c r="A17" s="48" t="s">
        <v>1578</v>
      </c>
      <c r="B17" s="15" t="s">
        <v>3869</v>
      </c>
      <c r="C17" s="15" t="s">
        <v>1563</v>
      </c>
      <c r="D17" s="15" t="s">
        <v>3870</v>
      </c>
      <c r="E17" s="15" t="s">
        <v>1579</v>
      </c>
      <c r="F17" s="15">
        <v>465.34</v>
      </c>
      <c r="G17" s="15">
        <v>301</v>
      </c>
      <c r="H17" s="22">
        <f>IF(F17="", AVERAGEIF(Table4[Category],Table4[[#This Row],[Category]],Table4[Cost]), F17)</f>
        <v>465.34</v>
      </c>
      <c r="I17" s="21">
        <f t="shared" si="0"/>
        <v>301</v>
      </c>
      <c r="L17" s="51" t="s">
        <v>3870</v>
      </c>
      <c r="M17" s="52">
        <v>596</v>
      </c>
    </row>
    <row r="18" spans="1:13">
      <c r="A18" s="47" t="s">
        <v>1580</v>
      </c>
      <c r="B18" s="14" t="s">
        <v>3871</v>
      </c>
      <c r="C18" s="14" t="s">
        <v>1558</v>
      </c>
      <c r="D18" s="14" t="s">
        <v>3872</v>
      </c>
      <c r="E18" s="14" t="s">
        <v>1581</v>
      </c>
      <c r="F18" s="14">
        <v>337.42</v>
      </c>
      <c r="G18" s="14">
        <v>256</v>
      </c>
      <c r="H18" s="21">
        <f>IF(F18="", AVERAGEIF(Table4[Category],Table4[[#This Row],[Category]],Table4[Cost]), F18)</f>
        <v>337.42</v>
      </c>
      <c r="I18" s="21">
        <f t="shared" si="0"/>
        <v>256</v>
      </c>
      <c r="L18" s="51" t="s">
        <v>3858</v>
      </c>
      <c r="M18" s="51">
        <v>965</v>
      </c>
    </row>
    <row r="19" spans="1:13">
      <c r="A19" s="48" t="s">
        <v>1582</v>
      </c>
      <c r="B19" s="15" t="s">
        <v>3873</v>
      </c>
      <c r="C19" s="15" t="s">
        <v>1566</v>
      </c>
      <c r="D19" s="15" t="s">
        <v>3852</v>
      </c>
      <c r="E19" s="15" t="s">
        <v>1583</v>
      </c>
      <c r="F19" s="15">
        <v>144.53</v>
      </c>
      <c r="G19" s="15">
        <v>367</v>
      </c>
      <c r="H19" s="22">
        <f>IF(F19="", AVERAGEIF(Table4[Category],Table4[[#This Row],[Category]],Table4[Cost]), F19)</f>
        <v>144.53</v>
      </c>
      <c r="I19" s="21">
        <f t="shared" si="0"/>
        <v>367</v>
      </c>
      <c r="L19" s="51" t="s">
        <v>3850</v>
      </c>
      <c r="M19" s="51">
        <v>1179</v>
      </c>
    </row>
    <row r="20" spans="1:13">
      <c r="A20" s="47" t="s">
        <v>1584</v>
      </c>
      <c r="B20" s="14" t="s">
        <v>3874</v>
      </c>
      <c r="C20" s="14" t="s">
        <v>1547</v>
      </c>
      <c r="D20" s="14" t="s">
        <v>3850</v>
      </c>
      <c r="E20" s="14" t="s">
        <v>1585</v>
      </c>
      <c r="F20" s="14"/>
      <c r="G20" s="14">
        <v>343</v>
      </c>
      <c r="H20" s="21">
        <f>IF(F20="", AVERAGEIF(Table4[Category],Table4[[#This Row],[Category]],Table4[Cost]), F20)</f>
        <v>265.73266666666666</v>
      </c>
      <c r="I20" s="21">
        <f t="shared" si="0"/>
        <v>343</v>
      </c>
      <c r="L20" s="51" t="s">
        <v>3843</v>
      </c>
      <c r="M20" s="51">
        <v>1795</v>
      </c>
    </row>
    <row r="21" spans="1:13">
      <c r="A21" s="48" t="s">
        <v>1586</v>
      </c>
      <c r="B21" s="15" t="s">
        <v>3875</v>
      </c>
      <c r="C21" s="15" t="s">
        <v>1566</v>
      </c>
      <c r="D21" s="15" t="s">
        <v>3876</v>
      </c>
      <c r="E21" s="15" t="s">
        <v>1587</v>
      </c>
      <c r="F21" s="15">
        <v>21.34</v>
      </c>
      <c r="G21" s="15">
        <v>65</v>
      </c>
      <c r="H21" s="22">
        <f>IF(F21="", AVERAGEIF(Table4[Category],Table4[[#This Row],[Category]],Table4[Cost]), F21)</f>
        <v>21.34</v>
      </c>
      <c r="I21" s="21">
        <f t="shared" si="0"/>
        <v>65</v>
      </c>
      <c r="L21" s="51" t="s">
        <v>3868</v>
      </c>
      <c r="M21" s="51">
        <v>1988</v>
      </c>
    </row>
    <row r="22" spans="1:13">
      <c r="A22" s="47" t="s">
        <v>1588</v>
      </c>
      <c r="B22" s="14" t="s">
        <v>3877</v>
      </c>
      <c r="C22" s="14" t="s">
        <v>1566</v>
      </c>
      <c r="D22" s="14" t="s">
        <v>3852</v>
      </c>
      <c r="E22" s="14" t="s">
        <v>1589</v>
      </c>
      <c r="F22" s="14">
        <v>131.51</v>
      </c>
      <c r="G22" s="14"/>
      <c r="H22" s="21">
        <f>IF(F22="", AVERAGEIF(Table4[Category],Table4[[#This Row],[Category]],Table4[Cost]), F22)</f>
        <v>131.51</v>
      </c>
      <c r="I22" s="21">
        <f t="shared" si="0"/>
        <v>0</v>
      </c>
      <c r="L22" s="51" t="s">
        <v>3876</v>
      </c>
      <c r="M22" s="51">
        <v>1320</v>
      </c>
    </row>
    <row r="23" spans="1:13">
      <c r="A23" s="48" t="s">
        <v>1590</v>
      </c>
      <c r="B23" s="15" t="s">
        <v>3878</v>
      </c>
      <c r="C23" s="15" t="s">
        <v>1544</v>
      </c>
      <c r="D23" s="15" t="s">
        <v>3879</v>
      </c>
      <c r="E23" s="15" t="s">
        <v>1591</v>
      </c>
      <c r="F23" s="15">
        <v>123.46</v>
      </c>
      <c r="G23" s="15">
        <v>76</v>
      </c>
      <c r="H23" s="22">
        <f>IF(F23="", AVERAGEIF(Table4[Category],Table4[[#This Row],[Category]],Table4[Cost]), F23)</f>
        <v>123.46</v>
      </c>
      <c r="I23" s="21">
        <f t="shared" si="0"/>
        <v>76</v>
      </c>
      <c r="L23" s="51" t="s">
        <v>3860</v>
      </c>
      <c r="M23" s="51">
        <v>2410</v>
      </c>
    </row>
    <row r="24" spans="1:13">
      <c r="A24" s="47" t="s">
        <v>1592</v>
      </c>
      <c r="B24" s="14" t="s">
        <v>3880</v>
      </c>
      <c r="C24" s="14" t="s">
        <v>1566</v>
      </c>
      <c r="D24" s="14" t="s">
        <v>3876</v>
      </c>
      <c r="E24" s="14" t="s">
        <v>1593</v>
      </c>
      <c r="F24" s="14">
        <v>484.62</v>
      </c>
      <c r="G24" s="14">
        <v>432</v>
      </c>
      <c r="H24" s="21">
        <f>IF(F24="", AVERAGEIF(Table4[Category],Table4[[#This Row],[Category]],Table4[Cost]), F24)</f>
        <v>484.62</v>
      </c>
      <c r="I24" s="21">
        <f t="shared" si="0"/>
        <v>432</v>
      </c>
      <c r="L24" s="51" t="s">
        <v>3898</v>
      </c>
      <c r="M24" s="51">
        <v>792</v>
      </c>
    </row>
    <row r="25" spans="1:13">
      <c r="A25" s="48" t="s">
        <v>1594</v>
      </c>
      <c r="B25" s="15" t="s">
        <v>3881</v>
      </c>
      <c r="C25" s="15" t="s">
        <v>1547</v>
      </c>
      <c r="D25" s="15" t="s">
        <v>3845</v>
      </c>
      <c r="E25" s="15" t="s">
        <v>1595</v>
      </c>
      <c r="F25" s="15"/>
      <c r="G25" s="15">
        <v>360</v>
      </c>
      <c r="H25" s="22">
        <f>IF(F25="", AVERAGEIF(Table4[Category],Table4[[#This Row],[Category]],Table4[Cost]), F25)</f>
        <v>265.73266666666666</v>
      </c>
      <c r="I25" s="21">
        <f t="shared" si="0"/>
        <v>360</v>
      </c>
      <c r="L25" s="51" t="s">
        <v>3913</v>
      </c>
      <c r="M25" s="51">
        <v>711</v>
      </c>
    </row>
    <row r="26" spans="1:13">
      <c r="A26" s="47" t="s">
        <v>1596</v>
      </c>
      <c r="B26" s="14" t="s">
        <v>3882</v>
      </c>
      <c r="C26" s="14" t="s">
        <v>1566</v>
      </c>
      <c r="D26" s="14" t="s">
        <v>3883</v>
      </c>
      <c r="E26" s="14" t="s">
        <v>1597</v>
      </c>
      <c r="F26" s="14">
        <v>166.06</v>
      </c>
      <c r="G26" s="14">
        <v>340</v>
      </c>
      <c r="H26" s="21">
        <f>IF(F26="", AVERAGEIF(Table4[Category],Table4[[#This Row],[Category]],Table4[Cost]), F26)</f>
        <v>166.06</v>
      </c>
      <c r="I26" s="21">
        <f t="shared" si="0"/>
        <v>340</v>
      </c>
      <c r="L26" s="51" t="s">
        <v>3933</v>
      </c>
      <c r="M26" s="51">
        <v>338</v>
      </c>
    </row>
    <row r="27" spans="1:13">
      <c r="A27" s="48" t="s">
        <v>1598</v>
      </c>
      <c r="B27" s="15" t="s">
        <v>3884</v>
      </c>
      <c r="C27" s="15" t="s">
        <v>1547</v>
      </c>
      <c r="D27" s="15" t="s">
        <v>3852</v>
      </c>
      <c r="E27" s="15" t="s">
        <v>1599</v>
      </c>
      <c r="F27" s="15">
        <v>174.02</v>
      </c>
      <c r="G27" s="15">
        <v>268</v>
      </c>
      <c r="H27" s="22">
        <f>IF(F27="", AVERAGEIF(Table4[Category],Table4[[#This Row],[Category]],Table4[Cost]), F27)</f>
        <v>174.02</v>
      </c>
      <c r="I27" s="21">
        <f t="shared" si="0"/>
        <v>268</v>
      </c>
      <c r="L27" s="51" t="s">
        <v>3872</v>
      </c>
      <c r="M27" s="51">
        <v>256</v>
      </c>
    </row>
    <row r="28" spans="1:13">
      <c r="A28" s="47" t="s">
        <v>1600</v>
      </c>
      <c r="B28" s="14" t="s">
        <v>3885</v>
      </c>
      <c r="C28" s="14" t="s">
        <v>1563</v>
      </c>
      <c r="D28" s="14" t="s">
        <v>3858</v>
      </c>
      <c r="E28" s="14" t="s">
        <v>1601</v>
      </c>
      <c r="F28" s="14">
        <v>322.41000000000003</v>
      </c>
      <c r="G28" s="14">
        <v>213</v>
      </c>
      <c r="H28" s="21">
        <f>IF(F28="", AVERAGEIF(Table4[Category],Table4[[#This Row],[Category]],Table4[Cost]), F28)</f>
        <v>322.41000000000003</v>
      </c>
      <c r="I28" s="21">
        <f t="shared" si="0"/>
        <v>213</v>
      </c>
      <c r="L28" s="51" t="s">
        <v>3865</v>
      </c>
      <c r="M28" s="51">
        <v>1419</v>
      </c>
    </row>
    <row r="29" spans="1:13">
      <c r="A29" s="48" t="s">
        <v>1602</v>
      </c>
      <c r="B29" s="15" t="s">
        <v>3886</v>
      </c>
      <c r="C29" s="15" t="s">
        <v>1544</v>
      </c>
      <c r="D29" s="15" t="s">
        <v>3868</v>
      </c>
      <c r="E29" s="15" t="s">
        <v>1603</v>
      </c>
      <c r="F29" s="15"/>
      <c r="G29" s="15">
        <v>378</v>
      </c>
      <c r="H29" s="22">
        <f>IF(F29="", AVERAGEIF(Table4[Category],Table4[[#This Row],[Category]],Table4[Cost]), F29)</f>
        <v>234.80599999999998</v>
      </c>
      <c r="I29" s="21">
        <f t="shared" si="0"/>
        <v>378</v>
      </c>
      <c r="L29" s="51" t="s">
        <v>3862</v>
      </c>
      <c r="M29" s="51">
        <v>651</v>
      </c>
    </row>
    <row r="30" spans="1:13">
      <c r="A30" s="47" t="s">
        <v>1604</v>
      </c>
      <c r="B30" s="14" t="s">
        <v>3887</v>
      </c>
      <c r="C30" s="14" t="s">
        <v>1566</v>
      </c>
      <c r="D30" s="14" t="s">
        <v>3852</v>
      </c>
      <c r="E30" s="14" t="s">
        <v>1605</v>
      </c>
      <c r="F30" s="14">
        <v>38.76</v>
      </c>
      <c r="G30" s="14">
        <v>137</v>
      </c>
      <c r="H30" s="21">
        <f>IF(F30="", AVERAGEIF(Table4[Category],Table4[[#This Row],[Category]],Table4[Cost]), F30)</f>
        <v>38.76</v>
      </c>
      <c r="I30" s="21">
        <f t="shared" si="0"/>
        <v>137</v>
      </c>
      <c r="L30" s="51" t="s">
        <v>3856</v>
      </c>
      <c r="M30" s="51">
        <v>1188</v>
      </c>
    </row>
    <row r="31" spans="1:13">
      <c r="A31" s="48" t="s">
        <v>1606</v>
      </c>
      <c r="B31" s="15" t="s">
        <v>3888</v>
      </c>
      <c r="C31" s="15" t="s">
        <v>1544</v>
      </c>
      <c r="D31" s="15" t="s">
        <v>3868</v>
      </c>
      <c r="E31" s="15" t="s">
        <v>1607</v>
      </c>
      <c r="F31" s="15">
        <v>218.48</v>
      </c>
      <c r="G31" s="15">
        <v>276</v>
      </c>
      <c r="H31" s="22">
        <f>IF(F31="", AVERAGEIF(Table4[Category],Table4[[#This Row],[Category]],Table4[Cost]), F31)</f>
        <v>218.48</v>
      </c>
      <c r="I31" s="21">
        <f t="shared" si="0"/>
        <v>276</v>
      </c>
      <c r="L31" s="51" t="s">
        <v>3910</v>
      </c>
      <c r="M31" s="51">
        <v>1006</v>
      </c>
    </row>
    <row r="32" spans="1:13">
      <c r="A32" s="47" t="s">
        <v>1608</v>
      </c>
      <c r="B32" s="14" t="s">
        <v>3889</v>
      </c>
      <c r="C32" s="14" t="s">
        <v>1544</v>
      </c>
      <c r="D32" s="14" t="s">
        <v>3862</v>
      </c>
      <c r="E32" s="14" t="s">
        <v>1609</v>
      </c>
      <c r="F32" s="14">
        <v>19.52</v>
      </c>
      <c r="G32" s="14">
        <v>57</v>
      </c>
      <c r="H32" s="21">
        <f>IF(F32="", AVERAGEIF(Table4[Category],Table4[[#This Row],[Category]],Table4[Cost]), F32)</f>
        <v>19.52</v>
      </c>
      <c r="I32" s="21">
        <f t="shared" si="0"/>
        <v>57</v>
      </c>
      <c r="L32" s="51" t="s">
        <v>3901</v>
      </c>
      <c r="M32" s="51">
        <v>301</v>
      </c>
    </row>
    <row r="33" spans="1:13">
      <c r="A33" s="48" t="s">
        <v>1610</v>
      </c>
      <c r="B33" s="15" t="s">
        <v>3890</v>
      </c>
      <c r="C33" s="15" t="s">
        <v>1566</v>
      </c>
      <c r="D33" s="15" t="s">
        <v>3891</v>
      </c>
      <c r="E33" s="15" t="s">
        <v>1611</v>
      </c>
      <c r="F33" s="15">
        <v>204.39</v>
      </c>
      <c r="G33" s="15">
        <v>281</v>
      </c>
      <c r="H33" s="22">
        <f>IF(F33="", AVERAGEIF(Table4[Category],Table4[[#This Row],[Category]],Table4[Cost]), F33)</f>
        <v>204.39</v>
      </c>
      <c r="I33" s="21">
        <f t="shared" si="0"/>
        <v>281</v>
      </c>
      <c r="L33" s="51" t="s">
        <v>3883</v>
      </c>
      <c r="M33" s="51">
        <v>734</v>
      </c>
    </row>
    <row r="34" spans="1:13">
      <c r="A34" s="47" t="s">
        <v>1612</v>
      </c>
      <c r="B34" s="14" t="s">
        <v>3892</v>
      </c>
      <c r="C34" s="14" t="s">
        <v>1558</v>
      </c>
      <c r="D34" s="14" t="s">
        <v>3854</v>
      </c>
      <c r="E34" s="14" t="s">
        <v>1613</v>
      </c>
      <c r="F34" s="14">
        <v>283.83</v>
      </c>
      <c r="G34" s="14">
        <v>244</v>
      </c>
      <c r="H34" s="21">
        <f>IF(F34="", AVERAGEIF(Table4[Category],Table4[[#This Row],[Category]],Table4[Cost]), F34)</f>
        <v>283.83</v>
      </c>
      <c r="I34" s="21">
        <f t="shared" si="0"/>
        <v>244</v>
      </c>
      <c r="L34" s="51" t="s">
        <v>3847</v>
      </c>
      <c r="M34" s="51">
        <v>1243</v>
      </c>
    </row>
    <row r="35" spans="1:13">
      <c r="A35" s="48" t="s">
        <v>1614</v>
      </c>
      <c r="B35" s="15" t="s">
        <v>3893</v>
      </c>
      <c r="C35" s="15" t="s">
        <v>1544</v>
      </c>
      <c r="D35" s="15" t="s">
        <v>3868</v>
      </c>
      <c r="E35" s="15" t="s">
        <v>1615</v>
      </c>
      <c r="F35" s="15">
        <v>179.77</v>
      </c>
      <c r="G35" s="15">
        <v>305</v>
      </c>
      <c r="H35" s="22">
        <f>IF(F35="", AVERAGEIF(Table4[Category],Table4[[#This Row],[Category]],Table4[Cost]), F35)</f>
        <v>179.77</v>
      </c>
      <c r="I35" s="21">
        <f t="shared" si="0"/>
        <v>305</v>
      </c>
      <c r="L35" s="51" t="s">
        <v>3854</v>
      </c>
      <c r="M35" s="51">
        <v>1424</v>
      </c>
    </row>
    <row r="36" spans="1:13">
      <c r="A36" s="47" t="s">
        <v>1616</v>
      </c>
      <c r="B36" s="14" t="s">
        <v>3894</v>
      </c>
      <c r="C36" s="14" t="s">
        <v>1563</v>
      </c>
      <c r="D36" s="14" t="s">
        <v>3843</v>
      </c>
      <c r="E36" s="14" t="s">
        <v>1617</v>
      </c>
      <c r="F36" s="14">
        <v>419.28</v>
      </c>
      <c r="G36" s="14">
        <v>86</v>
      </c>
      <c r="H36" s="21">
        <f>IF(F36="", AVERAGEIF(Table4[Category],Table4[[#This Row],[Category]],Table4[Cost]), F36)</f>
        <v>419.28</v>
      </c>
      <c r="I36" s="21">
        <f t="shared" si="0"/>
        <v>86</v>
      </c>
      <c r="L36" s="51" t="s">
        <v>3879</v>
      </c>
      <c r="M36" s="51">
        <v>165</v>
      </c>
    </row>
    <row r="37" spans="1:13">
      <c r="A37" s="48" t="s">
        <v>1618</v>
      </c>
      <c r="B37" s="15" t="s">
        <v>3895</v>
      </c>
      <c r="C37" s="15" t="s">
        <v>1544</v>
      </c>
      <c r="D37" s="15" t="s">
        <v>3856</v>
      </c>
      <c r="E37" s="15" t="s">
        <v>1619</v>
      </c>
      <c r="F37" s="15">
        <v>382.22</v>
      </c>
      <c r="G37" s="15">
        <v>329</v>
      </c>
      <c r="H37" s="22">
        <f>IF(F37="", AVERAGEIF(Table4[Category],Table4[[#This Row],[Category]],Table4[Cost]), F37)</f>
        <v>382.22</v>
      </c>
      <c r="I37" s="21">
        <f t="shared" si="0"/>
        <v>329</v>
      </c>
      <c r="L37" s="51" t="s">
        <v>3891</v>
      </c>
      <c r="M37" s="51">
        <v>1307</v>
      </c>
    </row>
    <row r="38" spans="1:13">
      <c r="A38" s="47" t="s">
        <v>1620</v>
      </c>
      <c r="B38" s="14" t="s">
        <v>3896</v>
      </c>
      <c r="C38" s="14" t="s">
        <v>1547</v>
      </c>
      <c r="D38" s="14" t="s">
        <v>3845</v>
      </c>
      <c r="E38" s="14" t="s">
        <v>1621</v>
      </c>
      <c r="F38" s="14">
        <v>223.43</v>
      </c>
      <c r="G38" s="14">
        <v>154</v>
      </c>
      <c r="H38" s="21">
        <f>IF(F38="", AVERAGEIF(Table4[Category],Table4[[#This Row],[Category]],Table4[Cost]), F38)</f>
        <v>223.43</v>
      </c>
      <c r="I38" s="21">
        <f t="shared" si="0"/>
        <v>154</v>
      </c>
      <c r="L38" s="51" t="s">
        <v>3845</v>
      </c>
      <c r="M38" s="51">
        <v>695</v>
      </c>
    </row>
    <row r="39" spans="1:13">
      <c r="A39" s="48" t="s">
        <v>1622</v>
      </c>
      <c r="B39" s="15" t="s">
        <v>3897</v>
      </c>
      <c r="C39" s="15" t="s">
        <v>1547</v>
      </c>
      <c r="D39" s="15" t="s">
        <v>3898</v>
      </c>
      <c r="E39" s="15" t="s">
        <v>1623</v>
      </c>
      <c r="F39" s="15">
        <v>353.47</v>
      </c>
      <c r="G39" s="15">
        <v>214</v>
      </c>
      <c r="H39" s="22">
        <f>IF(F39="", AVERAGEIF(Table4[Category],Table4[[#This Row],[Category]],Table4[Cost]), F39)</f>
        <v>353.47</v>
      </c>
      <c r="I39" s="21">
        <f t="shared" si="0"/>
        <v>214</v>
      </c>
      <c r="L39" s="77" t="s">
        <v>3990</v>
      </c>
      <c r="M39" s="77">
        <v>26529</v>
      </c>
    </row>
    <row r="40" spans="1:13">
      <c r="A40" s="47" t="s">
        <v>1624</v>
      </c>
      <c r="B40" s="14" t="s">
        <v>3899</v>
      </c>
      <c r="C40" s="14" t="s">
        <v>1566</v>
      </c>
      <c r="D40" s="14" t="s">
        <v>3883</v>
      </c>
      <c r="E40" s="14" t="s">
        <v>1625</v>
      </c>
      <c r="F40" s="14">
        <v>135.61000000000001</v>
      </c>
      <c r="G40" s="14">
        <v>394</v>
      </c>
      <c r="H40" s="21">
        <f>IF(F40="", AVERAGEIF(Table4[Category],Table4[[#This Row],[Category]],Table4[Cost]), F40)</f>
        <v>135.61000000000001</v>
      </c>
      <c r="I40" s="21">
        <f t="shared" si="0"/>
        <v>394</v>
      </c>
    </row>
    <row r="41" spans="1:13">
      <c r="A41" s="48" t="s">
        <v>1626</v>
      </c>
      <c r="B41" s="15" t="s">
        <v>3900</v>
      </c>
      <c r="C41" s="15" t="s">
        <v>1563</v>
      </c>
      <c r="D41" s="15" t="s">
        <v>3901</v>
      </c>
      <c r="E41" s="15" t="s">
        <v>1627</v>
      </c>
      <c r="F41" s="15">
        <v>326.06</v>
      </c>
      <c r="G41" s="15">
        <v>301</v>
      </c>
      <c r="H41" s="22">
        <f>IF(F41="", AVERAGEIF(Table4[Category],Table4[[#This Row],[Category]],Table4[Cost]), F41)</f>
        <v>326.06</v>
      </c>
      <c r="I41" s="21">
        <f t="shared" si="0"/>
        <v>301</v>
      </c>
    </row>
    <row r="42" spans="1:13">
      <c r="A42" s="47" t="s">
        <v>1628</v>
      </c>
      <c r="B42" s="14" t="s">
        <v>3902</v>
      </c>
      <c r="C42" s="14" t="s">
        <v>1563</v>
      </c>
      <c r="D42" s="14" t="s">
        <v>3858</v>
      </c>
      <c r="E42" s="14" t="s">
        <v>1629</v>
      </c>
      <c r="F42" s="14">
        <v>38.520000000000003</v>
      </c>
      <c r="G42" s="14">
        <v>378</v>
      </c>
      <c r="H42" s="21">
        <f>IF(F42="", AVERAGEIF(Table4[Category],Table4[[#This Row],[Category]],Table4[Cost]), F42)</f>
        <v>38.520000000000003</v>
      </c>
      <c r="I42" s="21">
        <f t="shared" si="0"/>
        <v>378</v>
      </c>
      <c r="L42" s="53" t="s">
        <v>3989</v>
      </c>
      <c r="M42" s="53" t="s">
        <v>3994</v>
      </c>
    </row>
    <row r="43" spans="1:13">
      <c r="A43" s="48" t="s">
        <v>1630</v>
      </c>
      <c r="B43" s="15" t="s">
        <v>3903</v>
      </c>
      <c r="C43" s="15" t="s">
        <v>1566</v>
      </c>
      <c r="D43" s="15" t="s">
        <v>3860</v>
      </c>
      <c r="E43" s="15" t="s">
        <v>1631</v>
      </c>
      <c r="F43" s="15">
        <v>313.26</v>
      </c>
      <c r="G43" s="15">
        <v>369</v>
      </c>
      <c r="H43" s="22">
        <f>IF(F43="", AVERAGEIF(Table4[Category],Table4[[#This Row],[Category]],Table4[Cost]), F43)</f>
        <v>313.26</v>
      </c>
      <c r="I43" s="21">
        <f t="shared" si="0"/>
        <v>369</v>
      </c>
      <c r="L43" s="53" t="s">
        <v>3852</v>
      </c>
      <c r="M43" s="78"/>
    </row>
    <row r="44" spans="1:13">
      <c r="A44" s="47" t="s">
        <v>1632</v>
      </c>
      <c r="B44" s="14" t="s">
        <v>3904</v>
      </c>
      <c r="C44" s="14" t="s">
        <v>1563</v>
      </c>
      <c r="D44" s="14" t="s">
        <v>3852</v>
      </c>
      <c r="E44" s="14" t="s">
        <v>1633</v>
      </c>
      <c r="F44" s="14">
        <v>450.71</v>
      </c>
      <c r="G44" s="14">
        <v>389</v>
      </c>
      <c r="H44" s="21">
        <f>IF(F44="", AVERAGEIF(Table4[Category],Table4[[#This Row],[Category]],Table4[Cost]), F44)</f>
        <v>450.71</v>
      </c>
      <c r="I44" s="21">
        <f t="shared" si="0"/>
        <v>389</v>
      </c>
      <c r="L44" s="54" t="s">
        <v>1547</v>
      </c>
      <c r="M44" s="51">
        <v>4</v>
      </c>
    </row>
    <row r="45" spans="1:13">
      <c r="A45" s="48" t="s">
        <v>1634</v>
      </c>
      <c r="B45" s="15" t="s">
        <v>3905</v>
      </c>
      <c r="C45" s="15" t="s">
        <v>1563</v>
      </c>
      <c r="D45" s="15" t="s">
        <v>3843</v>
      </c>
      <c r="E45" s="15" t="s">
        <v>1635</v>
      </c>
      <c r="F45" s="15">
        <v>253.33</v>
      </c>
      <c r="G45" s="15">
        <v>266</v>
      </c>
      <c r="H45" s="22">
        <f>IF(F45="", AVERAGEIF(Table4[Category],Table4[[#This Row],[Category]],Table4[Cost]), F45)</f>
        <v>253.33</v>
      </c>
      <c r="I45" s="21">
        <f t="shared" si="0"/>
        <v>266</v>
      </c>
      <c r="L45" s="54" t="s">
        <v>1563</v>
      </c>
      <c r="M45" s="51">
        <v>7</v>
      </c>
    </row>
    <row r="46" spans="1:13">
      <c r="A46" s="47" t="s">
        <v>1636</v>
      </c>
      <c r="B46" s="14" t="s">
        <v>3906</v>
      </c>
      <c r="C46" s="14" t="s">
        <v>1566</v>
      </c>
      <c r="D46" s="14" t="s">
        <v>3860</v>
      </c>
      <c r="E46" s="14" t="s">
        <v>1637</v>
      </c>
      <c r="F46" s="14">
        <v>167.12</v>
      </c>
      <c r="G46" s="14">
        <v>316</v>
      </c>
      <c r="H46" s="21">
        <f>IF(F46="", AVERAGEIF(Table4[Category],Table4[[#This Row],[Category]],Table4[Cost]), F46)</f>
        <v>167.12</v>
      </c>
      <c r="I46" s="21">
        <f t="shared" si="0"/>
        <v>316</v>
      </c>
      <c r="L46" s="54" t="s">
        <v>1566</v>
      </c>
      <c r="M46" s="51">
        <v>6</v>
      </c>
    </row>
    <row r="47" spans="1:13">
      <c r="A47" s="48" t="s">
        <v>1638</v>
      </c>
      <c r="B47" s="15" t="s">
        <v>3907</v>
      </c>
      <c r="C47" s="15" t="s">
        <v>1566</v>
      </c>
      <c r="D47" s="15" t="s">
        <v>3891</v>
      </c>
      <c r="E47" s="15" t="s">
        <v>1639</v>
      </c>
      <c r="F47" s="15">
        <v>318.91000000000003</v>
      </c>
      <c r="G47" s="15">
        <v>114</v>
      </c>
      <c r="H47" s="22">
        <f>IF(F47="", AVERAGEIF(Table4[Category],Table4[[#This Row],[Category]],Table4[Cost]), F47)</f>
        <v>318.91000000000003</v>
      </c>
      <c r="I47" s="21">
        <f t="shared" si="0"/>
        <v>114</v>
      </c>
      <c r="L47" s="53" t="s">
        <v>3870</v>
      </c>
      <c r="M47" s="78"/>
    </row>
    <row r="48" spans="1:13">
      <c r="A48" s="47" t="s">
        <v>1640</v>
      </c>
      <c r="B48" s="14" t="s">
        <v>3908</v>
      </c>
      <c r="C48" s="14" t="s">
        <v>1547</v>
      </c>
      <c r="D48" s="14" t="s">
        <v>3847</v>
      </c>
      <c r="E48" s="14" t="s">
        <v>1641</v>
      </c>
      <c r="F48" s="14">
        <v>167.34</v>
      </c>
      <c r="G48" s="14">
        <v>296</v>
      </c>
      <c r="H48" s="21">
        <f>IF(F48="", AVERAGEIF(Table4[Category],Table4[[#This Row],[Category]],Table4[Cost]), F48)</f>
        <v>167.34</v>
      </c>
      <c r="I48" s="21">
        <f t="shared" si="0"/>
        <v>296</v>
      </c>
      <c r="L48" s="54" t="s">
        <v>1563</v>
      </c>
      <c r="M48" s="51">
        <v>2</v>
      </c>
    </row>
    <row r="49" spans="1:13">
      <c r="A49" s="48" t="s">
        <v>1642</v>
      </c>
      <c r="B49" s="15" t="s">
        <v>3909</v>
      </c>
      <c r="C49" s="15" t="s">
        <v>1558</v>
      </c>
      <c r="D49" s="15" t="s">
        <v>3910</v>
      </c>
      <c r="E49" s="15" t="s">
        <v>1643</v>
      </c>
      <c r="F49" s="15"/>
      <c r="G49" s="15">
        <v>431</v>
      </c>
      <c r="H49" s="22">
        <f>IF(F49="", AVERAGEIF(Table4[Category],Table4[[#This Row],[Category]],Table4[Cost]), F49)</f>
        <v>250.41615384615383</v>
      </c>
      <c r="I49" s="21">
        <f t="shared" si="0"/>
        <v>431</v>
      </c>
      <c r="L49" s="54" t="s">
        <v>1544</v>
      </c>
      <c r="M49" s="51">
        <v>1</v>
      </c>
    </row>
    <row r="50" spans="1:13">
      <c r="A50" s="47" t="s">
        <v>1644</v>
      </c>
      <c r="B50" s="14" t="s">
        <v>3911</v>
      </c>
      <c r="C50" s="14" t="s">
        <v>1563</v>
      </c>
      <c r="D50" s="14" t="s">
        <v>3852</v>
      </c>
      <c r="E50" s="14" t="s">
        <v>1645</v>
      </c>
      <c r="F50" s="14">
        <v>177.98</v>
      </c>
      <c r="G50" s="14">
        <v>103</v>
      </c>
      <c r="H50" s="21">
        <f>IF(F50="", AVERAGEIF(Table4[Category],Table4[[#This Row],[Category]],Table4[Cost]), F50)</f>
        <v>177.98</v>
      </c>
      <c r="I50" s="21">
        <f t="shared" si="0"/>
        <v>103</v>
      </c>
      <c r="L50" s="53" t="s">
        <v>3858</v>
      </c>
      <c r="M50" s="78"/>
    </row>
    <row r="51" spans="1:13">
      <c r="A51" s="48" t="s">
        <v>1646</v>
      </c>
      <c r="B51" s="15" t="s">
        <v>3912</v>
      </c>
      <c r="C51" s="15" t="s">
        <v>1558</v>
      </c>
      <c r="D51" s="15" t="s">
        <v>3913</v>
      </c>
      <c r="E51" s="15" t="s">
        <v>1647</v>
      </c>
      <c r="F51" s="15">
        <v>43.29</v>
      </c>
      <c r="G51" s="15">
        <v>267</v>
      </c>
      <c r="H51" s="22">
        <f>IF(F51="", AVERAGEIF(Table4[Category],Table4[[#This Row],[Category]],Table4[Cost]), F51)</f>
        <v>43.29</v>
      </c>
      <c r="I51" s="21">
        <f t="shared" si="0"/>
        <v>267</v>
      </c>
      <c r="L51" s="54" t="s">
        <v>1563</v>
      </c>
      <c r="M51" s="51">
        <v>5</v>
      </c>
    </row>
    <row r="52" spans="1:13">
      <c r="A52" s="47" t="s">
        <v>1648</v>
      </c>
      <c r="B52" s="14" t="s">
        <v>3914</v>
      </c>
      <c r="C52" s="14" t="s">
        <v>1566</v>
      </c>
      <c r="D52" s="14" t="s">
        <v>3860</v>
      </c>
      <c r="E52" s="14" t="s">
        <v>1649</v>
      </c>
      <c r="F52" s="14">
        <v>190.29</v>
      </c>
      <c r="G52" s="14">
        <v>260</v>
      </c>
      <c r="H52" s="21">
        <f>IF(F52="", AVERAGEIF(Table4[Category],Table4[[#This Row],[Category]],Table4[Cost]), F52)</f>
        <v>190.29</v>
      </c>
      <c r="I52" s="21">
        <f t="shared" si="0"/>
        <v>260</v>
      </c>
      <c r="L52" s="53" t="s">
        <v>3850</v>
      </c>
      <c r="M52" s="78"/>
    </row>
    <row r="53" spans="1:13">
      <c r="A53" s="48" t="s">
        <v>1650</v>
      </c>
      <c r="B53" s="15" t="s">
        <v>3915</v>
      </c>
      <c r="C53" s="15" t="s">
        <v>1563</v>
      </c>
      <c r="D53" s="15" t="s">
        <v>3852</v>
      </c>
      <c r="E53" s="15" t="s">
        <v>1651</v>
      </c>
      <c r="F53" s="15">
        <v>88.49</v>
      </c>
      <c r="G53" s="15">
        <v>246</v>
      </c>
      <c r="H53" s="22">
        <f>IF(F53="", AVERAGEIF(Table4[Category],Table4[[#This Row],[Category]],Table4[Cost]), F53)</f>
        <v>88.49</v>
      </c>
      <c r="I53" s="21">
        <f t="shared" si="0"/>
        <v>246</v>
      </c>
      <c r="L53" s="54" t="s">
        <v>1547</v>
      </c>
      <c r="M53" s="51">
        <v>4</v>
      </c>
    </row>
    <row r="54" spans="1:13">
      <c r="A54" s="47" t="s">
        <v>1652</v>
      </c>
      <c r="B54" s="14" t="s">
        <v>3916</v>
      </c>
      <c r="C54" s="14" t="s">
        <v>1566</v>
      </c>
      <c r="D54" s="14" t="s">
        <v>3891</v>
      </c>
      <c r="E54" s="14" t="s">
        <v>1653</v>
      </c>
      <c r="F54" s="14">
        <v>212.26</v>
      </c>
      <c r="G54" s="14">
        <v>82</v>
      </c>
      <c r="H54" s="21">
        <f>IF(F54="", AVERAGEIF(Table4[Category],Table4[[#This Row],[Category]],Table4[Cost]), F54)</f>
        <v>212.26</v>
      </c>
      <c r="I54" s="21">
        <f t="shared" si="0"/>
        <v>82</v>
      </c>
      <c r="L54" s="53" t="s">
        <v>3843</v>
      </c>
      <c r="M54" s="78"/>
    </row>
    <row r="55" spans="1:13">
      <c r="A55" s="48" t="s">
        <v>1654</v>
      </c>
      <c r="B55" s="15" t="s">
        <v>3917</v>
      </c>
      <c r="C55" s="15" t="s">
        <v>1547</v>
      </c>
      <c r="D55" s="15" t="s">
        <v>3850</v>
      </c>
      <c r="E55" s="15" t="s">
        <v>1655</v>
      </c>
      <c r="F55" s="15">
        <v>386.56</v>
      </c>
      <c r="G55" s="15">
        <v>125</v>
      </c>
      <c r="H55" s="22">
        <f>IF(F55="", AVERAGEIF(Table4[Category],Table4[[#This Row],[Category]],Table4[Cost]), F55)</f>
        <v>386.56</v>
      </c>
      <c r="I55" s="21">
        <f t="shared" si="0"/>
        <v>125</v>
      </c>
      <c r="L55" s="54" t="s">
        <v>1563</v>
      </c>
      <c r="M55" s="51">
        <v>6</v>
      </c>
    </row>
    <row r="56" spans="1:13">
      <c r="A56" s="47" t="s">
        <v>1656</v>
      </c>
      <c r="B56" s="14" t="s">
        <v>3918</v>
      </c>
      <c r="C56" s="14" t="s">
        <v>1566</v>
      </c>
      <c r="D56" s="14" t="s">
        <v>3852</v>
      </c>
      <c r="E56" s="14" t="s">
        <v>1657</v>
      </c>
      <c r="F56" s="14">
        <v>434.84</v>
      </c>
      <c r="G56" s="14">
        <v>185</v>
      </c>
      <c r="H56" s="21">
        <f>IF(F56="", AVERAGEIF(Table4[Category],Table4[[#This Row],[Category]],Table4[Cost]), F56)</f>
        <v>434.84</v>
      </c>
      <c r="I56" s="21">
        <f t="shared" si="0"/>
        <v>185</v>
      </c>
      <c r="L56" s="51" t="s">
        <v>3868</v>
      </c>
      <c r="M56" s="78">
        <v>7</v>
      </c>
    </row>
    <row r="57" spans="1:13">
      <c r="A57" s="48" t="s">
        <v>1658</v>
      </c>
      <c r="B57" s="15" t="s">
        <v>3919</v>
      </c>
      <c r="C57" s="15" t="s">
        <v>1544</v>
      </c>
      <c r="D57" s="15" t="s">
        <v>3868</v>
      </c>
      <c r="E57" s="15" t="s">
        <v>1659</v>
      </c>
      <c r="F57" s="15">
        <v>81.75</v>
      </c>
      <c r="G57" s="15"/>
      <c r="H57" s="22">
        <f>IF(F57="", AVERAGEIF(Table4[Category],Table4[[#This Row],[Category]],Table4[Cost]), F57)</f>
        <v>81.75</v>
      </c>
      <c r="I57" s="21">
        <f t="shared" si="0"/>
        <v>0</v>
      </c>
      <c r="L57" s="53" t="s">
        <v>3876</v>
      </c>
      <c r="M57" s="78"/>
    </row>
    <row r="58" spans="1:13">
      <c r="A58" s="47" t="s">
        <v>1660</v>
      </c>
      <c r="B58" s="14" t="s">
        <v>3920</v>
      </c>
      <c r="C58" s="14" t="s">
        <v>1544</v>
      </c>
      <c r="D58" s="14" t="s">
        <v>3868</v>
      </c>
      <c r="E58" s="14" t="s">
        <v>1661</v>
      </c>
      <c r="F58" s="14">
        <v>461.47</v>
      </c>
      <c r="G58" s="14">
        <v>190</v>
      </c>
      <c r="H58" s="21">
        <f>IF(F58="", AVERAGEIF(Table4[Category],Table4[[#This Row],[Category]],Table4[Cost]), F58)</f>
        <v>461.47</v>
      </c>
      <c r="I58" s="21">
        <f t="shared" si="0"/>
        <v>190</v>
      </c>
      <c r="L58" s="54" t="s">
        <v>1566</v>
      </c>
      <c r="M58" s="51">
        <v>4</v>
      </c>
    </row>
    <row r="59" spans="1:13">
      <c r="A59" s="48" t="s">
        <v>1662</v>
      </c>
      <c r="B59" s="15" t="s">
        <v>3921</v>
      </c>
      <c r="C59" s="15" t="s">
        <v>1566</v>
      </c>
      <c r="D59" s="15" t="s">
        <v>3860</v>
      </c>
      <c r="E59" s="15" t="s">
        <v>1663</v>
      </c>
      <c r="F59" s="15">
        <v>30.62</v>
      </c>
      <c r="G59" s="15">
        <v>138</v>
      </c>
      <c r="H59" s="22">
        <f>IF(F59="", AVERAGEIF(Table4[Category],Table4[[#This Row],[Category]],Table4[Cost]), F59)</f>
        <v>30.62</v>
      </c>
      <c r="I59" s="21">
        <f t="shared" si="0"/>
        <v>138</v>
      </c>
      <c r="L59" s="53" t="s">
        <v>3860</v>
      </c>
      <c r="M59" s="78"/>
    </row>
    <row r="60" spans="1:13">
      <c r="A60" s="47" t="s">
        <v>1664</v>
      </c>
      <c r="B60" s="14" t="s">
        <v>3922</v>
      </c>
      <c r="C60" s="14" t="s">
        <v>1547</v>
      </c>
      <c r="D60" s="14" t="s">
        <v>3852</v>
      </c>
      <c r="E60" s="14" t="s">
        <v>1665</v>
      </c>
      <c r="F60" s="14">
        <v>113.83</v>
      </c>
      <c r="G60" s="14">
        <v>485</v>
      </c>
      <c r="H60" s="21">
        <f>IF(F60="", AVERAGEIF(Table4[Category],Table4[[#This Row],[Category]],Table4[Cost]), F60)</f>
        <v>113.83</v>
      </c>
      <c r="I60" s="21">
        <f t="shared" si="0"/>
        <v>485</v>
      </c>
      <c r="L60" s="54" t="s">
        <v>1566</v>
      </c>
      <c r="M60" s="51">
        <v>8</v>
      </c>
    </row>
    <row r="61" spans="1:13">
      <c r="A61" s="48" t="s">
        <v>1666</v>
      </c>
      <c r="B61" s="15" t="s">
        <v>3923</v>
      </c>
      <c r="C61" s="15" t="s">
        <v>1558</v>
      </c>
      <c r="D61" s="15" t="s">
        <v>3865</v>
      </c>
      <c r="E61" s="15" t="s">
        <v>1667</v>
      </c>
      <c r="F61" s="15">
        <v>17.309999999999999</v>
      </c>
      <c r="G61" s="15">
        <v>399</v>
      </c>
      <c r="H61" s="22">
        <f>IF(F61="", AVERAGEIF(Table4[Category],Table4[[#This Row],[Category]],Table4[Cost]), F61)</f>
        <v>17.309999999999999</v>
      </c>
      <c r="I61" s="21">
        <f t="shared" si="0"/>
        <v>399</v>
      </c>
      <c r="L61" s="53" t="s">
        <v>3898</v>
      </c>
      <c r="M61" s="78"/>
    </row>
    <row r="62" spans="1:13">
      <c r="A62" s="47" t="s">
        <v>1668</v>
      </c>
      <c r="B62" s="14" t="s">
        <v>3924</v>
      </c>
      <c r="C62" s="14" t="s">
        <v>1558</v>
      </c>
      <c r="D62" s="14" t="s">
        <v>3913</v>
      </c>
      <c r="E62" s="14" t="s">
        <v>1669</v>
      </c>
      <c r="F62" s="14">
        <v>482.75</v>
      </c>
      <c r="G62" s="14">
        <v>444</v>
      </c>
      <c r="H62" s="21">
        <f>IF(F62="", AVERAGEIF(Table4[Category],Table4[[#This Row],[Category]],Table4[Cost]), F62)</f>
        <v>482.75</v>
      </c>
      <c r="I62" s="21">
        <f t="shared" si="0"/>
        <v>444</v>
      </c>
      <c r="L62" s="54" t="s">
        <v>1547</v>
      </c>
      <c r="M62" s="51">
        <v>3</v>
      </c>
    </row>
    <row r="63" spans="1:13">
      <c r="A63" s="48" t="s">
        <v>1670</v>
      </c>
      <c r="B63" s="15" t="s">
        <v>3925</v>
      </c>
      <c r="C63" s="15" t="s">
        <v>1566</v>
      </c>
      <c r="D63" s="15" t="s">
        <v>3876</v>
      </c>
      <c r="E63" s="15" t="s">
        <v>1671</v>
      </c>
      <c r="F63" s="15">
        <v>103.45</v>
      </c>
      <c r="G63" s="15">
        <v>465</v>
      </c>
      <c r="H63" s="22">
        <f>IF(F63="", AVERAGEIF(Table4[Category],Table4[[#This Row],[Category]],Table4[Cost]), F63)</f>
        <v>103.45</v>
      </c>
      <c r="I63" s="21">
        <f t="shared" si="0"/>
        <v>465</v>
      </c>
      <c r="L63" s="53" t="s">
        <v>3913</v>
      </c>
      <c r="M63" s="78"/>
    </row>
    <row r="64" spans="1:13">
      <c r="A64" s="47" t="s">
        <v>1672</v>
      </c>
      <c r="B64" s="14" t="s">
        <v>3926</v>
      </c>
      <c r="C64" s="14" t="s">
        <v>1563</v>
      </c>
      <c r="D64" s="14" t="s">
        <v>3843</v>
      </c>
      <c r="E64" s="14" t="s">
        <v>1673</v>
      </c>
      <c r="F64" s="14">
        <v>86.42</v>
      </c>
      <c r="G64" s="14">
        <v>222</v>
      </c>
      <c r="H64" s="21">
        <f>IF(F64="", AVERAGEIF(Table4[Category],Table4[[#This Row],[Category]],Table4[Cost]), F64)</f>
        <v>86.42</v>
      </c>
      <c r="I64" s="21">
        <f t="shared" si="0"/>
        <v>222</v>
      </c>
      <c r="L64" s="54" t="s">
        <v>1558</v>
      </c>
      <c r="M64" s="51">
        <v>2</v>
      </c>
    </row>
    <row r="65" spans="1:13">
      <c r="A65" s="48" t="s">
        <v>1674</v>
      </c>
      <c r="B65" s="15" t="s">
        <v>3927</v>
      </c>
      <c r="C65" s="15" t="s">
        <v>1558</v>
      </c>
      <c r="D65" s="15" t="s">
        <v>3854</v>
      </c>
      <c r="E65" s="15" t="s">
        <v>1675</v>
      </c>
      <c r="F65" s="15">
        <v>266.86</v>
      </c>
      <c r="G65" s="15">
        <v>458</v>
      </c>
      <c r="H65" s="22">
        <f>IF(F65="", AVERAGEIF(Table4[Category],Table4[[#This Row],[Category]],Table4[Cost]), F65)</f>
        <v>266.86</v>
      </c>
      <c r="I65" s="21">
        <f t="shared" si="0"/>
        <v>458</v>
      </c>
      <c r="L65" s="53" t="s">
        <v>3933</v>
      </c>
      <c r="M65" s="78"/>
    </row>
    <row r="66" spans="1:13">
      <c r="A66" s="47" t="s">
        <v>1676</v>
      </c>
      <c r="B66" s="14" t="s">
        <v>3928</v>
      </c>
      <c r="C66" s="14" t="s">
        <v>1558</v>
      </c>
      <c r="D66" s="14" t="s">
        <v>3910</v>
      </c>
      <c r="E66" s="14" t="s">
        <v>1677</v>
      </c>
      <c r="F66" s="14">
        <v>299.11</v>
      </c>
      <c r="G66" s="14">
        <v>118</v>
      </c>
      <c r="H66" s="21">
        <f>IF(F66="", AVERAGEIF(Table4[Category],Table4[[#This Row],[Category]],Table4[Cost]), F66)</f>
        <v>299.11</v>
      </c>
      <c r="I66" s="21">
        <f t="shared" si="0"/>
        <v>118</v>
      </c>
      <c r="L66" s="54" t="s">
        <v>1544</v>
      </c>
      <c r="M66" s="51">
        <v>2</v>
      </c>
    </row>
    <row r="67" spans="1:13">
      <c r="A67" s="48" t="s">
        <v>1678</v>
      </c>
      <c r="B67" s="15" t="s">
        <v>3929</v>
      </c>
      <c r="C67" s="15" t="s">
        <v>1566</v>
      </c>
      <c r="D67" s="15" t="s">
        <v>3860</v>
      </c>
      <c r="E67" s="15" t="s">
        <v>1679</v>
      </c>
      <c r="F67" s="15">
        <v>240.63</v>
      </c>
      <c r="G67" s="15">
        <v>423</v>
      </c>
      <c r="H67" s="22">
        <f>IF(F67="", AVERAGEIF(Table4[Category],Table4[[#This Row],[Category]],Table4[Cost]), F67)</f>
        <v>240.63</v>
      </c>
      <c r="I67" s="21">
        <f t="shared" ref="I67:I101" si="1">IF(G67="",0,G67)</f>
        <v>423</v>
      </c>
      <c r="L67" s="57" t="s">
        <v>3872</v>
      </c>
      <c r="M67" s="78"/>
    </row>
    <row r="68" spans="1:13">
      <c r="A68" s="47" t="s">
        <v>1680</v>
      </c>
      <c r="B68" s="14" t="s">
        <v>3930</v>
      </c>
      <c r="C68" s="14" t="s">
        <v>1558</v>
      </c>
      <c r="D68" s="14" t="s">
        <v>3865</v>
      </c>
      <c r="E68" s="14" t="s">
        <v>1681</v>
      </c>
      <c r="F68" s="14">
        <v>340.39</v>
      </c>
      <c r="G68" s="14">
        <v>177</v>
      </c>
      <c r="H68" s="21">
        <f>IF(F68="", AVERAGEIF(Table4[Category],Table4[[#This Row],[Category]],Table4[Cost]), F68)</f>
        <v>340.39</v>
      </c>
      <c r="I68" s="21">
        <f t="shared" si="1"/>
        <v>177</v>
      </c>
      <c r="L68" s="54" t="s">
        <v>1558</v>
      </c>
      <c r="M68" s="51">
        <v>1</v>
      </c>
    </row>
    <row r="69" spans="1:13">
      <c r="A69" s="48" t="s">
        <v>1682</v>
      </c>
      <c r="B69" s="15" t="s">
        <v>3931</v>
      </c>
      <c r="C69" s="15" t="s">
        <v>1563</v>
      </c>
      <c r="D69" s="15" t="s">
        <v>3852</v>
      </c>
      <c r="E69" s="15" t="s">
        <v>1683</v>
      </c>
      <c r="F69" s="15">
        <v>349.17</v>
      </c>
      <c r="G69" s="15">
        <v>476</v>
      </c>
      <c r="H69" s="22">
        <f>IF(F69="", AVERAGEIF(Table4[Category],Table4[[#This Row],[Category]],Table4[Cost]), F69)</f>
        <v>349.17</v>
      </c>
      <c r="I69" s="21">
        <f t="shared" si="1"/>
        <v>476</v>
      </c>
      <c r="L69" s="53" t="s">
        <v>3865</v>
      </c>
      <c r="M69" s="78"/>
    </row>
    <row r="70" spans="1:13">
      <c r="A70" s="47" t="s">
        <v>1684</v>
      </c>
      <c r="B70" s="14" t="s">
        <v>3932</v>
      </c>
      <c r="C70" s="14" t="s">
        <v>1544</v>
      </c>
      <c r="D70" s="14" t="s">
        <v>3933</v>
      </c>
      <c r="E70" s="14" t="s">
        <v>1685</v>
      </c>
      <c r="F70" s="14">
        <v>243.7</v>
      </c>
      <c r="G70" s="14">
        <v>130</v>
      </c>
      <c r="H70" s="21">
        <f>IF(F70="", AVERAGEIF(Table4[Category],Table4[[#This Row],[Category]],Table4[Cost]), F70)</f>
        <v>243.7</v>
      </c>
      <c r="I70" s="21">
        <f t="shared" si="1"/>
        <v>130</v>
      </c>
      <c r="L70" s="54" t="s">
        <v>1558</v>
      </c>
      <c r="M70" s="51">
        <v>4</v>
      </c>
    </row>
    <row r="71" spans="1:13">
      <c r="A71" s="48" t="s">
        <v>1686</v>
      </c>
      <c r="B71" s="15" t="s">
        <v>3934</v>
      </c>
      <c r="C71" s="15" t="s">
        <v>1547</v>
      </c>
      <c r="D71" s="15" t="s">
        <v>3850</v>
      </c>
      <c r="E71" s="15" t="s">
        <v>1687</v>
      </c>
      <c r="F71" s="15">
        <v>218.22</v>
      </c>
      <c r="G71" s="15">
        <v>224</v>
      </c>
      <c r="H71" s="22">
        <f>IF(F71="", AVERAGEIF(Table4[Category],Table4[[#This Row],[Category]],Table4[Cost]), F71)</f>
        <v>218.22</v>
      </c>
      <c r="I71" s="21">
        <f t="shared" si="1"/>
        <v>224</v>
      </c>
      <c r="L71" s="53" t="s">
        <v>3862</v>
      </c>
      <c r="M71" s="78"/>
    </row>
    <row r="72" spans="1:13">
      <c r="A72" s="47" t="s">
        <v>1688</v>
      </c>
      <c r="B72" s="14" t="s">
        <v>3935</v>
      </c>
      <c r="C72" s="14" t="s">
        <v>1544</v>
      </c>
      <c r="D72" s="14" t="s">
        <v>3879</v>
      </c>
      <c r="E72" s="14" t="s">
        <v>1689</v>
      </c>
      <c r="F72" s="14">
        <v>138.05000000000001</v>
      </c>
      <c r="G72" s="14">
        <v>89</v>
      </c>
      <c r="H72" s="21">
        <f>IF(F72="", AVERAGEIF(Table4[Category],Table4[[#This Row],[Category]],Table4[Cost]), F72)</f>
        <v>138.05000000000001</v>
      </c>
      <c r="I72" s="21">
        <f t="shared" si="1"/>
        <v>89</v>
      </c>
      <c r="L72" s="54" t="s">
        <v>1544</v>
      </c>
      <c r="M72" s="51">
        <v>5</v>
      </c>
    </row>
    <row r="73" spans="1:13">
      <c r="A73" s="48" t="s">
        <v>1690</v>
      </c>
      <c r="B73" s="15" t="s">
        <v>3936</v>
      </c>
      <c r="C73" s="15" t="s">
        <v>1558</v>
      </c>
      <c r="D73" s="15" t="s">
        <v>3865</v>
      </c>
      <c r="E73" s="15" t="s">
        <v>1691</v>
      </c>
      <c r="F73" s="15">
        <v>214.32</v>
      </c>
      <c r="G73" s="15">
        <v>383</v>
      </c>
      <c r="H73" s="22">
        <f>IF(F73="", AVERAGEIF(Table4[Category],Table4[[#This Row],[Category]],Table4[Cost]), F73)</f>
        <v>214.32</v>
      </c>
      <c r="I73" s="21">
        <f t="shared" si="1"/>
        <v>383</v>
      </c>
      <c r="L73" s="53" t="s">
        <v>3856</v>
      </c>
      <c r="M73" s="78"/>
    </row>
    <row r="74" spans="1:13">
      <c r="A74" s="47" t="s">
        <v>1692</v>
      </c>
      <c r="B74" s="14" t="s">
        <v>3937</v>
      </c>
      <c r="C74" s="14" t="s">
        <v>1566</v>
      </c>
      <c r="D74" s="14" t="s">
        <v>3860</v>
      </c>
      <c r="E74" s="14" t="s">
        <v>1693</v>
      </c>
      <c r="F74" s="14">
        <v>477.61</v>
      </c>
      <c r="G74" s="14">
        <v>300</v>
      </c>
      <c r="H74" s="21">
        <f>IF(F74="", AVERAGEIF(Table4[Category],Table4[[#This Row],[Category]],Table4[Cost]), F74)</f>
        <v>477.61</v>
      </c>
      <c r="I74" s="21">
        <f t="shared" si="1"/>
        <v>300</v>
      </c>
      <c r="L74" s="54" t="s">
        <v>1544</v>
      </c>
      <c r="M74" s="51">
        <v>4</v>
      </c>
    </row>
    <row r="75" spans="1:13">
      <c r="A75" s="48" t="s">
        <v>1694</v>
      </c>
      <c r="B75" s="15" t="s">
        <v>3938</v>
      </c>
      <c r="C75" s="15" t="s">
        <v>1566</v>
      </c>
      <c r="D75" s="15" t="s">
        <v>3891</v>
      </c>
      <c r="E75" s="15" t="s">
        <v>1695</v>
      </c>
      <c r="F75" s="15">
        <v>107.06</v>
      </c>
      <c r="G75" s="15">
        <v>359</v>
      </c>
      <c r="H75" s="22">
        <f>IF(F75="", AVERAGEIF(Table4[Category],Table4[[#This Row],[Category]],Table4[Cost]), F75)</f>
        <v>107.06</v>
      </c>
      <c r="I75" s="21">
        <f t="shared" si="1"/>
        <v>359</v>
      </c>
      <c r="L75" s="53" t="s">
        <v>3910</v>
      </c>
      <c r="M75" s="78"/>
    </row>
    <row r="76" spans="1:13">
      <c r="A76" s="47" t="s">
        <v>1696</v>
      </c>
      <c r="B76" s="14" t="s">
        <v>3939</v>
      </c>
      <c r="C76" s="14" t="s">
        <v>1563</v>
      </c>
      <c r="D76" s="14" t="s">
        <v>3858</v>
      </c>
      <c r="E76" s="14" t="s">
        <v>1697</v>
      </c>
      <c r="F76" s="14">
        <v>403.71</v>
      </c>
      <c r="G76" s="14">
        <v>159</v>
      </c>
      <c r="H76" s="21">
        <f>IF(F76="", AVERAGEIF(Table4[Category],Table4[[#This Row],[Category]],Table4[Cost]), F76)</f>
        <v>403.71</v>
      </c>
      <c r="I76" s="21">
        <f t="shared" si="1"/>
        <v>159</v>
      </c>
      <c r="L76" s="54" t="s">
        <v>1558</v>
      </c>
      <c r="M76" s="51">
        <v>3</v>
      </c>
    </row>
    <row r="77" spans="1:13">
      <c r="A77" s="48" t="s">
        <v>1698</v>
      </c>
      <c r="B77" s="15" t="s">
        <v>3940</v>
      </c>
      <c r="C77" s="15" t="s">
        <v>1547</v>
      </c>
      <c r="D77" s="15" t="s">
        <v>3898</v>
      </c>
      <c r="E77" s="15" t="s">
        <v>1699</v>
      </c>
      <c r="F77" s="15">
        <v>158.13999999999999</v>
      </c>
      <c r="G77" s="15">
        <v>82</v>
      </c>
      <c r="H77" s="22">
        <f>IF(F77="", AVERAGEIF(Table4[Category],Table4[[#This Row],[Category]],Table4[Cost]), F77)</f>
        <v>158.13999999999999</v>
      </c>
      <c r="I77" s="21">
        <f t="shared" si="1"/>
        <v>82</v>
      </c>
      <c r="L77" s="53" t="s">
        <v>3901</v>
      </c>
      <c r="M77" s="78"/>
    </row>
    <row r="78" spans="1:13">
      <c r="A78" s="47" t="s">
        <v>1700</v>
      </c>
      <c r="B78" s="14" t="s">
        <v>3941</v>
      </c>
      <c r="C78" s="14" t="s">
        <v>1563</v>
      </c>
      <c r="D78" s="14" t="s">
        <v>3843</v>
      </c>
      <c r="E78" s="14" t="s">
        <v>1701</v>
      </c>
      <c r="F78" s="14">
        <v>392.89</v>
      </c>
      <c r="G78" s="14">
        <v>320</v>
      </c>
      <c r="H78" s="21">
        <f>IF(F78="", AVERAGEIF(Table4[Category],Table4[[#This Row],[Category]],Table4[Cost]), F78)</f>
        <v>392.89</v>
      </c>
      <c r="I78" s="21">
        <f t="shared" si="1"/>
        <v>320</v>
      </c>
      <c r="L78" s="54" t="s">
        <v>1563</v>
      </c>
      <c r="M78" s="51">
        <v>1</v>
      </c>
    </row>
    <row r="79" spans="1:13">
      <c r="A79" s="48" t="s">
        <v>1702</v>
      </c>
      <c r="B79" s="15" t="s">
        <v>3942</v>
      </c>
      <c r="C79" s="15" t="s">
        <v>1563</v>
      </c>
      <c r="D79" s="15" t="s">
        <v>3870</v>
      </c>
      <c r="E79" s="15" t="s">
        <v>1703</v>
      </c>
      <c r="F79" s="15">
        <v>480.9</v>
      </c>
      <c r="G79" s="15">
        <v>104</v>
      </c>
      <c r="H79" s="22">
        <f>IF(F79="", AVERAGEIF(Table4[Category],Table4[[#This Row],[Category]],Table4[Cost]), F79)</f>
        <v>480.9</v>
      </c>
      <c r="I79" s="21">
        <f t="shared" si="1"/>
        <v>104</v>
      </c>
      <c r="L79" s="53" t="s">
        <v>3883</v>
      </c>
      <c r="M79" s="78"/>
    </row>
    <row r="80" spans="1:13">
      <c r="A80" s="47" t="s">
        <v>1704</v>
      </c>
      <c r="B80" s="14" t="s">
        <v>3943</v>
      </c>
      <c r="C80" s="14" t="s">
        <v>1544</v>
      </c>
      <c r="D80" s="14" t="s">
        <v>3868</v>
      </c>
      <c r="E80" s="14" t="s">
        <v>1705</v>
      </c>
      <c r="F80" s="14">
        <v>325.26</v>
      </c>
      <c r="G80" s="14">
        <v>400</v>
      </c>
      <c r="H80" s="21">
        <f>IF(F80="", AVERAGEIF(Table4[Category],Table4[[#This Row],[Category]],Table4[Cost]), F80)</f>
        <v>325.26</v>
      </c>
      <c r="I80" s="21">
        <f t="shared" si="1"/>
        <v>400</v>
      </c>
      <c r="L80" s="54" t="s">
        <v>1566</v>
      </c>
      <c r="M80" s="51">
        <v>2</v>
      </c>
    </row>
    <row r="81" spans="1:13">
      <c r="A81" s="48" t="s">
        <v>1706</v>
      </c>
      <c r="B81" s="15" t="s">
        <v>3944</v>
      </c>
      <c r="C81" s="15" t="s">
        <v>1544</v>
      </c>
      <c r="D81" s="15" t="s">
        <v>3856</v>
      </c>
      <c r="E81" s="15" t="s">
        <v>1707</v>
      </c>
      <c r="F81" s="15">
        <v>228.53</v>
      </c>
      <c r="G81" s="15">
        <v>469</v>
      </c>
      <c r="H81" s="22">
        <f>IF(F81="", AVERAGEIF(Table4[Category],Table4[[#This Row],[Category]],Table4[Cost]), F81)</f>
        <v>228.53</v>
      </c>
      <c r="I81" s="21">
        <f t="shared" si="1"/>
        <v>469</v>
      </c>
      <c r="L81" s="53" t="s">
        <v>3847</v>
      </c>
      <c r="M81" s="78"/>
    </row>
    <row r="82" spans="1:13">
      <c r="A82" s="47" t="s">
        <v>1708</v>
      </c>
      <c r="B82" s="14" t="s">
        <v>3945</v>
      </c>
      <c r="C82" s="14" t="s">
        <v>1544</v>
      </c>
      <c r="D82" s="14" t="s">
        <v>3862</v>
      </c>
      <c r="E82" s="14" t="s">
        <v>1709</v>
      </c>
      <c r="F82" s="14">
        <v>143.43</v>
      </c>
      <c r="G82" s="14">
        <v>58</v>
      </c>
      <c r="H82" s="21">
        <f>IF(F82="", AVERAGEIF(Table4[Category],Table4[[#This Row],[Category]],Table4[Cost]), F82)</f>
        <v>143.43</v>
      </c>
      <c r="I82" s="21">
        <f t="shared" si="1"/>
        <v>58</v>
      </c>
      <c r="L82" s="54" t="s">
        <v>1547</v>
      </c>
      <c r="M82" s="51">
        <v>4</v>
      </c>
    </row>
    <row r="83" spans="1:13">
      <c r="A83" s="48" t="s">
        <v>1710</v>
      </c>
      <c r="B83" s="15" t="s">
        <v>3946</v>
      </c>
      <c r="C83" s="15" t="s">
        <v>1566</v>
      </c>
      <c r="D83" s="15" t="s">
        <v>3876</v>
      </c>
      <c r="E83" s="15" t="s">
        <v>1711</v>
      </c>
      <c r="F83" s="15">
        <v>285.54000000000002</v>
      </c>
      <c r="G83" s="15">
        <v>358</v>
      </c>
      <c r="H83" s="22">
        <f>IF(F83="", AVERAGEIF(Table4[Category],Table4[[#This Row],[Category]],Table4[Cost]), F83)</f>
        <v>285.54000000000002</v>
      </c>
      <c r="I83" s="21">
        <f t="shared" si="1"/>
        <v>358</v>
      </c>
      <c r="L83" s="53" t="s">
        <v>3854</v>
      </c>
      <c r="M83" s="78"/>
    </row>
    <row r="84" spans="1:13">
      <c r="A84" s="47" t="s">
        <v>1712</v>
      </c>
      <c r="B84" s="14" t="s">
        <v>3947</v>
      </c>
      <c r="C84" s="14" t="s">
        <v>1566</v>
      </c>
      <c r="D84" s="14" t="s">
        <v>3860</v>
      </c>
      <c r="E84" s="14" t="s">
        <v>1713</v>
      </c>
      <c r="F84" s="14">
        <v>152.91999999999999</v>
      </c>
      <c r="G84" s="14">
        <v>281</v>
      </c>
      <c r="H84" s="21">
        <f>IF(F84="", AVERAGEIF(Table4[Category],Table4[[#This Row],[Category]],Table4[Cost]), F84)</f>
        <v>152.91999999999999</v>
      </c>
      <c r="I84" s="21">
        <f t="shared" si="1"/>
        <v>281</v>
      </c>
      <c r="L84" s="54" t="s">
        <v>1558</v>
      </c>
      <c r="M84" s="51">
        <v>5</v>
      </c>
    </row>
    <row r="85" spans="1:13">
      <c r="A85" s="48" t="s">
        <v>1714</v>
      </c>
      <c r="B85" s="15" t="s">
        <v>3948</v>
      </c>
      <c r="C85" s="15" t="s">
        <v>1558</v>
      </c>
      <c r="D85" s="15" t="s">
        <v>3854</v>
      </c>
      <c r="E85" s="15" t="s">
        <v>1715</v>
      </c>
      <c r="F85" s="15"/>
      <c r="G85" s="15">
        <v>159</v>
      </c>
      <c r="H85" s="22">
        <f>IF(F85="", AVERAGEIF(Table4[Category],Table4[[#This Row],[Category]],Table4[Cost]), F85)</f>
        <v>250.41615384615383</v>
      </c>
      <c r="I85" s="21">
        <f t="shared" si="1"/>
        <v>159</v>
      </c>
      <c r="L85" s="53" t="s">
        <v>3879</v>
      </c>
      <c r="M85" s="78"/>
    </row>
    <row r="86" spans="1:13">
      <c r="A86" s="47" t="s">
        <v>1716</v>
      </c>
      <c r="B86" s="14" t="s">
        <v>3949</v>
      </c>
      <c r="C86" s="14" t="s">
        <v>1544</v>
      </c>
      <c r="D86" s="14" t="s">
        <v>3933</v>
      </c>
      <c r="E86" s="14" t="s">
        <v>1717</v>
      </c>
      <c r="F86" s="14">
        <v>388.46</v>
      </c>
      <c r="G86" s="14">
        <v>208</v>
      </c>
      <c r="H86" s="21">
        <f>IF(F86="", AVERAGEIF(Table4[Category],Table4[[#This Row],[Category]],Table4[Cost]), F86)</f>
        <v>388.46</v>
      </c>
      <c r="I86" s="21">
        <f t="shared" si="1"/>
        <v>208</v>
      </c>
      <c r="L86" s="54" t="s">
        <v>1544</v>
      </c>
      <c r="M86" s="51">
        <v>2</v>
      </c>
    </row>
    <row r="87" spans="1:13">
      <c r="A87" s="48" t="s">
        <v>1718</v>
      </c>
      <c r="B87" s="15" t="s">
        <v>3950</v>
      </c>
      <c r="C87" s="15" t="s">
        <v>1547</v>
      </c>
      <c r="D87" s="15" t="s">
        <v>3852</v>
      </c>
      <c r="E87" s="15" t="s">
        <v>1719</v>
      </c>
      <c r="F87" s="15">
        <v>119.57</v>
      </c>
      <c r="G87" s="15">
        <v>210</v>
      </c>
      <c r="H87" s="22">
        <f>IF(F87="", AVERAGEIF(Table4[Category],Table4[[#This Row],[Category]],Table4[Cost]), F87)</f>
        <v>119.57</v>
      </c>
      <c r="I87" s="21">
        <f t="shared" si="1"/>
        <v>210</v>
      </c>
      <c r="L87" s="53" t="s">
        <v>3891</v>
      </c>
      <c r="M87" s="78"/>
    </row>
    <row r="88" spans="1:13">
      <c r="A88" s="47" t="s">
        <v>1720</v>
      </c>
      <c r="B88" s="14" t="s">
        <v>3951</v>
      </c>
      <c r="C88" s="14" t="s">
        <v>1544</v>
      </c>
      <c r="D88" s="14" t="s">
        <v>3862</v>
      </c>
      <c r="E88" s="14" t="s">
        <v>1721</v>
      </c>
      <c r="F88" s="14">
        <v>176.07</v>
      </c>
      <c r="G88" s="14">
        <v>82</v>
      </c>
      <c r="H88" s="21">
        <f>IF(F88="", AVERAGEIF(Table4[Category],Table4[[#This Row],[Category]],Table4[Cost]), F88)</f>
        <v>176.07</v>
      </c>
      <c r="I88" s="21">
        <f t="shared" si="1"/>
        <v>82</v>
      </c>
      <c r="L88" s="54" t="s">
        <v>1566</v>
      </c>
      <c r="M88" s="51">
        <v>5</v>
      </c>
    </row>
    <row r="89" spans="1:13">
      <c r="A89" s="48" t="s">
        <v>1722</v>
      </c>
      <c r="B89" s="15" t="s">
        <v>3952</v>
      </c>
      <c r="C89" s="15" t="s">
        <v>1544</v>
      </c>
      <c r="D89" s="15" t="s">
        <v>3856</v>
      </c>
      <c r="E89" s="15" t="s">
        <v>1723</v>
      </c>
      <c r="F89" s="15">
        <v>371.38</v>
      </c>
      <c r="G89" s="15">
        <v>220</v>
      </c>
      <c r="H89" s="22">
        <f>IF(F89="", AVERAGEIF(Table4[Category],Table4[[#This Row],[Category]],Table4[Cost]), F89)</f>
        <v>371.38</v>
      </c>
      <c r="I89" s="21">
        <f t="shared" si="1"/>
        <v>220</v>
      </c>
      <c r="L89" s="53" t="s">
        <v>3845</v>
      </c>
      <c r="M89" s="78"/>
    </row>
    <row r="90" spans="1:13">
      <c r="A90" s="47" t="s">
        <v>1724</v>
      </c>
      <c r="B90" s="14" t="s">
        <v>3953</v>
      </c>
      <c r="C90" s="14" t="s">
        <v>1566</v>
      </c>
      <c r="D90" s="14" t="s">
        <v>3852</v>
      </c>
      <c r="E90" s="14" t="s">
        <v>1725</v>
      </c>
      <c r="F90" s="14">
        <v>131.24</v>
      </c>
      <c r="G90" s="14">
        <v>232</v>
      </c>
      <c r="H90" s="21">
        <f>IF(F90="", AVERAGEIF(Table4[Category],Table4[[#This Row],[Category]],Table4[Cost]), F90)</f>
        <v>131.24</v>
      </c>
      <c r="I90" s="21">
        <f t="shared" si="1"/>
        <v>232</v>
      </c>
      <c r="L90" s="54" t="s">
        <v>1547</v>
      </c>
      <c r="M90" s="51">
        <v>3</v>
      </c>
    </row>
    <row r="91" spans="1:13">
      <c r="A91" s="48" t="s">
        <v>1726</v>
      </c>
      <c r="B91" s="15" t="s">
        <v>3954</v>
      </c>
      <c r="C91" s="15" t="s">
        <v>1558</v>
      </c>
      <c r="D91" s="15" t="s">
        <v>3910</v>
      </c>
      <c r="E91" s="15" t="s">
        <v>1727</v>
      </c>
      <c r="F91" s="15">
        <v>183.04</v>
      </c>
      <c r="G91" s="15">
        <v>457</v>
      </c>
      <c r="H91" s="22">
        <f>IF(F91="", AVERAGEIF(Table4[Category],Table4[[#This Row],[Category]],Table4[Cost]), F91)</f>
        <v>183.04</v>
      </c>
      <c r="I91" s="21">
        <f t="shared" si="1"/>
        <v>457</v>
      </c>
      <c r="L91" s="55" t="s">
        <v>3990</v>
      </c>
      <c r="M91" s="56">
        <v>100</v>
      </c>
    </row>
    <row r="92" spans="1:13">
      <c r="A92" s="47" t="s">
        <v>1728</v>
      </c>
      <c r="B92" s="14" t="s">
        <v>3955</v>
      </c>
      <c r="C92" s="14" t="s">
        <v>1563</v>
      </c>
      <c r="D92" s="14" t="s">
        <v>3852</v>
      </c>
      <c r="E92" s="14" t="s">
        <v>1729</v>
      </c>
      <c r="F92" s="14">
        <v>340.14</v>
      </c>
      <c r="G92" s="14">
        <v>361</v>
      </c>
      <c r="H92" s="21">
        <f>IF(F92="", AVERAGEIF(Table4[Category],Table4[[#This Row],[Category]],Table4[Cost]), F92)</f>
        <v>340.14</v>
      </c>
      <c r="I92" s="21">
        <f t="shared" si="1"/>
        <v>361</v>
      </c>
    </row>
    <row r="93" spans="1:13">
      <c r="A93" s="48" t="s">
        <v>1730</v>
      </c>
      <c r="B93" s="15" t="s">
        <v>3956</v>
      </c>
      <c r="C93" s="15" t="s">
        <v>1547</v>
      </c>
      <c r="D93" s="15" t="s">
        <v>3898</v>
      </c>
      <c r="E93" s="15" t="s">
        <v>1731</v>
      </c>
      <c r="F93" s="15">
        <v>438.25</v>
      </c>
      <c r="G93" s="15">
        <v>496</v>
      </c>
      <c r="H93" s="22">
        <f>IF(F93="", AVERAGEIF(Table4[Category],Table4[[#This Row],[Category]],Table4[Cost]), F93)</f>
        <v>438.25</v>
      </c>
      <c r="I93" s="21">
        <f t="shared" si="1"/>
        <v>496</v>
      </c>
    </row>
    <row r="94" spans="1:13">
      <c r="A94" s="47" t="s">
        <v>1732</v>
      </c>
      <c r="B94" s="14" t="s">
        <v>3957</v>
      </c>
      <c r="C94" s="14" t="s">
        <v>1544</v>
      </c>
      <c r="D94" s="14" t="s">
        <v>3870</v>
      </c>
      <c r="E94" s="14" t="s">
        <v>1733</v>
      </c>
      <c r="F94" s="14">
        <v>447.43</v>
      </c>
      <c r="G94" s="14">
        <v>191</v>
      </c>
      <c r="H94" s="21">
        <f>IF(F94="", AVERAGEIF(Table4[Category],Table4[[#This Row],[Category]],Table4[Cost]), F94)</f>
        <v>447.43</v>
      </c>
      <c r="I94" s="21">
        <f t="shared" si="1"/>
        <v>191</v>
      </c>
    </row>
    <row r="95" spans="1:13">
      <c r="A95" s="48" t="s">
        <v>1734</v>
      </c>
      <c r="B95" s="15" t="s">
        <v>3958</v>
      </c>
      <c r="C95" s="15" t="s">
        <v>1563</v>
      </c>
      <c r="D95" s="15" t="s">
        <v>3843</v>
      </c>
      <c r="E95" s="15" t="s">
        <v>1735</v>
      </c>
      <c r="F95" s="15">
        <v>377.52</v>
      </c>
      <c r="G95" s="15">
        <v>485</v>
      </c>
      <c r="H95" s="22">
        <f>IF(F95="", AVERAGEIF(Table4[Category],Table4[[#This Row],[Category]],Table4[Cost]), F95)</f>
        <v>377.52</v>
      </c>
      <c r="I95" s="21">
        <f t="shared" si="1"/>
        <v>485</v>
      </c>
    </row>
    <row r="96" spans="1:13">
      <c r="A96" s="47" t="s">
        <v>1736</v>
      </c>
      <c r="B96" s="14" t="s">
        <v>3959</v>
      </c>
      <c r="C96" s="14" t="s">
        <v>1558</v>
      </c>
      <c r="D96" s="14" t="s">
        <v>3854</v>
      </c>
      <c r="E96" s="14" t="s">
        <v>1737</v>
      </c>
      <c r="F96" s="14">
        <v>358.47</v>
      </c>
      <c r="G96" s="14">
        <v>213</v>
      </c>
      <c r="H96" s="21">
        <f>IF(F96="", AVERAGEIF(Table4[Category],Table4[[#This Row],[Category]],Table4[Cost]), F96)</f>
        <v>358.47</v>
      </c>
      <c r="I96" s="21">
        <f t="shared" si="1"/>
        <v>213</v>
      </c>
    </row>
    <row r="97" spans="1:9">
      <c r="A97" s="48" t="s">
        <v>1738</v>
      </c>
      <c r="B97" s="15" t="s">
        <v>3960</v>
      </c>
      <c r="C97" s="15" t="s">
        <v>1566</v>
      </c>
      <c r="D97" s="15" t="s">
        <v>3852</v>
      </c>
      <c r="E97" s="15" t="s">
        <v>1739</v>
      </c>
      <c r="F97" s="15">
        <v>60.65</v>
      </c>
      <c r="G97" s="15">
        <v>75</v>
      </c>
      <c r="H97" s="22">
        <f>IF(F97="", AVERAGEIF(Table4[Category],Table4[[#This Row],[Category]],Table4[Cost]), F97)</f>
        <v>60.65</v>
      </c>
      <c r="I97" s="21">
        <f t="shared" si="1"/>
        <v>75</v>
      </c>
    </row>
    <row r="98" spans="1:9">
      <c r="A98" s="47" t="s">
        <v>1740</v>
      </c>
      <c r="B98" s="14" t="s">
        <v>3961</v>
      </c>
      <c r="C98" s="14" t="s">
        <v>1547</v>
      </c>
      <c r="D98" s="14" t="s">
        <v>3847</v>
      </c>
      <c r="E98" s="14" t="s">
        <v>1741</v>
      </c>
      <c r="F98" s="14">
        <v>358.47</v>
      </c>
      <c r="G98" s="14">
        <v>143</v>
      </c>
      <c r="H98" s="21">
        <f>IF(F98="", AVERAGEIF(Table4[Category],Table4[[#This Row],[Category]],Table4[Cost]), F98)</f>
        <v>358.47</v>
      </c>
      <c r="I98" s="21">
        <f t="shared" si="1"/>
        <v>143</v>
      </c>
    </row>
    <row r="99" spans="1:9">
      <c r="A99" s="48" t="s">
        <v>1742</v>
      </c>
      <c r="B99" s="15" t="s">
        <v>3962</v>
      </c>
      <c r="C99" s="15" t="s">
        <v>1566</v>
      </c>
      <c r="D99" s="15" t="s">
        <v>3891</v>
      </c>
      <c r="E99" s="15" t="s">
        <v>1743</v>
      </c>
      <c r="F99" s="15">
        <v>245.98</v>
      </c>
      <c r="G99" s="15">
        <v>471</v>
      </c>
      <c r="H99" s="22">
        <f>IF(F99="", AVERAGEIF(Table4[Category],Table4[[#This Row],[Category]],Table4[Cost]), F99)</f>
        <v>245.98</v>
      </c>
      <c r="I99" s="21">
        <f t="shared" si="1"/>
        <v>471</v>
      </c>
    </row>
    <row r="100" spans="1:9">
      <c r="A100" s="47" t="s">
        <v>1744</v>
      </c>
      <c r="B100" s="14" t="s">
        <v>3963</v>
      </c>
      <c r="C100" s="14" t="s">
        <v>1563</v>
      </c>
      <c r="D100" s="14" t="s">
        <v>3858</v>
      </c>
      <c r="E100" s="14" t="s">
        <v>1745</v>
      </c>
      <c r="F100" s="14">
        <v>431.67</v>
      </c>
      <c r="G100" s="14">
        <v>73</v>
      </c>
      <c r="H100" s="21">
        <f>IF(F100="", AVERAGEIF(Table4[Category],Table4[[#This Row],[Category]],Table4[Cost]), F100)</f>
        <v>431.67</v>
      </c>
      <c r="I100" s="21">
        <f t="shared" si="1"/>
        <v>73</v>
      </c>
    </row>
    <row r="101" spans="1:9">
      <c r="A101" s="49" t="s">
        <v>1746</v>
      </c>
      <c r="B101" s="16" t="s">
        <v>3964</v>
      </c>
      <c r="C101" s="16" t="s">
        <v>1544</v>
      </c>
      <c r="D101" s="16" t="s">
        <v>3862</v>
      </c>
      <c r="E101" s="16" t="s">
        <v>1747</v>
      </c>
      <c r="F101" s="16">
        <v>201.41</v>
      </c>
      <c r="G101" s="16">
        <v>146</v>
      </c>
      <c r="H101" s="23">
        <f>IF(F101="", AVERAGEIF(Table4[Category],Table4[[#This Row],[Category]],Table4[Cost]), F101)</f>
        <v>201.41</v>
      </c>
      <c r="I101" s="21">
        <f t="shared" si="1"/>
        <v>146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ED35-C5BB-46A9-8A95-C1D867A1E4E9}">
  <dimension ref="A1:M101"/>
  <sheetViews>
    <sheetView workbookViewId="0">
      <selection activeCell="J3" sqref="J3"/>
    </sheetView>
  </sheetViews>
  <sheetFormatPr defaultRowHeight="14.4"/>
  <cols>
    <col min="1" max="1" width="14.88671875" bestFit="1" customWidth="1"/>
    <col min="2" max="2" width="25.44140625" bestFit="1" customWidth="1"/>
    <col min="3" max="3" width="13" bestFit="1" customWidth="1"/>
    <col min="4" max="4" width="17.21875" bestFit="1" customWidth="1"/>
    <col min="5" max="5" width="27.33203125" bestFit="1" customWidth="1"/>
    <col min="6" max="6" width="9.109375" bestFit="1" customWidth="1"/>
    <col min="7" max="7" width="10.109375" bestFit="1" customWidth="1"/>
    <col min="8" max="8" width="13" bestFit="1" customWidth="1"/>
    <col min="10" max="10" width="11.5546875" customWidth="1"/>
    <col min="11" max="11" width="20.77734375" bestFit="1" customWidth="1"/>
    <col min="12" max="12" width="9" customWidth="1"/>
    <col min="13" max="13" width="13.109375" customWidth="1"/>
  </cols>
  <sheetData>
    <row r="1" spans="1:13">
      <c r="A1" s="1" t="s">
        <v>1536</v>
      </c>
      <c r="B1" s="1" t="s">
        <v>1537</v>
      </c>
      <c r="C1" s="1" t="s">
        <v>1538</v>
      </c>
      <c r="D1" s="1" t="s">
        <v>1539</v>
      </c>
      <c r="E1" s="7" t="s">
        <v>1540</v>
      </c>
      <c r="F1" s="1" t="s">
        <v>1541</v>
      </c>
      <c r="G1" s="1" t="s">
        <v>1542</v>
      </c>
      <c r="H1" s="7" t="s">
        <v>3967</v>
      </c>
    </row>
    <row r="2" spans="1:13">
      <c r="A2" t="s">
        <v>1543</v>
      </c>
      <c r="B2" t="s">
        <v>3842</v>
      </c>
      <c r="C2" t="s">
        <v>1563</v>
      </c>
      <c r="D2" t="s">
        <v>3843</v>
      </c>
      <c r="E2" t="s">
        <v>1545</v>
      </c>
      <c r="F2">
        <v>112.42</v>
      </c>
      <c r="G2">
        <v>416</v>
      </c>
      <c r="H2">
        <f>IF(F2="", AVERAGEIF(Table415[Category],Table415[[#This Row],[Category]],Table415[Cost]), F2)</f>
        <v>112.42</v>
      </c>
    </row>
    <row r="3" spans="1:13">
      <c r="A3" t="s">
        <v>1546</v>
      </c>
      <c r="B3" t="s">
        <v>3844</v>
      </c>
      <c r="C3" t="s">
        <v>1547</v>
      </c>
      <c r="D3" t="s">
        <v>3845</v>
      </c>
      <c r="E3" t="s">
        <v>1548</v>
      </c>
      <c r="F3">
        <v>342.56</v>
      </c>
      <c r="G3">
        <v>181</v>
      </c>
      <c r="H3">
        <f>IF(F3="", AVERAGEIF(Table415[Category],Table415[[#This Row],[Category]],Table415[Cost]), F3)</f>
        <v>342.56</v>
      </c>
    </row>
    <row r="4" spans="1:13">
      <c r="A4" t="s">
        <v>1549</v>
      </c>
      <c r="B4" t="s">
        <v>3846</v>
      </c>
      <c r="C4" t="s">
        <v>1547</v>
      </c>
      <c r="D4" t="s">
        <v>3847</v>
      </c>
      <c r="E4" t="s">
        <v>1550</v>
      </c>
      <c r="G4">
        <v>352</v>
      </c>
      <c r="H4">
        <f>IF(F4="", AVERAGEIF(Table415[Category],Table415[[#This Row],[Category]],Table415[Cost]), F4)</f>
        <v>265.73266666666666</v>
      </c>
    </row>
    <row r="5" spans="1:13">
      <c r="A5" t="s">
        <v>1551</v>
      </c>
      <c r="B5" t="s">
        <v>3848</v>
      </c>
      <c r="C5" t="s">
        <v>1547</v>
      </c>
      <c r="D5" t="s">
        <v>3847</v>
      </c>
      <c r="E5" t="s">
        <v>1552</v>
      </c>
      <c r="F5">
        <v>364.67</v>
      </c>
      <c r="G5">
        <v>452</v>
      </c>
      <c r="H5">
        <f>IF(F5="", AVERAGEIF(Table415[Category],Table415[[#This Row],[Category]],Table415[Cost]), F5)</f>
        <v>364.67</v>
      </c>
    </row>
    <row r="6" spans="1:13">
      <c r="A6" t="s">
        <v>1553</v>
      </c>
      <c r="B6" t="s">
        <v>3849</v>
      </c>
      <c r="C6" t="s">
        <v>1547</v>
      </c>
      <c r="D6" t="s">
        <v>3850</v>
      </c>
      <c r="E6" t="s">
        <v>1554</v>
      </c>
      <c r="F6">
        <v>306.45999999999998</v>
      </c>
      <c r="G6">
        <v>487</v>
      </c>
      <c r="H6">
        <f>IF(F6="", AVERAGEIF(Table415[Category],Table415[[#This Row],[Category]],Table415[Cost]), F6)</f>
        <v>306.45999999999998</v>
      </c>
      <c r="J6" s="12" t="s">
        <v>3988</v>
      </c>
      <c r="K6" s="12" t="s">
        <v>3985</v>
      </c>
      <c r="L6" s="2" t="s">
        <v>3986</v>
      </c>
      <c r="M6" s="2" t="s">
        <v>3987</v>
      </c>
    </row>
    <row r="7" spans="1:13">
      <c r="A7" t="s">
        <v>1555</v>
      </c>
      <c r="B7" t="s">
        <v>3851</v>
      </c>
      <c r="C7" t="s">
        <v>1547</v>
      </c>
      <c r="D7" t="s">
        <v>3852</v>
      </c>
      <c r="E7" t="s">
        <v>1556</v>
      </c>
      <c r="F7">
        <v>261</v>
      </c>
      <c r="G7">
        <v>59</v>
      </c>
      <c r="H7">
        <f>IF(F7="", AVERAGEIF(Table415[Category],Table415[[#This Row],[Category]],Table415[Cost]), F7)</f>
        <v>261</v>
      </c>
      <c r="J7" s="14" t="s">
        <v>1547</v>
      </c>
      <c r="K7" s="2" t="str">
        <f>_xlfn.XLOOKUP(J7,$C$2:$C$101,$B$2:$B$101, "Not Found")</f>
        <v>Men's Graphic T-Shirt</v>
      </c>
      <c r="L7" s="2">
        <f>MATCH(K7,$B$2:$B$101,0)</f>
        <v>2</v>
      </c>
      <c r="M7" s="2" t="str" cm="1">
        <f t="array" ref="M7">INDEX($E$2:$E$101,L7)</f>
        <v>Terry-Moore</v>
      </c>
    </row>
    <row r="8" spans="1:13">
      <c r="A8" t="s">
        <v>1557</v>
      </c>
      <c r="B8" t="s">
        <v>3853</v>
      </c>
      <c r="C8" t="s">
        <v>1558</v>
      </c>
      <c r="D8" t="s">
        <v>3854</v>
      </c>
      <c r="E8" t="s">
        <v>1559</v>
      </c>
      <c r="F8">
        <v>312.8</v>
      </c>
      <c r="G8">
        <v>350</v>
      </c>
      <c r="H8">
        <f>IF(F8="", AVERAGEIF(Table415[Category],Table415[[#This Row],[Category]],Table415[Cost]), F8)</f>
        <v>312.8</v>
      </c>
      <c r="J8" s="15" t="s">
        <v>1547</v>
      </c>
      <c r="K8" s="2" t="str">
        <f t="shared" ref="K8:K18" si="0">_xlfn.XLOOKUP(J8,$C$2:$C$101,$B$2:$B$101, "Not Found")</f>
        <v>Men's Graphic T-Shirt</v>
      </c>
      <c r="L8" s="2">
        <f t="shared" ref="L8:L18" si="1">MATCH(K8,$B$2:$B$101,0)</f>
        <v>2</v>
      </c>
      <c r="M8" s="2" t="str" cm="1">
        <f t="array" ref="M8">INDEX($E$2:$E$101,L8)</f>
        <v>Terry-Moore</v>
      </c>
    </row>
    <row r="9" spans="1:13">
      <c r="A9" t="s">
        <v>1560</v>
      </c>
      <c r="B9" t="s">
        <v>3855</v>
      </c>
      <c r="C9" t="s">
        <v>1544</v>
      </c>
      <c r="D9" t="s">
        <v>3856</v>
      </c>
      <c r="E9" t="s">
        <v>1561</v>
      </c>
      <c r="F9">
        <v>218.86</v>
      </c>
      <c r="G9">
        <v>170</v>
      </c>
      <c r="H9">
        <f>IF(F9="", AVERAGEIF(Table415[Category],Table415[[#This Row],[Category]],Table415[Cost]), F9)</f>
        <v>218.86</v>
      </c>
      <c r="J9" s="14" t="s">
        <v>1547</v>
      </c>
      <c r="K9" s="2" t="str">
        <f t="shared" si="0"/>
        <v>Men's Graphic T-Shirt</v>
      </c>
      <c r="L9" s="2">
        <f t="shared" si="1"/>
        <v>2</v>
      </c>
      <c r="M9" s="2" t="str" cm="1">
        <f t="array" ref="M9">INDEX($E$2:$E$101,L9)</f>
        <v>Terry-Moore</v>
      </c>
    </row>
    <row r="10" spans="1:13">
      <c r="A10" t="s">
        <v>1562</v>
      </c>
      <c r="B10" t="s">
        <v>3857</v>
      </c>
      <c r="C10" t="s">
        <v>1563</v>
      </c>
      <c r="D10" t="s">
        <v>3858</v>
      </c>
      <c r="E10" t="s">
        <v>1564</v>
      </c>
      <c r="F10">
        <v>439.07</v>
      </c>
      <c r="G10">
        <v>142</v>
      </c>
      <c r="H10">
        <f>IF(F10="", AVERAGEIF(Table415[Category],Table415[[#This Row],[Category]],Table415[Cost]), F10)</f>
        <v>439.07</v>
      </c>
      <c r="J10" s="15" t="s">
        <v>1547</v>
      </c>
      <c r="K10" s="2" t="str">
        <f t="shared" si="0"/>
        <v>Men's Graphic T-Shirt</v>
      </c>
      <c r="L10" s="2">
        <f t="shared" si="1"/>
        <v>2</v>
      </c>
      <c r="M10" s="2" t="str" cm="1">
        <f t="array" ref="M10">INDEX($E$2:$E$101,L10)</f>
        <v>Terry-Moore</v>
      </c>
    </row>
    <row r="11" spans="1:13">
      <c r="A11" t="s">
        <v>1565</v>
      </c>
      <c r="B11" t="s">
        <v>3859</v>
      </c>
      <c r="C11" t="s">
        <v>1566</v>
      </c>
      <c r="D11" t="s">
        <v>3860</v>
      </c>
      <c r="E11" t="s">
        <v>1567</v>
      </c>
      <c r="F11">
        <v>495.72</v>
      </c>
      <c r="G11">
        <v>323</v>
      </c>
      <c r="H11">
        <f>IF(F11="", AVERAGEIF(Table415[Category],Table415[[#This Row],[Category]],Table415[Cost]), F11)</f>
        <v>495.72</v>
      </c>
      <c r="J11" s="14" t="s">
        <v>1558</v>
      </c>
      <c r="K11" s="2" t="str">
        <f t="shared" si="0"/>
        <v>Herbal Face Moisturizer</v>
      </c>
      <c r="L11" s="2">
        <f t="shared" si="1"/>
        <v>7</v>
      </c>
      <c r="M11" s="2" t="str" cm="1">
        <f t="array" ref="M11">INDEX($E$2:$E$101,L11)</f>
        <v>Davidson PLC</v>
      </c>
    </row>
    <row r="12" spans="1:13">
      <c r="A12" t="s">
        <v>1568</v>
      </c>
      <c r="B12" t="s">
        <v>3861</v>
      </c>
      <c r="C12" t="s">
        <v>1544</v>
      </c>
      <c r="D12" t="s">
        <v>3862</v>
      </c>
      <c r="E12" t="s">
        <v>1569</v>
      </c>
      <c r="F12">
        <v>298.86</v>
      </c>
      <c r="G12">
        <v>308</v>
      </c>
      <c r="H12">
        <f>IF(F12="", AVERAGEIF(Table415[Category],Table415[[#This Row],[Category]],Table415[Cost]), F12)</f>
        <v>298.86</v>
      </c>
      <c r="J12" s="15" t="s">
        <v>1544</v>
      </c>
      <c r="K12" s="2" t="str">
        <f t="shared" si="0"/>
        <v>LED Table Lamp</v>
      </c>
      <c r="L12" s="2">
        <f t="shared" si="1"/>
        <v>8</v>
      </c>
      <c r="M12" s="2" t="str" cm="1">
        <f t="array" ref="M12">INDEX($E$2:$E$101,L12)</f>
        <v>Harrell LLC</v>
      </c>
    </row>
    <row r="13" spans="1:13">
      <c r="A13" t="s">
        <v>1570</v>
      </c>
      <c r="B13" t="s">
        <v>3863</v>
      </c>
      <c r="C13" t="s">
        <v>1563</v>
      </c>
      <c r="D13" t="s">
        <v>3852</v>
      </c>
      <c r="E13" t="s">
        <v>1571</v>
      </c>
      <c r="F13">
        <v>449.4</v>
      </c>
      <c r="H13">
        <f>IF(F13="", AVERAGEIF(Table415[Category],Table415[[#This Row],[Category]],Table415[Cost]), F13)</f>
        <v>449.4</v>
      </c>
      <c r="J13" s="14" t="s">
        <v>1563</v>
      </c>
      <c r="K13" s="2" t="str">
        <f t="shared" si="0"/>
        <v>Brother Laser Printer</v>
      </c>
      <c r="L13" s="2">
        <f t="shared" si="1"/>
        <v>1</v>
      </c>
      <c r="M13" s="2" t="str" cm="1">
        <f t="array" ref="M13">INDEX($E$2:$E$101,L13)</f>
        <v>Hunt Inc</v>
      </c>
    </row>
    <row r="14" spans="1:13">
      <c r="A14" t="s">
        <v>1572</v>
      </c>
      <c r="B14" t="s">
        <v>3864</v>
      </c>
      <c r="C14" t="s">
        <v>1558</v>
      </c>
      <c r="D14" t="s">
        <v>3865</v>
      </c>
      <c r="E14" t="s">
        <v>1573</v>
      </c>
      <c r="F14">
        <v>115.82</v>
      </c>
      <c r="G14">
        <v>460</v>
      </c>
      <c r="H14">
        <f>IF(F14="", AVERAGEIF(Table415[Category],Table415[[#This Row],[Category]],Table415[Cost]), F14)</f>
        <v>115.82</v>
      </c>
      <c r="J14" s="15" t="s">
        <v>1566</v>
      </c>
      <c r="K14" s="2" t="str">
        <f t="shared" si="0"/>
        <v>Adjustable Dumbbell Set</v>
      </c>
      <c r="L14" s="2">
        <f t="shared" si="1"/>
        <v>10</v>
      </c>
      <c r="M14" s="2" t="str" cm="1">
        <f t="array" ref="M14">INDEX($E$2:$E$101,L14)</f>
        <v>Hill PLC</v>
      </c>
    </row>
    <row r="15" spans="1:13">
      <c r="A15" t="s">
        <v>1574</v>
      </c>
      <c r="B15" t="s">
        <v>3866</v>
      </c>
      <c r="C15" t="s">
        <v>1563</v>
      </c>
      <c r="D15" t="s">
        <v>3852</v>
      </c>
      <c r="E15" t="s">
        <v>1575</v>
      </c>
      <c r="F15">
        <v>242.23</v>
      </c>
      <c r="G15">
        <v>453</v>
      </c>
      <c r="H15">
        <f>IF(F15="", AVERAGEIF(Table415[Category],Table415[[#This Row],[Category]],Table415[Cost]), F15)</f>
        <v>242.23</v>
      </c>
      <c r="J15" s="14" t="s">
        <v>1544</v>
      </c>
      <c r="K15" s="2" t="str">
        <f t="shared" si="0"/>
        <v>LED Table Lamp</v>
      </c>
      <c r="L15" s="2">
        <f t="shared" si="1"/>
        <v>8</v>
      </c>
      <c r="M15" s="2" t="str" cm="1">
        <f t="array" ref="M15">INDEX($E$2:$E$101,L15)</f>
        <v>Harrell LLC</v>
      </c>
    </row>
    <row r="16" spans="1:13">
      <c r="A16" t="s">
        <v>1576</v>
      </c>
      <c r="B16" t="s">
        <v>3867</v>
      </c>
      <c r="C16" t="s">
        <v>1544</v>
      </c>
      <c r="D16" t="s">
        <v>3868</v>
      </c>
      <c r="E16" t="s">
        <v>1577</v>
      </c>
      <c r="F16">
        <v>48.01</v>
      </c>
      <c r="G16">
        <v>439</v>
      </c>
      <c r="H16">
        <f>IF(F16="", AVERAGEIF(Table415[Category],Table415[[#This Row],[Category]],Table415[Cost]), F16)</f>
        <v>48.01</v>
      </c>
      <c r="J16" s="15" t="s">
        <v>1563</v>
      </c>
      <c r="K16" s="2" t="str">
        <f t="shared" si="0"/>
        <v>Brother Laser Printer</v>
      </c>
      <c r="L16" s="2">
        <f t="shared" si="1"/>
        <v>1</v>
      </c>
      <c r="M16" s="2" t="str" cm="1">
        <f t="array" ref="M16">INDEX($E$2:$E$101,L16)</f>
        <v>Hunt Inc</v>
      </c>
    </row>
    <row r="17" spans="1:13">
      <c r="A17" t="s">
        <v>1578</v>
      </c>
      <c r="B17" t="s">
        <v>3869</v>
      </c>
      <c r="C17" t="s">
        <v>1563</v>
      </c>
      <c r="D17" t="s">
        <v>3870</v>
      </c>
      <c r="E17" t="s">
        <v>1579</v>
      </c>
      <c r="F17">
        <v>465.34</v>
      </c>
      <c r="G17">
        <v>301</v>
      </c>
      <c r="H17">
        <f>IF(F17="", AVERAGEIF(Table415[Category],Table415[[#This Row],[Category]],Table415[Cost]), F17)</f>
        <v>465.34</v>
      </c>
      <c r="J17" s="14" t="s">
        <v>1558</v>
      </c>
      <c r="K17" s="2" t="str">
        <f t="shared" si="0"/>
        <v>Herbal Face Moisturizer</v>
      </c>
      <c r="L17" s="2">
        <f t="shared" si="1"/>
        <v>7</v>
      </c>
      <c r="M17" s="2" t="str" cm="1">
        <f t="array" ref="M17">INDEX($E$2:$E$101,L17)</f>
        <v>Davidson PLC</v>
      </c>
    </row>
    <row r="18" spans="1:13">
      <c r="A18" t="s">
        <v>1580</v>
      </c>
      <c r="B18" t="s">
        <v>3871</v>
      </c>
      <c r="C18" t="s">
        <v>1558</v>
      </c>
      <c r="D18" t="s">
        <v>3872</v>
      </c>
      <c r="E18" t="s">
        <v>1581</v>
      </c>
      <c r="F18">
        <v>337.42</v>
      </c>
      <c r="G18">
        <v>256</v>
      </c>
      <c r="H18">
        <f>IF(F18="", AVERAGEIF(Table415[Category],Table415[[#This Row],[Category]],Table415[Cost]), F18)</f>
        <v>337.42</v>
      </c>
      <c r="J18" s="15" t="s">
        <v>1563</v>
      </c>
      <c r="K18" s="2" t="str">
        <f t="shared" si="0"/>
        <v>Brother Laser Printer</v>
      </c>
      <c r="L18" s="2">
        <f t="shared" si="1"/>
        <v>1</v>
      </c>
      <c r="M18" s="2" t="str" cm="1">
        <f t="array" ref="M18">INDEX($E$2:$E$101,L18)</f>
        <v>Hunt Inc</v>
      </c>
    </row>
    <row r="19" spans="1:13">
      <c r="A19" t="s">
        <v>1582</v>
      </c>
      <c r="B19" t="s">
        <v>3873</v>
      </c>
      <c r="C19" t="s">
        <v>1566</v>
      </c>
      <c r="D19" t="s">
        <v>3852</v>
      </c>
      <c r="E19" t="s">
        <v>1583</v>
      </c>
      <c r="F19">
        <v>144.53</v>
      </c>
      <c r="G19">
        <v>367</v>
      </c>
      <c r="H19">
        <f>IF(F19="", AVERAGEIF(Table415[Category],Table415[[#This Row],[Category]],Table415[Cost]), F19)</f>
        <v>144.53</v>
      </c>
    </row>
    <row r="20" spans="1:13">
      <c r="A20" t="s">
        <v>1584</v>
      </c>
      <c r="B20" t="s">
        <v>3874</v>
      </c>
      <c r="C20" t="s">
        <v>1547</v>
      </c>
      <c r="D20" t="s">
        <v>3850</v>
      </c>
      <c r="E20" t="s">
        <v>1585</v>
      </c>
      <c r="G20">
        <v>343</v>
      </c>
      <c r="H20">
        <f>IF(F20="", AVERAGEIF(Table415[Category],Table415[[#This Row],[Category]],Table415[Cost]), F20)</f>
        <v>265.73266666666666</v>
      </c>
    </row>
    <row r="21" spans="1:13">
      <c r="A21" t="s">
        <v>1586</v>
      </c>
      <c r="B21" t="s">
        <v>3875</v>
      </c>
      <c r="C21" t="s">
        <v>1566</v>
      </c>
      <c r="D21" t="s">
        <v>3876</v>
      </c>
      <c r="E21" t="s">
        <v>1587</v>
      </c>
      <c r="F21">
        <v>21.34</v>
      </c>
      <c r="G21">
        <v>65</v>
      </c>
      <c r="H21">
        <f>IF(F21="", AVERAGEIF(Table415[Category],Table415[[#This Row],[Category]],Table415[Cost]), F21)</f>
        <v>21.34</v>
      </c>
    </row>
    <row r="22" spans="1:13">
      <c r="A22" t="s">
        <v>1588</v>
      </c>
      <c r="B22" t="s">
        <v>3877</v>
      </c>
      <c r="C22" t="s">
        <v>1566</v>
      </c>
      <c r="D22" t="s">
        <v>3852</v>
      </c>
      <c r="E22" t="s">
        <v>1589</v>
      </c>
      <c r="F22">
        <v>131.51</v>
      </c>
      <c r="H22">
        <f>IF(F22="", AVERAGEIF(Table415[Category],Table415[[#This Row],[Category]],Table415[Cost]), F22)</f>
        <v>131.51</v>
      </c>
    </row>
    <row r="23" spans="1:13">
      <c r="A23" t="s">
        <v>1590</v>
      </c>
      <c r="B23" t="s">
        <v>3878</v>
      </c>
      <c r="C23" t="s">
        <v>1544</v>
      </c>
      <c r="D23" t="s">
        <v>3879</v>
      </c>
      <c r="E23" t="s">
        <v>1591</v>
      </c>
      <c r="F23">
        <v>123.46</v>
      </c>
      <c r="G23">
        <v>76</v>
      </c>
      <c r="H23">
        <f>IF(F23="", AVERAGEIF(Table415[Category],Table415[[#This Row],[Category]],Table415[Cost]), F23)</f>
        <v>123.46</v>
      </c>
    </row>
    <row r="24" spans="1:13">
      <c r="A24" t="s">
        <v>1592</v>
      </c>
      <c r="B24" t="s">
        <v>3880</v>
      </c>
      <c r="C24" t="s">
        <v>1566</v>
      </c>
      <c r="D24" t="s">
        <v>3876</v>
      </c>
      <c r="E24" t="s">
        <v>1593</v>
      </c>
      <c r="F24">
        <v>484.62</v>
      </c>
      <c r="G24">
        <v>432</v>
      </c>
      <c r="H24">
        <f>IF(F24="", AVERAGEIF(Table415[Category],Table415[[#This Row],[Category]],Table415[Cost]), F24)</f>
        <v>484.62</v>
      </c>
    </row>
    <row r="25" spans="1:13">
      <c r="A25" t="s">
        <v>1594</v>
      </c>
      <c r="B25" t="s">
        <v>3881</v>
      </c>
      <c r="C25" t="s">
        <v>1547</v>
      </c>
      <c r="D25" t="s">
        <v>3845</v>
      </c>
      <c r="E25" t="s">
        <v>1595</v>
      </c>
      <c r="G25">
        <v>360</v>
      </c>
      <c r="H25">
        <f>IF(F25="", AVERAGEIF(Table415[Category],Table415[[#This Row],[Category]],Table415[Cost]), F25)</f>
        <v>265.73266666666666</v>
      </c>
    </row>
    <row r="26" spans="1:13">
      <c r="A26" t="s">
        <v>1596</v>
      </c>
      <c r="B26" t="s">
        <v>3882</v>
      </c>
      <c r="C26" t="s">
        <v>1566</v>
      </c>
      <c r="D26" t="s">
        <v>3883</v>
      </c>
      <c r="E26" t="s">
        <v>1597</v>
      </c>
      <c r="F26">
        <v>166.06</v>
      </c>
      <c r="G26">
        <v>340</v>
      </c>
      <c r="H26">
        <f>IF(F26="", AVERAGEIF(Table415[Category],Table415[[#This Row],[Category]],Table415[Cost]), F26)</f>
        <v>166.06</v>
      </c>
    </row>
    <row r="27" spans="1:13">
      <c r="A27" t="s">
        <v>1598</v>
      </c>
      <c r="B27" t="s">
        <v>3884</v>
      </c>
      <c r="C27" t="s">
        <v>1547</v>
      </c>
      <c r="D27" t="s">
        <v>3852</v>
      </c>
      <c r="E27" t="s">
        <v>1599</v>
      </c>
      <c r="F27">
        <v>174.02</v>
      </c>
      <c r="G27">
        <v>268</v>
      </c>
      <c r="H27">
        <f>IF(F27="", AVERAGEIF(Table415[Category],Table415[[#This Row],[Category]],Table415[Cost]), F27)</f>
        <v>174.02</v>
      </c>
    </row>
    <row r="28" spans="1:13">
      <c r="A28" t="s">
        <v>1600</v>
      </c>
      <c r="B28" t="s">
        <v>3885</v>
      </c>
      <c r="C28" t="s">
        <v>1563</v>
      </c>
      <c r="D28" t="s">
        <v>3858</v>
      </c>
      <c r="E28" t="s">
        <v>1601</v>
      </c>
      <c r="F28">
        <v>322.41000000000003</v>
      </c>
      <c r="G28">
        <v>213</v>
      </c>
      <c r="H28">
        <f>IF(F28="", AVERAGEIF(Table415[Category],Table415[[#This Row],[Category]],Table415[Cost]), F28)</f>
        <v>322.41000000000003</v>
      </c>
    </row>
    <row r="29" spans="1:13">
      <c r="A29" t="s">
        <v>1602</v>
      </c>
      <c r="B29" t="s">
        <v>3886</v>
      </c>
      <c r="C29" t="s">
        <v>1544</v>
      </c>
      <c r="D29" t="s">
        <v>3868</v>
      </c>
      <c r="E29" t="s">
        <v>1603</v>
      </c>
      <c r="G29">
        <v>378</v>
      </c>
      <c r="H29">
        <f>IF(F29="", AVERAGEIF(Table415[Category],Table415[[#This Row],[Category]],Table415[Cost]), F29)</f>
        <v>234.80599999999998</v>
      </c>
    </row>
    <row r="30" spans="1:13">
      <c r="A30" t="s">
        <v>1604</v>
      </c>
      <c r="B30" t="s">
        <v>3887</v>
      </c>
      <c r="C30" t="s">
        <v>1566</v>
      </c>
      <c r="D30" t="s">
        <v>3852</v>
      </c>
      <c r="E30" t="s">
        <v>1605</v>
      </c>
      <c r="F30">
        <v>38.76</v>
      </c>
      <c r="G30">
        <v>137</v>
      </c>
      <c r="H30">
        <f>IF(F30="", AVERAGEIF(Table415[Category],Table415[[#This Row],[Category]],Table415[Cost]), F30)</f>
        <v>38.76</v>
      </c>
    </row>
    <row r="31" spans="1:13">
      <c r="A31" t="s">
        <v>1606</v>
      </c>
      <c r="B31" t="s">
        <v>3888</v>
      </c>
      <c r="C31" t="s">
        <v>1544</v>
      </c>
      <c r="D31" t="s">
        <v>3868</v>
      </c>
      <c r="E31" t="s">
        <v>1607</v>
      </c>
      <c r="F31">
        <v>218.48</v>
      </c>
      <c r="G31">
        <v>276</v>
      </c>
      <c r="H31">
        <f>IF(F31="", AVERAGEIF(Table415[Category],Table415[[#This Row],[Category]],Table415[Cost]), F31)</f>
        <v>218.48</v>
      </c>
    </row>
    <row r="32" spans="1:13">
      <c r="A32" t="s">
        <v>1608</v>
      </c>
      <c r="B32" t="s">
        <v>3889</v>
      </c>
      <c r="C32" t="s">
        <v>1544</v>
      </c>
      <c r="D32" t="s">
        <v>3862</v>
      </c>
      <c r="E32" t="s">
        <v>1609</v>
      </c>
      <c r="F32">
        <v>19.52</v>
      </c>
      <c r="G32">
        <v>57</v>
      </c>
      <c r="H32">
        <f>IF(F32="", AVERAGEIF(Table415[Category],Table415[[#This Row],[Category]],Table415[Cost]), F32)</f>
        <v>19.52</v>
      </c>
    </row>
    <row r="33" spans="1:8">
      <c r="A33" t="s">
        <v>1610</v>
      </c>
      <c r="B33" t="s">
        <v>3890</v>
      </c>
      <c r="C33" t="s">
        <v>1566</v>
      </c>
      <c r="D33" t="s">
        <v>3891</v>
      </c>
      <c r="E33" t="s">
        <v>1611</v>
      </c>
      <c r="F33">
        <v>204.39</v>
      </c>
      <c r="G33">
        <v>281</v>
      </c>
      <c r="H33">
        <f>IF(F33="", AVERAGEIF(Table415[Category],Table415[[#This Row],[Category]],Table415[Cost]), F33)</f>
        <v>204.39</v>
      </c>
    </row>
    <row r="34" spans="1:8">
      <c r="A34" t="s">
        <v>1612</v>
      </c>
      <c r="B34" t="s">
        <v>3892</v>
      </c>
      <c r="C34" t="s">
        <v>1558</v>
      </c>
      <c r="D34" t="s">
        <v>3854</v>
      </c>
      <c r="E34" t="s">
        <v>1613</v>
      </c>
      <c r="F34">
        <v>283.83</v>
      </c>
      <c r="G34">
        <v>244</v>
      </c>
      <c r="H34">
        <f>IF(F34="", AVERAGEIF(Table415[Category],Table415[[#This Row],[Category]],Table415[Cost]), F34)</f>
        <v>283.83</v>
      </c>
    </row>
    <row r="35" spans="1:8">
      <c r="A35" t="s">
        <v>1614</v>
      </c>
      <c r="B35" t="s">
        <v>3893</v>
      </c>
      <c r="C35" t="s">
        <v>1544</v>
      </c>
      <c r="D35" t="s">
        <v>3868</v>
      </c>
      <c r="E35" t="s">
        <v>1615</v>
      </c>
      <c r="F35">
        <v>179.77</v>
      </c>
      <c r="G35">
        <v>305</v>
      </c>
      <c r="H35">
        <f>IF(F35="", AVERAGEIF(Table415[Category],Table415[[#This Row],[Category]],Table415[Cost]), F35)</f>
        <v>179.77</v>
      </c>
    </row>
    <row r="36" spans="1:8">
      <c r="A36" t="s">
        <v>1616</v>
      </c>
      <c r="B36" t="s">
        <v>3894</v>
      </c>
      <c r="C36" t="s">
        <v>1563</v>
      </c>
      <c r="D36" t="s">
        <v>3843</v>
      </c>
      <c r="E36" t="s">
        <v>1617</v>
      </c>
      <c r="F36">
        <v>419.28</v>
      </c>
      <c r="G36">
        <v>86</v>
      </c>
      <c r="H36">
        <f>IF(F36="", AVERAGEIF(Table415[Category],Table415[[#This Row],[Category]],Table415[Cost]), F36)</f>
        <v>419.28</v>
      </c>
    </row>
    <row r="37" spans="1:8">
      <c r="A37" t="s">
        <v>1618</v>
      </c>
      <c r="B37" t="s">
        <v>3895</v>
      </c>
      <c r="C37" t="s">
        <v>1544</v>
      </c>
      <c r="D37" t="s">
        <v>3856</v>
      </c>
      <c r="E37" t="s">
        <v>1619</v>
      </c>
      <c r="F37">
        <v>382.22</v>
      </c>
      <c r="G37">
        <v>329</v>
      </c>
      <c r="H37">
        <f>IF(F37="", AVERAGEIF(Table415[Category],Table415[[#This Row],[Category]],Table415[Cost]), F37)</f>
        <v>382.22</v>
      </c>
    </row>
    <row r="38" spans="1:8">
      <c r="A38" t="s">
        <v>1620</v>
      </c>
      <c r="B38" t="s">
        <v>3896</v>
      </c>
      <c r="C38" t="s">
        <v>1547</v>
      </c>
      <c r="D38" t="s">
        <v>3845</v>
      </c>
      <c r="E38" t="s">
        <v>1621</v>
      </c>
      <c r="F38">
        <v>223.43</v>
      </c>
      <c r="G38">
        <v>154</v>
      </c>
      <c r="H38">
        <f>IF(F38="", AVERAGEIF(Table415[Category],Table415[[#This Row],[Category]],Table415[Cost]), F38)</f>
        <v>223.43</v>
      </c>
    </row>
    <row r="39" spans="1:8">
      <c r="A39" t="s">
        <v>1622</v>
      </c>
      <c r="B39" t="s">
        <v>3897</v>
      </c>
      <c r="C39" t="s">
        <v>1547</v>
      </c>
      <c r="D39" t="s">
        <v>3898</v>
      </c>
      <c r="E39" t="s">
        <v>1623</v>
      </c>
      <c r="F39">
        <v>353.47</v>
      </c>
      <c r="G39">
        <v>214</v>
      </c>
      <c r="H39">
        <f>IF(F39="", AVERAGEIF(Table415[Category],Table415[[#This Row],[Category]],Table415[Cost]), F39)</f>
        <v>353.47</v>
      </c>
    </row>
    <row r="40" spans="1:8">
      <c r="A40" t="s">
        <v>1624</v>
      </c>
      <c r="B40" t="s">
        <v>3899</v>
      </c>
      <c r="C40" t="s">
        <v>1566</v>
      </c>
      <c r="D40" t="s">
        <v>3883</v>
      </c>
      <c r="E40" t="s">
        <v>1625</v>
      </c>
      <c r="F40">
        <v>135.61000000000001</v>
      </c>
      <c r="G40">
        <v>394</v>
      </c>
      <c r="H40">
        <f>IF(F40="", AVERAGEIF(Table415[Category],Table415[[#This Row],[Category]],Table415[Cost]), F40)</f>
        <v>135.61000000000001</v>
      </c>
    </row>
    <row r="41" spans="1:8">
      <c r="A41" t="s">
        <v>1626</v>
      </c>
      <c r="B41" t="s">
        <v>3900</v>
      </c>
      <c r="C41" t="s">
        <v>1563</v>
      </c>
      <c r="D41" t="s">
        <v>3901</v>
      </c>
      <c r="E41" t="s">
        <v>1627</v>
      </c>
      <c r="F41">
        <v>326.06</v>
      </c>
      <c r="G41">
        <v>301</v>
      </c>
      <c r="H41">
        <f>IF(F41="", AVERAGEIF(Table415[Category],Table415[[#This Row],[Category]],Table415[Cost]), F41)</f>
        <v>326.06</v>
      </c>
    </row>
    <row r="42" spans="1:8">
      <c r="A42" t="s">
        <v>1628</v>
      </c>
      <c r="B42" t="s">
        <v>3902</v>
      </c>
      <c r="C42" t="s">
        <v>1563</v>
      </c>
      <c r="D42" t="s">
        <v>3858</v>
      </c>
      <c r="E42" t="s">
        <v>1629</v>
      </c>
      <c r="F42">
        <v>38.520000000000003</v>
      </c>
      <c r="G42">
        <v>378</v>
      </c>
      <c r="H42">
        <f>IF(F42="", AVERAGEIF(Table415[Category],Table415[[#This Row],[Category]],Table415[Cost]), F42)</f>
        <v>38.520000000000003</v>
      </c>
    </row>
    <row r="43" spans="1:8">
      <c r="A43" t="s">
        <v>1630</v>
      </c>
      <c r="B43" t="s">
        <v>3903</v>
      </c>
      <c r="C43" t="s">
        <v>1566</v>
      </c>
      <c r="D43" t="s">
        <v>3860</v>
      </c>
      <c r="E43" t="s">
        <v>1631</v>
      </c>
      <c r="F43">
        <v>313.26</v>
      </c>
      <c r="G43">
        <v>369</v>
      </c>
      <c r="H43">
        <f>IF(F43="", AVERAGEIF(Table415[Category],Table415[[#This Row],[Category]],Table415[Cost]), F43)</f>
        <v>313.26</v>
      </c>
    </row>
    <row r="44" spans="1:8">
      <c r="A44" t="s">
        <v>1632</v>
      </c>
      <c r="B44" t="s">
        <v>3904</v>
      </c>
      <c r="C44" t="s">
        <v>1563</v>
      </c>
      <c r="D44" t="s">
        <v>3852</v>
      </c>
      <c r="E44" t="s">
        <v>1633</v>
      </c>
      <c r="F44">
        <v>450.71</v>
      </c>
      <c r="G44">
        <v>389</v>
      </c>
      <c r="H44">
        <f>IF(F44="", AVERAGEIF(Table415[Category],Table415[[#This Row],[Category]],Table415[Cost]), F44)</f>
        <v>450.71</v>
      </c>
    </row>
    <row r="45" spans="1:8">
      <c r="A45" t="s">
        <v>1634</v>
      </c>
      <c r="B45" t="s">
        <v>3905</v>
      </c>
      <c r="C45" t="s">
        <v>1563</v>
      </c>
      <c r="D45" t="s">
        <v>3843</v>
      </c>
      <c r="E45" t="s">
        <v>1635</v>
      </c>
      <c r="F45">
        <v>253.33</v>
      </c>
      <c r="G45">
        <v>266</v>
      </c>
      <c r="H45">
        <f>IF(F45="", AVERAGEIF(Table415[Category],Table415[[#This Row],[Category]],Table415[Cost]), F45)</f>
        <v>253.33</v>
      </c>
    </row>
    <row r="46" spans="1:8">
      <c r="A46" t="s">
        <v>1636</v>
      </c>
      <c r="B46" t="s">
        <v>3906</v>
      </c>
      <c r="C46" t="s">
        <v>1566</v>
      </c>
      <c r="D46" t="s">
        <v>3860</v>
      </c>
      <c r="E46" t="s">
        <v>1637</v>
      </c>
      <c r="F46">
        <v>167.12</v>
      </c>
      <c r="G46">
        <v>316</v>
      </c>
      <c r="H46">
        <f>IF(F46="", AVERAGEIF(Table415[Category],Table415[[#This Row],[Category]],Table415[Cost]), F46)</f>
        <v>167.12</v>
      </c>
    </row>
    <row r="47" spans="1:8">
      <c r="A47" t="s">
        <v>1638</v>
      </c>
      <c r="B47" t="s">
        <v>3907</v>
      </c>
      <c r="C47" t="s">
        <v>1566</v>
      </c>
      <c r="D47" t="s">
        <v>3891</v>
      </c>
      <c r="E47" t="s">
        <v>1639</v>
      </c>
      <c r="F47">
        <v>318.91000000000003</v>
      </c>
      <c r="G47">
        <v>114</v>
      </c>
      <c r="H47">
        <f>IF(F47="", AVERAGEIF(Table415[Category],Table415[[#This Row],[Category]],Table415[Cost]), F47)</f>
        <v>318.91000000000003</v>
      </c>
    </row>
    <row r="48" spans="1:8">
      <c r="A48" t="s">
        <v>1640</v>
      </c>
      <c r="B48" t="s">
        <v>3908</v>
      </c>
      <c r="C48" t="s">
        <v>1547</v>
      </c>
      <c r="D48" t="s">
        <v>3847</v>
      </c>
      <c r="E48" t="s">
        <v>1641</v>
      </c>
      <c r="F48">
        <v>167.34</v>
      </c>
      <c r="G48">
        <v>296</v>
      </c>
      <c r="H48">
        <f>IF(F48="", AVERAGEIF(Table415[Category],Table415[[#This Row],[Category]],Table415[Cost]), F48)</f>
        <v>167.34</v>
      </c>
    </row>
    <row r="49" spans="1:8">
      <c r="A49" t="s">
        <v>1642</v>
      </c>
      <c r="B49" t="s">
        <v>3909</v>
      </c>
      <c r="C49" t="s">
        <v>1558</v>
      </c>
      <c r="D49" t="s">
        <v>3910</v>
      </c>
      <c r="E49" t="s">
        <v>1643</v>
      </c>
      <c r="G49">
        <v>431</v>
      </c>
      <c r="H49">
        <f>IF(F49="", AVERAGEIF(Table415[Category],Table415[[#This Row],[Category]],Table415[Cost]), F49)</f>
        <v>250.41615384615383</v>
      </c>
    </row>
    <row r="50" spans="1:8">
      <c r="A50" t="s">
        <v>1644</v>
      </c>
      <c r="B50" t="s">
        <v>3911</v>
      </c>
      <c r="C50" t="s">
        <v>1563</v>
      </c>
      <c r="D50" t="s">
        <v>3852</v>
      </c>
      <c r="E50" t="s">
        <v>1645</v>
      </c>
      <c r="F50">
        <v>177.98</v>
      </c>
      <c r="G50">
        <v>103</v>
      </c>
      <c r="H50">
        <f>IF(F50="", AVERAGEIF(Table415[Category],Table415[[#This Row],[Category]],Table415[Cost]), F50)</f>
        <v>177.98</v>
      </c>
    </row>
    <row r="51" spans="1:8">
      <c r="A51" t="s">
        <v>1646</v>
      </c>
      <c r="B51" t="s">
        <v>3912</v>
      </c>
      <c r="C51" t="s">
        <v>1558</v>
      </c>
      <c r="D51" t="s">
        <v>3913</v>
      </c>
      <c r="E51" t="s">
        <v>1647</v>
      </c>
      <c r="F51">
        <v>43.29</v>
      </c>
      <c r="G51">
        <v>267</v>
      </c>
      <c r="H51">
        <f>IF(F51="", AVERAGEIF(Table415[Category],Table415[[#This Row],[Category]],Table415[Cost]), F51)</f>
        <v>43.29</v>
      </c>
    </row>
    <row r="52" spans="1:8">
      <c r="A52" t="s">
        <v>1648</v>
      </c>
      <c r="B52" t="s">
        <v>3914</v>
      </c>
      <c r="C52" t="s">
        <v>1566</v>
      </c>
      <c r="D52" t="s">
        <v>3860</v>
      </c>
      <c r="E52" t="s">
        <v>1649</v>
      </c>
      <c r="F52">
        <v>190.29</v>
      </c>
      <c r="G52">
        <v>260</v>
      </c>
      <c r="H52">
        <f>IF(F52="", AVERAGEIF(Table415[Category],Table415[[#This Row],[Category]],Table415[Cost]), F52)</f>
        <v>190.29</v>
      </c>
    </row>
    <row r="53" spans="1:8">
      <c r="A53" t="s">
        <v>1650</v>
      </c>
      <c r="B53" t="s">
        <v>3915</v>
      </c>
      <c r="C53" t="s">
        <v>1563</v>
      </c>
      <c r="D53" t="s">
        <v>3852</v>
      </c>
      <c r="E53" t="s">
        <v>1651</v>
      </c>
      <c r="F53">
        <v>88.49</v>
      </c>
      <c r="G53">
        <v>246</v>
      </c>
      <c r="H53">
        <f>IF(F53="", AVERAGEIF(Table415[Category],Table415[[#This Row],[Category]],Table415[Cost]), F53)</f>
        <v>88.49</v>
      </c>
    </row>
    <row r="54" spans="1:8">
      <c r="A54" t="s">
        <v>1652</v>
      </c>
      <c r="B54" t="s">
        <v>3916</v>
      </c>
      <c r="C54" t="s">
        <v>1566</v>
      </c>
      <c r="D54" t="s">
        <v>3891</v>
      </c>
      <c r="E54" t="s">
        <v>1653</v>
      </c>
      <c r="F54">
        <v>212.26</v>
      </c>
      <c r="G54">
        <v>82</v>
      </c>
      <c r="H54">
        <f>IF(F54="", AVERAGEIF(Table415[Category],Table415[[#This Row],[Category]],Table415[Cost]), F54)</f>
        <v>212.26</v>
      </c>
    </row>
    <row r="55" spans="1:8">
      <c r="A55" t="s">
        <v>1654</v>
      </c>
      <c r="B55" t="s">
        <v>3917</v>
      </c>
      <c r="C55" t="s">
        <v>1547</v>
      </c>
      <c r="D55" t="s">
        <v>3850</v>
      </c>
      <c r="E55" t="s">
        <v>1655</v>
      </c>
      <c r="F55">
        <v>386.56</v>
      </c>
      <c r="G55">
        <v>125</v>
      </c>
      <c r="H55">
        <f>IF(F55="", AVERAGEIF(Table415[Category],Table415[[#This Row],[Category]],Table415[Cost]), F55)</f>
        <v>386.56</v>
      </c>
    </row>
    <row r="56" spans="1:8">
      <c r="A56" t="s">
        <v>1656</v>
      </c>
      <c r="B56" t="s">
        <v>3918</v>
      </c>
      <c r="C56" t="s">
        <v>1566</v>
      </c>
      <c r="D56" t="s">
        <v>3852</v>
      </c>
      <c r="E56" t="s">
        <v>1657</v>
      </c>
      <c r="F56">
        <v>434.84</v>
      </c>
      <c r="G56">
        <v>185</v>
      </c>
      <c r="H56">
        <f>IF(F56="", AVERAGEIF(Table415[Category],Table415[[#This Row],[Category]],Table415[Cost]), F56)</f>
        <v>434.84</v>
      </c>
    </row>
    <row r="57" spans="1:8">
      <c r="A57" t="s">
        <v>1658</v>
      </c>
      <c r="B57" t="s">
        <v>3919</v>
      </c>
      <c r="C57" t="s">
        <v>1544</v>
      </c>
      <c r="D57" t="s">
        <v>3868</v>
      </c>
      <c r="E57" t="s">
        <v>1659</v>
      </c>
      <c r="F57">
        <v>81.75</v>
      </c>
      <c r="H57">
        <f>IF(F57="", AVERAGEIF(Table415[Category],Table415[[#This Row],[Category]],Table415[Cost]), F57)</f>
        <v>81.75</v>
      </c>
    </row>
    <row r="58" spans="1:8">
      <c r="A58" t="s">
        <v>1660</v>
      </c>
      <c r="B58" t="s">
        <v>3920</v>
      </c>
      <c r="C58" t="s">
        <v>1544</v>
      </c>
      <c r="D58" t="s">
        <v>3868</v>
      </c>
      <c r="E58" t="s">
        <v>1661</v>
      </c>
      <c r="F58">
        <v>461.47</v>
      </c>
      <c r="G58">
        <v>190</v>
      </c>
      <c r="H58">
        <f>IF(F58="", AVERAGEIF(Table415[Category],Table415[[#This Row],[Category]],Table415[Cost]), F58)</f>
        <v>461.47</v>
      </c>
    </row>
    <row r="59" spans="1:8">
      <c r="A59" t="s">
        <v>1662</v>
      </c>
      <c r="B59" t="s">
        <v>3921</v>
      </c>
      <c r="C59" t="s">
        <v>1566</v>
      </c>
      <c r="D59" t="s">
        <v>3860</v>
      </c>
      <c r="E59" t="s">
        <v>1663</v>
      </c>
      <c r="F59">
        <v>30.62</v>
      </c>
      <c r="G59">
        <v>138</v>
      </c>
      <c r="H59">
        <f>IF(F59="", AVERAGEIF(Table415[Category],Table415[[#This Row],[Category]],Table415[Cost]), F59)</f>
        <v>30.62</v>
      </c>
    </row>
    <row r="60" spans="1:8">
      <c r="A60" t="s">
        <v>1664</v>
      </c>
      <c r="B60" t="s">
        <v>3922</v>
      </c>
      <c r="C60" t="s">
        <v>1547</v>
      </c>
      <c r="D60" t="s">
        <v>3852</v>
      </c>
      <c r="E60" t="s">
        <v>1665</v>
      </c>
      <c r="F60">
        <v>113.83</v>
      </c>
      <c r="G60">
        <v>485</v>
      </c>
      <c r="H60">
        <f>IF(F60="", AVERAGEIF(Table415[Category],Table415[[#This Row],[Category]],Table415[Cost]), F60)</f>
        <v>113.83</v>
      </c>
    </row>
    <row r="61" spans="1:8">
      <c r="A61" t="s">
        <v>1666</v>
      </c>
      <c r="B61" t="s">
        <v>3923</v>
      </c>
      <c r="C61" t="s">
        <v>1558</v>
      </c>
      <c r="D61" t="s">
        <v>3865</v>
      </c>
      <c r="E61" t="s">
        <v>1667</v>
      </c>
      <c r="F61">
        <v>17.309999999999999</v>
      </c>
      <c r="G61">
        <v>399</v>
      </c>
      <c r="H61">
        <f>IF(F61="", AVERAGEIF(Table415[Category],Table415[[#This Row],[Category]],Table415[Cost]), F61)</f>
        <v>17.309999999999999</v>
      </c>
    </row>
    <row r="62" spans="1:8">
      <c r="A62" t="s">
        <v>1668</v>
      </c>
      <c r="B62" t="s">
        <v>3924</v>
      </c>
      <c r="C62" t="s">
        <v>1558</v>
      </c>
      <c r="D62" t="s">
        <v>3913</v>
      </c>
      <c r="E62" t="s">
        <v>1669</v>
      </c>
      <c r="F62">
        <v>482.75</v>
      </c>
      <c r="G62">
        <v>444</v>
      </c>
      <c r="H62">
        <f>IF(F62="", AVERAGEIF(Table415[Category],Table415[[#This Row],[Category]],Table415[Cost]), F62)</f>
        <v>482.75</v>
      </c>
    </row>
    <row r="63" spans="1:8">
      <c r="A63" t="s">
        <v>1670</v>
      </c>
      <c r="B63" t="s">
        <v>3925</v>
      </c>
      <c r="C63" t="s">
        <v>1566</v>
      </c>
      <c r="D63" t="s">
        <v>3876</v>
      </c>
      <c r="E63" t="s">
        <v>1671</v>
      </c>
      <c r="F63">
        <v>103.45</v>
      </c>
      <c r="G63">
        <v>465</v>
      </c>
      <c r="H63">
        <f>IF(F63="", AVERAGEIF(Table415[Category],Table415[[#This Row],[Category]],Table415[Cost]), F63)</f>
        <v>103.45</v>
      </c>
    </row>
    <row r="64" spans="1:8">
      <c r="A64" t="s">
        <v>1672</v>
      </c>
      <c r="B64" t="s">
        <v>3926</v>
      </c>
      <c r="C64" t="s">
        <v>1563</v>
      </c>
      <c r="D64" t="s">
        <v>3843</v>
      </c>
      <c r="E64" t="s">
        <v>1673</v>
      </c>
      <c r="F64">
        <v>86.42</v>
      </c>
      <c r="G64">
        <v>222</v>
      </c>
      <c r="H64">
        <f>IF(F64="", AVERAGEIF(Table415[Category],Table415[[#This Row],[Category]],Table415[Cost]), F64)</f>
        <v>86.42</v>
      </c>
    </row>
    <row r="65" spans="1:8">
      <c r="A65" t="s">
        <v>1674</v>
      </c>
      <c r="B65" t="s">
        <v>3927</v>
      </c>
      <c r="C65" t="s">
        <v>1558</v>
      </c>
      <c r="D65" t="s">
        <v>3854</v>
      </c>
      <c r="E65" t="s">
        <v>1675</v>
      </c>
      <c r="F65">
        <v>266.86</v>
      </c>
      <c r="G65">
        <v>458</v>
      </c>
      <c r="H65">
        <f>IF(F65="", AVERAGEIF(Table415[Category],Table415[[#This Row],[Category]],Table415[Cost]), F65)</f>
        <v>266.86</v>
      </c>
    </row>
    <row r="66" spans="1:8">
      <c r="A66" t="s">
        <v>1676</v>
      </c>
      <c r="B66" t="s">
        <v>3928</v>
      </c>
      <c r="C66" t="s">
        <v>1558</v>
      </c>
      <c r="D66" t="s">
        <v>3910</v>
      </c>
      <c r="E66" t="s">
        <v>1677</v>
      </c>
      <c r="F66">
        <v>299.11</v>
      </c>
      <c r="G66">
        <v>118</v>
      </c>
      <c r="H66">
        <f>IF(F66="", AVERAGEIF(Table415[Category],Table415[[#This Row],[Category]],Table415[Cost]), F66)</f>
        <v>299.11</v>
      </c>
    </row>
    <row r="67" spans="1:8">
      <c r="A67" t="s">
        <v>1678</v>
      </c>
      <c r="B67" t="s">
        <v>3929</v>
      </c>
      <c r="C67" t="s">
        <v>1566</v>
      </c>
      <c r="D67" t="s">
        <v>3860</v>
      </c>
      <c r="E67" t="s">
        <v>1679</v>
      </c>
      <c r="F67">
        <v>240.63</v>
      </c>
      <c r="G67">
        <v>423</v>
      </c>
      <c r="H67">
        <f>IF(F67="", AVERAGEIF(Table415[Category],Table415[[#This Row],[Category]],Table415[Cost]), F67)</f>
        <v>240.63</v>
      </c>
    </row>
    <row r="68" spans="1:8">
      <c r="A68" t="s">
        <v>1680</v>
      </c>
      <c r="B68" t="s">
        <v>3930</v>
      </c>
      <c r="C68" t="s">
        <v>1558</v>
      </c>
      <c r="D68" t="s">
        <v>3865</v>
      </c>
      <c r="E68" t="s">
        <v>1681</v>
      </c>
      <c r="F68">
        <v>340.39</v>
      </c>
      <c r="G68">
        <v>177</v>
      </c>
      <c r="H68">
        <f>IF(F68="", AVERAGEIF(Table415[Category],Table415[[#This Row],[Category]],Table415[Cost]), F68)</f>
        <v>340.39</v>
      </c>
    </row>
    <row r="69" spans="1:8">
      <c r="A69" t="s">
        <v>1682</v>
      </c>
      <c r="B69" t="s">
        <v>3931</v>
      </c>
      <c r="C69" t="s">
        <v>1563</v>
      </c>
      <c r="D69" t="s">
        <v>3852</v>
      </c>
      <c r="E69" t="s">
        <v>1683</v>
      </c>
      <c r="F69">
        <v>349.17</v>
      </c>
      <c r="G69">
        <v>476</v>
      </c>
      <c r="H69">
        <f>IF(F69="", AVERAGEIF(Table415[Category],Table415[[#This Row],[Category]],Table415[Cost]), F69)</f>
        <v>349.17</v>
      </c>
    </row>
    <row r="70" spans="1:8">
      <c r="A70" t="s">
        <v>1684</v>
      </c>
      <c r="B70" t="s">
        <v>3932</v>
      </c>
      <c r="C70" t="s">
        <v>1544</v>
      </c>
      <c r="D70" t="s">
        <v>3933</v>
      </c>
      <c r="E70" t="s">
        <v>1685</v>
      </c>
      <c r="F70">
        <v>243.7</v>
      </c>
      <c r="G70">
        <v>130</v>
      </c>
      <c r="H70">
        <f>IF(F70="", AVERAGEIF(Table415[Category],Table415[[#This Row],[Category]],Table415[Cost]), F70)</f>
        <v>243.7</v>
      </c>
    </row>
    <row r="71" spans="1:8">
      <c r="A71" t="s">
        <v>1686</v>
      </c>
      <c r="B71" t="s">
        <v>3934</v>
      </c>
      <c r="C71" t="s">
        <v>1547</v>
      </c>
      <c r="D71" t="s">
        <v>3850</v>
      </c>
      <c r="E71" t="s">
        <v>1687</v>
      </c>
      <c r="F71">
        <v>218.22</v>
      </c>
      <c r="G71">
        <v>224</v>
      </c>
      <c r="H71">
        <f>IF(F71="", AVERAGEIF(Table415[Category],Table415[[#This Row],[Category]],Table415[Cost]), F71)</f>
        <v>218.22</v>
      </c>
    </row>
    <row r="72" spans="1:8">
      <c r="A72" t="s">
        <v>1688</v>
      </c>
      <c r="B72" t="s">
        <v>3935</v>
      </c>
      <c r="C72" t="s">
        <v>1544</v>
      </c>
      <c r="D72" t="s">
        <v>3879</v>
      </c>
      <c r="E72" t="s">
        <v>1689</v>
      </c>
      <c r="F72">
        <v>138.05000000000001</v>
      </c>
      <c r="G72">
        <v>89</v>
      </c>
      <c r="H72">
        <f>IF(F72="", AVERAGEIF(Table415[Category],Table415[[#This Row],[Category]],Table415[Cost]), F72)</f>
        <v>138.05000000000001</v>
      </c>
    </row>
    <row r="73" spans="1:8">
      <c r="A73" t="s">
        <v>1690</v>
      </c>
      <c r="B73" t="s">
        <v>3936</v>
      </c>
      <c r="C73" t="s">
        <v>1558</v>
      </c>
      <c r="D73" t="s">
        <v>3865</v>
      </c>
      <c r="E73" t="s">
        <v>1691</v>
      </c>
      <c r="F73">
        <v>214.32</v>
      </c>
      <c r="G73">
        <v>383</v>
      </c>
      <c r="H73">
        <f>IF(F73="", AVERAGEIF(Table415[Category],Table415[[#This Row],[Category]],Table415[Cost]), F73)</f>
        <v>214.32</v>
      </c>
    </row>
    <row r="74" spans="1:8">
      <c r="A74" t="s">
        <v>1692</v>
      </c>
      <c r="B74" t="s">
        <v>3937</v>
      </c>
      <c r="C74" t="s">
        <v>1566</v>
      </c>
      <c r="D74" t="s">
        <v>3860</v>
      </c>
      <c r="E74" t="s">
        <v>1693</v>
      </c>
      <c r="F74">
        <v>477.61</v>
      </c>
      <c r="G74">
        <v>300</v>
      </c>
      <c r="H74">
        <f>IF(F74="", AVERAGEIF(Table415[Category],Table415[[#This Row],[Category]],Table415[Cost]), F74)</f>
        <v>477.61</v>
      </c>
    </row>
    <row r="75" spans="1:8">
      <c r="A75" t="s">
        <v>1694</v>
      </c>
      <c r="B75" t="s">
        <v>3938</v>
      </c>
      <c r="C75" t="s">
        <v>1566</v>
      </c>
      <c r="D75" t="s">
        <v>3891</v>
      </c>
      <c r="E75" t="s">
        <v>1695</v>
      </c>
      <c r="F75">
        <v>107.06</v>
      </c>
      <c r="G75">
        <v>359</v>
      </c>
      <c r="H75">
        <f>IF(F75="", AVERAGEIF(Table415[Category],Table415[[#This Row],[Category]],Table415[Cost]), F75)</f>
        <v>107.06</v>
      </c>
    </row>
    <row r="76" spans="1:8">
      <c r="A76" t="s">
        <v>1696</v>
      </c>
      <c r="B76" t="s">
        <v>3939</v>
      </c>
      <c r="C76" t="s">
        <v>1563</v>
      </c>
      <c r="D76" t="s">
        <v>3858</v>
      </c>
      <c r="E76" t="s">
        <v>1697</v>
      </c>
      <c r="F76">
        <v>403.71</v>
      </c>
      <c r="G76">
        <v>159</v>
      </c>
      <c r="H76">
        <f>IF(F76="", AVERAGEIF(Table415[Category],Table415[[#This Row],[Category]],Table415[Cost]), F76)</f>
        <v>403.71</v>
      </c>
    </row>
    <row r="77" spans="1:8">
      <c r="A77" t="s">
        <v>1698</v>
      </c>
      <c r="B77" t="s">
        <v>3940</v>
      </c>
      <c r="C77" t="s">
        <v>1547</v>
      </c>
      <c r="D77" t="s">
        <v>3898</v>
      </c>
      <c r="E77" t="s">
        <v>1699</v>
      </c>
      <c r="F77">
        <v>158.13999999999999</v>
      </c>
      <c r="G77">
        <v>82</v>
      </c>
      <c r="H77">
        <f>IF(F77="", AVERAGEIF(Table415[Category],Table415[[#This Row],[Category]],Table415[Cost]), F77)</f>
        <v>158.13999999999999</v>
      </c>
    </row>
    <row r="78" spans="1:8">
      <c r="A78" t="s">
        <v>1700</v>
      </c>
      <c r="B78" t="s">
        <v>3941</v>
      </c>
      <c r="C78" t="s">
        <v>1563</v>
      </c>
      <c r="D78" t="s">
        <v>3843</v>
      </c>
      <c r="E78" t="s">
        <v>1701</v>
      </c>
      <c r="F78">
        <v>392.89</v>
      </c>
      <c r="G78">
        <v>320</v>
      </c>
      <c r="H78">
        <f>IF(F78="", AVERAGEIF(Table415[Category],Table415[[#This Row],[Category]],Table415[Cost]), F78)</f>
        <v>392.89</v>
      </c>
    </row>
    <row r="79" spans="1:8">
      <c r="A79" t="s">
        <v>1702</v>
      </c>
      <c r="B79" t="s">
        <v>3942</v>
      </c>
      <c r="C79" t="s">
        <v>1563</v>
      </c>
      <c r="D79" t="s">
        <v>3870</v>
      </c>
      <c r="E79" t="s">
        <v>1703</v>
      </c>
      <c r="F79">
        <v>480.9</v>
      </c>
      <c r="G79">
        <v>104</v>
      </c>
      <c r="H79">
        <f>IF(F79="", AVERAGEIF(Table415[Category],Table415[[#This Row],[Category]],Table415[Cost]), F79)</f>
        <v>480.9</v>
      </c>
    </row>
    <row r="80" spans="1:8">
      <c r="A80" t="s">
        <v>1704</v>
      </c>
      <c r="B80" t="s">
        <v>3943</v>
      </c>
      <c r="C80" t="s">
        <v>1544</v>
      </c>
      <c r="D80" t="s">
        <v>3868</v>
      </c>
      <c r="E80" t="s">
        <v>1705</v>
      </c>
      <c r="F80">
        <v>325.26</v>
      </c>
      <c r="G80">
        <v>400</v>
      </c>
      <c r="H80">
        <f>IF(F80="", AVERAGEIF(Table415[Category],Table415[[#This Row],[Category]],Table415[Cost]), F80)</f>
        <v>325.26</v>
      </c>
    </row>
    <row r="81" spans="1:8">
      <c r="A81" t="s">
        <v>1706</v>
      </c>
      <c r="B81" t="s">
        <v>3944</v>
      </c>
      <c r="C81" t="s">
        <v>1544</v>
      </c>
      <c r="D81" t="s">
        <v>3856</v>
      </c>
      <c r="E81" t="s">
        <v>1707</v>
      </c>
      <c r="F81">
        <v>228.53</v>
      </c>
      <c r="G81">
        <v>469</v>
      </c>
      <c r="H81">
        <f>IF(F81="", AVERAGEIF(Table415[Category],Table415[[#This Row],[Category]],Table415[Cost]), F81)</f>
        <v>228.53</v>
      </c>
    </row>
    <row r="82" spans="1:8">
      <c r="A82" t="s">
        <v>1708</v>
      </c>
      <c r="B82" t="s">
        <v>3945</v>
      </c>
      <c r="C82" t="s">
        <v>1544</v>
      </c>
      <c r="D82" t="s">
        <v>3862</v>
      </c>
      <c r="E82" t="s">
        <v>1709</v>
      </c>
      <c r="F82">
        <v>143.43</v>
      </c>
      <c r="G82">
        <v>58</v>
      </c>
      <c r="H82">
        <f>IF(F82="", AVERAGEIF(Table415[Category],Table415[[#This Row],[Category]],Table415[Cost]), F82)</f>
        <v>143.43</v>
      </c>
    </row>
    <row r="83" spans="1:8">
      <c r="A83" t="s">
        <v>1710</v>
      </c>
      <c r="B83" t="s">
        <v>3946</v>
      </c>
      <c r="C83" t="s">
        <v>1566</v>
      </c>
      <c r="D83" t="s">
        <v>3876</v>
      </c>
      <c r="E83" t="s">
        <v>1711</v>
      </c>
      <c r="F83">
        <v>285.54000000000002</v>
      </c>
      <c r="G83">
        <v>358</v>
      </c>
      <c r="H83">
        <f>IF(F83="", AVERAGEIF(Table415[Category],Table415[[#This Row],[Category]],Table415[Cost]), F83)</f>
        <v>285.54000000000002</v>
      </c>
    </row>
    <row r="84" spans="1:8">
      <c r="A84" t="s">
        <v>1712</v>
      </c>
      <c r="B84" t="s">
        <v>3947</v>
      </c>
      <c r="C84" t="s">
        <v>1566</v>
      </c>
      <c r="D84" t="s">
        <v>3860</v>
      </c>
      <c r="E84" t="s">
        <v>1713</v>
      </c>
      <c r="F84">
        <v>152.91999999999999</v>
      </c>
      <c r="G84">
        <v>281</v>
      </c>
      <c r="H84">
        <f>IF(F84="", AVERAGEIF(Table415[Category],Table415[[#This Row],[Category]],Table415[Cost]), F84)</f>
        <v>152.91999999999999</v>
      </c>
    </row>
    <row r="85" spans="1:8">
      <c r="A85" t="s">
        <v>1714</v>
      </c>
      <c r="B85" t="s">
        <v>3948</v>
      </c>
      <c r="C85" t="s">
        <v>1558</v>
      </c>
      <c r="D85" t="s">
        <v>3854</v>
      </c>
      <c r="E85" t="s">
        <v>1715</v>
      </c>
      <c r="G85">
        <v>159</v>
      </c>
      <c r="H85">
        <f>IF(F85="", AVERAGEIF(Table415[Category],Table415[[#This Row],[Category]],Table415[Cost]), F85)</f>
        <v>250.41615384615383</v>
      </c>
    </row>
    <row r="86" spans="1:8">
      <c r="A86" t="s">
        <v>1716</v>
      </c>
      <c r="B86" t="s">
        <v>3949</v>
      </c>
      <c r="C86" t="s">
        <v>1544</v>
      </c>
      <c r="D86" t="s">
        <v>3933</v>
      </c>
      <c r="E86" t="s">
        <v>1717</v>
      </c>
      <c r="F86">
        <v>388.46</v>
      </c>
      <c r="G86">
        <v>208</v>
      </c>
      <c r="H86">
        <f>IF(F86="", AVERAGEIF(Table415[Category],Table415[[#This Row],[Category]],Table415[Cost]), F86)</f>
        <v>388.46</v>
      </c>
    </row>
    <row r="87" spans="1:8">
      <c r="A87" t="s">
        <v>1718</v>
      </c>
      <c r="B87" t="s">
        <v>3950</v>
      </c>
      <c r="C87" t="s">
        <v>1547</v>
      </c>
      <c r="D87" t="s">
        <v>3852</v>
      </c>
      <c r="E87" t="s">
        <v>1719</v>
      </c>
      <c r="F87">
        <v>119.57</v>
      </c>
      <c r="G87">
        <v>210</v>
      </c>
      <c r="H87">
        <f>IF(F87="", AVERAGEIF(Table415[Category],Table415[[#This Row],[Category]],Table415[Cost]), F87)</f>
        <v>119.57</v>
      </c>
    </row>
    <row r="88" spans="1:8">
      <c r="A88" t="s">
        <v>1720</v>
      </c>
      <c r="B88" t="s">
        <v>3951</v>
      </c>
      <c r="C88" t="s">
        <v>1544</v>
      </c>
      <c r="D88" t="s">
        <v>3862</v>
      </c>
      <c r="E88" t="s">
        <v>1721</v>
      </c>
      <c r="F88">
        <v>176.07</v>
      </c>
      <c r="G88">
        <v>82</v>
      </c>
      <c r="H88">
        <f>IF(F88="", AVERAGEIF(Table415[Category],Table415[[#This Row],[Category]],Table415[Cost]), F88)</f>
        <v>176.07</v>
      </c>
    </row>
    <row r="89" spans="1:8">
      <c r="A89" t="s">
        <v>1722</v>
      </c>
      <c r="B89" t="s">
        <v>3952</v>
      </c>
      <c r="C89" t="s">
        <v>1544</v>
      </c>
      <c r="D89" t="s">
        <v>3856</v>
      </c>
      <c r="E89" t="s">
        <v>1723</v>
      </c>
      <c r="F89">
        <v>371.38</v>
      </c>
      <c r="G89">
        <v>220</v>
      </c>
      <c r="H89">
        <f>IF(F89="", AVERAGEIF(Table415[Category],Table415[[#This Row],[Category]],Table415[Cost]), F89)</f>
        <v>371.38</v>
      </c>
    </row>
    <row r="90" spans="1:8">
      <c r="A90" t="s">
        <v>1724</v>
      </c>
      <c r="B90" t="s">
        <v>3953</v>
      </c>
      <c r="C90" t="s">
        <v>1566</v>
      </c>
      <c r="D90" t="s">
        <v>3852</v>
      </c>
      <c r="E90" t="s">
        <v>1725</v>
      </c>
      <c r="F90">
        <v>131.24</v>
      </c>
      <c r="G90">
        <v>232</v>
      </c>
      <c r="H90">
        <f>IF(F90="", AVERAGEIF(Table415[Category],Table415[[#This Row],[Category]],Table415[Cost]), F90)</f>
        <v>131.24</v>
      </c>
    </row>
    <row r="91" spans="1:8">
      <c r="A91" t="s">
        <v>1726</v>
      </c>
      <c r="B91" t="s">
        <v>3954</v>
      </c>
      <c r="C91" t="s">
        <v>1558</v>
      </c>
      <c r="D91" t="s">
        <v>3910</v>
      </c>
      <c r="E91" t="s">
        <v>1727</v>
      </c>
      <c r="F91">
        <v>183.04</v>
      </c>
      <c r="G91">
        <v>457</v>
      </c>
      <c r="H91">
        <f>IF(F91="", AVERAGEIF(Table415[Category],Table415[[#This Row],[Category]],Table415[Cost]), F91)</f>
        <v>183.04</v>
      </c>
    </row>
    <row r="92" spans="1:8">
      <c r="A92" t="s">
        <v>1728</v>
      </c>
      <c r="B92" t="s">
        <v>3955</v>
      </c>
      <c r="C92" t="s">
        <v>1563</v>
      </c>
      <c r="D92" t="s">
        <v>3852</v>
      </c>
      <c r="E92" t="s">
        <v>1729</v>
      </c>
      <c r="F92">
        <v>340.14</v>
      </c>
      <c r="G92">
        <v>361</v>
      </c>
      <c r="H92">
        <f>IF(F92="", AVERAGEIF(Table415[Category],Table415[[#This Row],[Category]],Table415[Cost]), F92)</f>
        <v>340.14</v>
      </c>
    </row>
    <row r="93" spans="1:8">
      <c r="A93" t="s">
        <v>1730</v>
      </c>
      <c r="B93" t="s">
        <v>3956</v>
      </c>
      <c r="C93" t="s">
        <v>1547</v>
      </c>
      <c r="D93" t="s">
        <v>3898</v>
      </c>
      <c r="E93" t="s">
        <v>1731</v>
      </c>
      <c r="F93">
        <v>438.25</v>
      </c>
      <c r="G93">
        <v>496</v>
      </c>
      <c r="H93">
        <f>IF(F93="", AVERAGEIF(Table415[Category],Table415[[#This Row],[Category]],Table415[Cost]), F93)</f>
        <v>438.25</v>
      </c>
    </row>
    <row r="94" spans="1:8">
      <c r="A94" t="s">
        <v>1732</v>
      </c>
      <c r="B94" t="s">
        <v>3957</v>
      </c>
      <c r="C94" t="s">
        <v>1544</v>
      </c>
      <c r="D94" t="s">
        <v>3870</v>
      </c>
      <c r="E94" t="s">
        <v>1733</v>
      </c>
      <c r="F94">
        <v>447.43</v>
      </c>
      <c r="G94">
        <v>191</v>
      </c>
      <c r="H94">
        <f>IF(F94="", AVERAGEIF(Table415[Category],Table415[[#This Row],[Category]],Table415[Cost]), F94)</f>
        <v>447.43</v>
      </c>
    </row>
    <row r="95" spans="1:8">
      <c r="A95" t="s">
        <v>1734</v>
      </c>
      <c r="B95" t="s">
        <v>3958</v>
      </c>
      <c r="C95" t="s">
        <v>1563</v>
      </c>
      <c r="D95" t="s">
        <v>3843</v>
      </c>
      <c r="E95" t="s">
        <v>1735</v>
      </c>
      <c r="F95">
        <v>377.52</v>
      </c>
      <c r="G95">
        <v>485</v>
      </c>
      <c r="H95">
        <f>IF(F95="", AVERAGEIF(Table415[Category],Table415[[#This Row],[Category]],Table415[Cost]), F95)</f>
        <v>377.52</v>
      </c>
    </row>
    <row r="96" spans="1:8">
      <c r="A96" t="s">
        <v>1736</v>
      </c>
      <c r="B96" t="s">
        <v>3959</v>
      </c>
      <c r="C96" t="s">
        <v>1558</v>
      </c>
      <c r="D96" t="s">
        <v>3854</v>
      </c>
      <c r="E96" t="s">
        <v>1737</v>
      </c>
      <c r="F96">
        <v>358.47</v>
      </c>
      <c r="G96">
        <v>213</v>
      </c>
      <c r="H96">
        <f>IF(F96="", AVERAGEIF(Table415[Category],Table415[[#This Row],[Category]],Table415[Cost]), F96)</f>
        <v>358.47</v>
      </c>
    </row>
    <row r="97" spans="1:8">
      <c r="A97" t="s">
        <v>1738</v>
      </c>
      <c r="B97" t="s">
        <v>3960</v>
      </c>
      <c r="C97" t="s">
        <v>1566</v>
      </c>
      <c r="D97" t="s">
        <v>3852</v>
      </c>
      <c r="E97" t="s">
        <v>1739</v>
      </c>
      <c r="F97">
        <v>60.65</v>
      </c>
      <c r="G97">
        <v>75</v>
      </c>
      <c r="H97">
        <f>IF(F97="", AVERAGEIF(Table415[Category],Table415[[#This Row],[Category]],Table415[Cost]), F97)</f>
        <v>60.65</v>
      </c>
    </row>
    <row r="98" spans="1:8">
      <c r="A98" t="s">
        <v>1740</v>
      </c>
      <c r="B98" t="s">
        <v>3961</v>
      </c>
      <c r="C98" t="s">
        <v>1547</v>
      </c>
      <c r="D98" t="s">
        <v>3847</v>
      </c>
      <c r="E98" t="s">
        <v>1741</v>
      </c>
      <c r="F98">
        <v>358.47</v>
      </c>
      <c r="G98">
        <v>143</v>
      </c>
      <c r="H98">
        <f>IF(F98="", AVERAGEIF(Table415[Category],Table415[[#This Row],[Category]],Table415[Cost]), F98)</f>
        <v>358.47</v>
      </c>
    </row>
    <row r="99" spans="1:8">
      <c r="A99" t="s">
        <v>1742</v>
      </c>
      <c r="B99" t="s">
        <v>3962</v>
      </c>
      <c r="C99" t="s">
        <v>1566</v>
      </c>
      <c r="D99" t="s">
        <v>3891</v>
      </c>
      <c r="E99" t="s">
        <v>1743</v>
      </c>
      <c r="F99">
        <v>245.98</v>
      </c>
      <c r="G99">
        <v>471</v>
      </c>
      <c r="H99">
        <f>IF(F99="", AVERAGEIF(Table415[Category],Table415[[#This Row],[Category]],Table415[Cost]), F99)</f>
        <v>245.98</v>
      </c>
    </row>
    <row r="100" spans="1:8">
      <c r="A100" t="s">
        <v>1744</v>
      </c>
      <c r="B100" t="s">
        <v>3963</v>
      </c>
      <c r="C100" t="s">
        <v>1563</v>
      </c>
      <c r="D100" t="s">
        <v>3858</v>
      </c>
      <c r="E100" t="s">
        <v>1745</v>
      </c>
      <c r="F100">
        <v>431.67</v>
      </c>
      <c r="G100">
        <v>73</v>
      </c>
      <c r="H100">
        <f>IF(F100="", AVERAGEIF(Table415[Category],Table415[[#This Row],[Category]],Table415[Cost]), F100)</f>
        <v>431.67</v>
      </c>
    </row>
    <row r="101" spans="1:8">
      <c r="A101" t="s">
        <v>1746</v>
      </c>
      <c r="B101" t="s">
        <v>3964</v>
      </c>
      <c r="C101" t="s">
        <v>1544</v>
      </c>
      <c r="D101" t="s">
        <v>3862</v>
      </c>
      <c r="E101" t="s">
        <v>1747</v>
      </c>
      <c r="F101">
        <v>201.41</v>
      </c>
      <c r="G101">
        <v>146</v>
      </c>
      <c r="H101">
        <f>IF(F101="", AVERAGEIF(Table415[Category],Table415[[#This Row],[Category]],Table415[Cost]), F101)</f>
        <v>201.41</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Store_Dim</vt:lpstr>
      <vt:lpstr>Sales_Fact</vt:lpstr>
      <vt:lpstr>Pivot Table Chart Creation</vt:lpstr>
      <vt:lpstr>4.Excel Formulas </vt:lpstr>
      <vt:lpstr>Analysis Toolpak</vt:lpstr>
      <vt:lpstr>V LOOKUP</vt:lpstr>
      <vt:lpstr>V LOOKUP1</vt:lpstr>
      <vt:lpstr>Dashboard</vt:lpstr>
      <vt:lpstr>Pivot</vt:lpstr>
      <vt:lpstr>X 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riyash</cp:lastModifiedBy>
  <dcterms:created xsi:type="dcterms:W3CDTF">2025-10-14T06:00:18Z</dcterms:created>
  <dcterms:modified xsi:type="dcterms:W3CDTF">2026-01-19T07:14:06Z</dcterms:modified>
</cp:coreProperties>
</file>